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8085" windowHeight="10635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ФЕР'!$25:$25</definedName>
    <definedName name="_xlnm.Print_Area" localSheetId="1">'Акт КС-2 c НР и СП'!$A$1:$H$981</definedName>
    <definedName name="_xlnm.Print_Area" localSheetId="0">'Смета 12 гр. по ФЕР'!$A$1:$L$681</definedName>
  </definedNames>
  <calcPr calcId="145621"/>
</workbook>
</file>

<file path=xl/calcChain.xml><?xml version="1.0" encoding="utf-8"?>
<calcChain xmlns="http://schemas.openxmlformats.org/spreadsheetml/2006/main">
  <c r="G976" i="6" l="1"/>
  <c r="G971" i="6"/>
  <c r="C976" i="6"/>
  <c r="C971" i="6"/>
  <c r="G968" i="6"/>
  <c r="C968" i="6"/>
  <c r="G967" i="6"/>
  <c r="C967" i="6"/>
  <c r="G966" i="6"/>
  <c r="C966" i="6"/>
  <c r="AG964" i="6"/>
  <c r="H964" i="6"/>
  <c r="C964" i="6"/>
  <c r="G962" i="6"/>
  <c r="C962" i="6"/>
  <c r="G961" i="6"/>
  <c r="C961" i="6"/>
  <c r="G960" i="6"/>
  <c r="C960" i="6"/>
  <c r="H957" i="6"/>
  <c r="C957" i="6"/>
  <c r="G955" i="6"/>
  <c r="C955" i="6"/>
  <c r="G954" i="6"/>
  <c r="C954" i="6"/>
  <c r="G953" i="6"/>
  <c r="C953" i="6"/>
  <c r="AG950" i="6"/>
  <c r="H950" i="6"/>
  <c r="C950" i="6"/>
  <c r="D948" i="6"/>
  <c r="AB947" i="6"/>
  <c r="AA947" i="6"/>
  <c r="Z947" i="6"/>
  <c r="Y947" i="6"/>
  <c r="X947" i="6"/>
  <c r="W947" i="6"/>
  <c r="V947" i="6"/>
  <c r="U947" i="6"/>
  <c r="T947" i="6"/>
  <c r="H947" i="6"/>
  <c r="G947" i="6"/>
  <c r="F947" i="6"/>
  <c r="E947" i="6"/>
  <c r="C947" i="6"/>
  <c r="D947" i="6"/>
  <c r="B947" i="6"/>
  <c r="H946" i="6"/>
  <c r="G946" i="6"/>
  <c r="H945" i="6"/>
  <c r="G945" i="6"/>
  <c r="F945" i="6"/>
  <c r="H944" i="6"/>
  <c r="G944" i="6"/>
  <c r="F944" i="6"/>
  <c r="D943" i="6"/>
  <c r="D942" i="6"/>
  <c r="D941" i="6"/>
  <c r="D940" i="6"/>
  <c r="C939" i="6"/>
  <c r="AB938" i="6"/>
  <c r="AA938" i="6"/>
  <c r="Z938" i="6"/>
  <c r="Y938" i="6"/>
  <c r="X938" i="6"/>
  <c r="W938" i="6"/>
  <c r="V938" i="6"/>
  <c r="U938" i="6"/>
  <c r="T938" i="6"/>
  <c r="H938" i="6"/>
  <c r="G938" i="6"/>
  <c r="F938" i="6"/>
  <c r="E938" i="6"/>
  <c r="C938" i="6"/>
  <c r="D938" i="6"/>
  <c r="B938" i="6"/>
  <c r="D937" i="6"/>
  <c r="AB936" i="6"/>
  <c r="AA936" i="6"/>
  <c r="Z936" i="6"/>
  <c r="Y936" i="6"/>
  <c r="X936" i="6"/>
  <c r="W936" i="6"/>
  <c r="V936" i="6"/>
  <c r="U936" i="6"/>
  <c r="T936" i="6"/>
  <c r="H936" i="6"/>
  <c r="G936" i="6"/>
  <c r="F936" i="6"/>
  <c r="E936" i="6"/>
  <c r="C936" i="6"/>
  <c r="D936" i="6"/>
  <c r="B936" i="6"/>
  <c r="H935" i="6"/>
  <c r="G935" i="6"/>
  <c r="H934" i="6"/>
  <c r="G934" i="6"/>
  <c r="F934" i="6"/>
  <c r="H933" i="6"/>
  <c r="G933" i="6"/>
  <c r="F933" i="6"/>
  <c r="D932" i="6"/>
  <c r="D931" i="6"/>
  <c r="D930" i="6"/>
  <c r="D929" i="6"/>
  <c r="C928" i="6"/>
  <c r="AB927" i="6"/>
  <c r="AA927" i="6"/>
  <c r="Z927" i="6"/>
  <c r="Y927" i="6"/>
  <c r="X927" i="6"/>
  <c r="W927" i="6"/>
  <c r="V927" i="6"/>
  <c r="U927" i="6"/>
  <c r="T927" i="6"/>
  <c r="H927" i="6"/>
  <c r="G927" i="6"/>
  <c r="F927" i="6"/>
  <c r="E927" i="6"/>
  <c r="C927" i="6"/>
  <c r="D927" i="6"/>
  <c r="B927" i="6"/>
  <c r="H926" i="6"/>
  <c r="G926" i="6"/>
  <c r="H925" i="6"/>
  <c r="G925" i="6"/>
  <c r="H924" i="6"/>
  <c r="G924" i="6"/>
  <c r="F924" i="6"/>
  <c r="H923" i="6"/>
  <c r="G923" i="6"/>
  <c r="H922" i="6"/>
  <c r="G922" i="6"/>
  <c r="F922" i="6"/>
  <c r="D916" i="6"/>
  <c r="D915" i="6"/>
  <c r="D914" i="6"/>
  <c r="D913" i="6"/>
  <c r="C912" i="6"/>
  <c r="AB911" i="6"/>
  <c r="AA911" i="6"/>
  <c r="Z911" i="6"/>
  <c r="Y911" i="6"/>
  <c r="X911" i="6"/>
  <c r="W911" i="6"/>
  <c r="V911" i="6"/>
  <c r="U911" i="6"/>
  <c r="T911" i="6"/>
  <c r="H911" i="6"/>
  <c r="G911" i="6"/>
  <c r="F911" i="6"/>
  <c r="E911" i="6"/>
  <c r="C911" i="6"/>
  <c r="D911" i="6"/>
  <c r="B911" i="6"/>
  <c r="D910" i="6"/>
  <c r="AB909" i="6"/>
  <c r="AA909" i="6"/>
  <c r="Z909" i="6"/>
  <c r="Y909" i="6"/>
  <c r="X909" i="6"/>
  <c r="W909" i="6"/>
  <c r="V909" i="6"/>
  <c r="U909" i="6"/>
  <c r="T909" i="6"/>
  <c r="H909" i="6"/>
  <c r="G909" i="6"/>
  <c r="F909" i="6"/>
  <c r="E909" i="6"/>
  <c r="C909" i="6"/>
  <c r="D909" i="6"/>
  <c r="B909" i="6"/>
  <c r="H908" i="6"/>
  <c r="G908" i="6"/>
  <c r="H907" i="6"/>
  <c r="G907" i="6"/>
  <c r="F907" i="6"/>
  <c r="H906" i="6"/>
  <c r="G906" i="6"/>
  <c r="F906" i="6"/>
  <c r="D905" i="6"/>
  <c r="D904" i="6"/>
  <c r="D903" i="6"/>
  <c r="D902" i="6"/>
  <c r="C901" i="6"/>
  <c r="AB900" i="6"/>
  <c r="AA900" i="6"/>
  <c r="Z900" i="6"/>
  <c r="Y900" i="6"/>
  <c r="X900" i="6"/>
  <c r="W900" i="6"/>
  <c r="V900" i="6"/>
  <c r="U900" i="6"/>
  <c r="T900" i="6"/>
  <c r="H900" i="6"/>
  <c r="G900" i="6"/>
  <c r="F900" i="6"/>
  <c r="E900" i="6"/>
  <c r="C900" i="6"/>
  <c r="D900" i="6"/>
  <c r="B900" i="6"/>
  <c r="D899" i="6"/>
  <c r="AB898" i="6"/>
  <c r="AA898" i="6"/>
  <c r="Z898" i="6"/>
  <c r="Y898" i="6"/>
  <c r="X898" i="6"/>
  <c r="W898" i="6"/>
  <c r="V898" i="6"/>
  <c r="U898" i="6"/>
  <c r="T898" i="6"/>
  <c r="H898" i="6"/>
  <c r="G898" i="6"/>
  <c r="F898" i="6"/>
  <c r="E898" i="6"/>
  <c r="C898" i="6"/>
  <c r="D898" i="6"/>
  <c r="B898" i="6"/>
  <c r="H897" i="6"/>
  <c r="G897" i="6"/>
  <c r="H896" i="6"/>
  <c r="G896" i="6"/>
  <c r="F896" i="6"/>
  <c r="H895" i="6"/>
  <c r="G895" i="6"/>
  <c r="F895" i="6"/>
  <c r="D894" i="6"/>
  <c r="D893" i="6"/>
  <c r="D892" i="6"/>
  <c r="D891" i="6"/>
  <c r="AB890" i="6"/>
  <c r="AA890" i="6"/>
  <c r="Z890" i="6"/>
  <c r="Y890" i="6"/>
  <c r="X890" i="6"/>
  <c r="W890" i="6"/>
  <c r="V890" i="6"/>
  <c r="U890" i="6"/>
  <c r="T890" i="6"/>
  <c r="H890" i="6"/>
  <c r="G890" i="6"/>
  <c r="F890" i="6"/>
  <c r="E890" i="6"/>
  <c r="C890" i="6"/>
  <c r="D890" i="6"/>
  <c r="B890" i="6"/>
  <c r="D889" i="6"/>
  <c r="AB888" i="6"/>
  <c r="AA888" i="6"/>
  <c r="Z888" i="6"/>
  <c r="Y888" i="6"/>
  <c r="X888" i="6"/>
  <c r="W888" i="6"/>
  <c r="V888" i="6"/>
  <c r="U888" i="6"/>
  <c r="T888" i="6"/>
  <c r="H888" i="6"/>
  <c r="G888" i="6"/>
  <c r="F888" i="6"/>
  <c r="E888" i="6"/>
  <c r="C888" i="6"/>
  <c r="D888" i="6"/>
  <c r="B888" i="6"/>
  <c r="H887" i="6"/>
  <c r="G887" i="6"/>
  <c r="H886" i="6"/>
  <c r="G886" i="6"/>
  <c r="F886" i="6"/>
  <c r="H885" i="6"/>
  <c r="G885" i="6"/>
  <c r="F885" i="6"/>
  <c r="D884" i="6"/>
  <c r="D883" i="6"/>
  <c r="D882" i="6"/>
  <c r="D881" i="6"/>
  <c r="C880" i="6"/>
  <c r="AB879" i="6"/>
  <c r="AA879" i="6"/>
  <c r="Z879" i="6"/>
  <c r="Y879" i="6"/>
  <c r="X879" i="6"/>
  <c r="W879" i="6"/>
  <c r="V879" i="6"/>
  <c r="U879" i="6"/>
  <c r="T879" i="6"/>
  <c r="H879" i="6"/>
  <c r="G879" i="6"/>
  <c r="F879" i="6"/>
  <c r="E879" i="6"/>
  <c r="C879" i="6"/>
  <c r="D879" i="6"/>
  <c r="B879" i="6"/>
  <c r="A878" i="6"/>
  <c r="G876" i="6"/>
  <c r="C876" i="6"/>
  <c r="G875" i="6"/>
  <c r="C875" i="6"/>
  <c r="G874" i="6"/>
  <c r="C874" i="6"/>
  <c r="H871" i="6"/>
  <c r="C871" i="6"/>
  <c r="D869" i="6"/>
  <c r="AB868" i="6"/>
  <c r="AA868" i="6"/>
  <c r="Z868" i="6"/>
  <c r="Y868" i="6"/>
  <c r="X868" i="6"/>
  <c r="W868" i="6"/>
  <c r="V868" i="6"/>
  <c r="U868" i="6"/>
  <c r="T868" i="6"/>
  <c r="H868" i="6"/>
  <c r="G868" i="6"/>
  <c r="F868" i="6"/>
  <c r="E868" i="6"/>
  <c r="C868" i="6"/>
  <c r="D868" i="6"/>
  <c r="B868" i="6"/>
  <c r="H867" i="6"/>
  <c r="G867" i="6"/>
  <c r="H866" i="6"/>
  <c r="G866" i="6"/>
  <c r="F866" i="6"/>
  <c r="H865" i="6"/>
  <c r="G865" i="6"/>
  <c r="F865" i="6"/>
  <c r="D864" i="6"/>
  <c r="D863" i="6"/>
  <c r="D862" i="6"/>
  <c r="D861" i="6"/>
  <c r="AB860" i="6"/>
  <c r="AA860" i="6"/>
  <c r="Z860" i="6"/>
  <c r="Y860" i="6"/>
  <c r="X860" i="6"/>
  <c r="W860" i="6"/>
  <c r="V860" i="6"/>
  <c r="U860" i="6"/>
  <c r="T860" i="6"/>
  <c r="H860" i="6"/>
  <c r="G860" i="6"/>
  <c r="F860" i="6"/>
  <c r="E860" i="6"/>
  <c r="C860" i="6"/>
  <c r="D860" i="6"/>
  <c r="B860" i="6"/>
  <c r="D859" i="6"/>
  <c r="AB858" i="6"/>
  <c r="AA858" i="6"/>
  <c r="Z858" i="6"/>
  <c r="Y858" i="6"/>
  <c r="X858" i="6"/>
  <c r="W858" i="6"/>
  <c r="V858" i="6"/>
  <c r="U858" i="6"/>
  <c r="T858" i="6"/>
  <c r="H858" i="6"/>
  <c r="G858" i="6"/>
  <c r="F858" i="6"/>
  <c r="E858" i="6"/>
  <c r="C858" i="6"/>
  <c r="D858" i="6"/>
  <c r="B858" i="6"/>
  <c r="H857" i="6"/>
  <c r="G857" i="6"/>
  <c r="H856" i="6"/>
  <c r="G856" i="6"/>
  <c r="F856" i="6"/>
  <c r="H855" i="6"/>
  <c r="G855" i="6"/>
  <c r="F855" i="6"/>
  <c r="D854" i="6"/>
  <c r="D853" i="6"/>
  <c r="D852" i="6"/>
  <c r="D851" i="6"/>
  <c r="C850" i="6"/>
  <c r="AB849" i="6"/>
  <c r="AA849" i="6"/>
  <c r="Z849" i="6"/>
  <c r="Y849" i="6"/>
  <c r="X849" i="6"/>
  <c r="W849" i="6"/>
  <c r="V849" i="6"/>
  <c r="U849" i="6"/>
  <c r="T849" i="6"/>
  <c r="H849" i="6"/>
  <c r="G849" i="6"/>
  <c r="F849" i="6"/>
  <c r="E849" i="6"/>
  <c r="C849" i="6"/>
  <c r="D849" i="6"/>
  <c r="B849" i="6"/>
  <c r="D848" i="6"/>
  <c r="AB847" i="6"/>
  <c r="AA847" i="6"/>
  <c r="Z847" i="6"/>
  <c r="Y847" i="6"/>
  <c r="X847" i="6"/>
  <c r="W847" i="6"/>
  <c r="V847" i="6"/>
  <c r="U847" i="6"/>
  <c r="T847" i="6"/>
  <c r="H847" i="6"/>
  <c r="G847" i="6"/>
  <c r="F847" i="6"/>
  <c r="E847" i="6"/>
  <c r="C847" i="6"/>
  <c r="D847" i="6"/>
  <c r="B847" i="6"/>
  <c r="H846" i="6"/>
  <c r="G846" i="6"/>
  <c r="H845" i="6"/>
  <c r="G845" i="6"/>
  <c r="F845" i="6"/>
  <c r="H844" i="6"/>
  <c r="G844" i="6"/>
  <c r="F844" i="6"/>
  <c r="D843" i="6"/>
  <c r="D842" i="6"/>
  <c r="D841" i="6"/>
  <c r="D840" i="6"/>
  <c r="C839" i="6"/>
  <c r="AB838" i="6"/>
  <c r="AA838" i="6"/>
  <c r="Z838" i="6"/>
  <c r="Y838" i="6"/>
  <c r="X838" i="6"/>
  <c r="W838" i="6"/>
  <c r="V838" i="6"/>
  <c r="U838" i="6"/>
  <c r="T838" i="6"/>
  <c r="H838" i="6"/>
  <c r="G838" i="6"/>
  <c r="F838" i="6"/>
  <c r="E838" i="6"/>
  <c r="C838" i="6"/>
  <c r="D838" i="6"/>
  <c r="B838" i="6"/>
  <c r="H837" i="6"/>
  <c r="G837" i="6"/>
  <c r="H836" i="6"/>
  <c r="G836" i="6"/>
  <c r="F836" i="6"/>
  <c r="H835" i="6"/>
  <c r="G835" i="6"/>
  <c r="F835" i="6"/>
  <c r="D834" i="6"/>
  <c r="D833" i="6"/>
  <c r="D832" i="6"/>
  <c r="D831" i="6"/>
  <c r="C830" i="6"/>
  <c r="AB829" i="6"/>
  <c r="AA829" i="6"/>
  <c r="Z829" i="6"/>
  <c r="Y829" i="6"/>
  <c r="X829" i="6"/>
  <c r="W829" i="6"/>
  <c r="V829" i="6"/>
  <c r="U829" i="6"/>
  <c r="T829" i="6"/>
  <c r="H829" i="6"/>
  <c r="G829" i="6"/>
  <c r="F829" i="6"/>
  <c r="E829" i="6"/>
  <c r="C829" i="6"/>
  <c r="D829" i="6"/>
  <c r="B829" i="6"/>
  <c r="H828" i="6"/>
  <c r="G828" i="6"/>
  <c r="H827" i="6"/>
  <c r="G827" i="6"/>
  <c r="F827" i="6"/>
  <c r="H826" i="6"/>
  <c r="G826" i="6"/>
  <c r="F826" i="6"/>
  <c r="D819" i="6"/>
  <c r="D818" i="6"/>
  <c r="D817" i="6"/>
  <c r="D816" i="6"/>
  <c r="C815" i="6"/>
  <c r="AB814" i="6"/>
  <c r="AA814" i="6"/>
  <c r="Z814" i="6"/>
  <c r="Y814" i="6"/>
  <c r="X814" i="6"/>
  <c r="W814" i="6"/>
  <c r="V814" i="6"/>
  <c r="U814" i="6"/>
  <c r="T814" i="6"/>
  <c r="H814" i="6"/>
  <c r="G814" i="6"/>
  <c r="F814" i="6"/>
  <c r="E814" i="6"/>
  <c r="C814" i="6"/>
  <c r="D814" i="6"/>
  <c r="B814" i="6"/>
  <c r="H813" i="6"/>
  <c r="G813" i="6"/>
  <c r="H812" i="6"/>
  <c r="G812" i="6"/>
  <c r="F812" i="6"/>
  <c r="H811" i="6"/>
  <c r="G811" i="6"/>
  <c r="F811" i="6"/>
  <c r="D804" i="6"/>
  <c r="D803" i="6"/>
  <c r="D802" i="6"/>
  <c r="D801" i="6"/>
  <c r="AB800" i="6"/>
  <c r="AA800" i="6"/>
  <c r="Z800" i="6"/>
  <c r="Y800" i="6"/>
  <c r="X800" i="6"/>
  <c r="W800" i="6"/>
  <c r="V800" i="6"/>
  <c r="U800" i="6"/>
  <c r="T800" i="6"/>
  <c r="H800" i="6"/>
  <c r="G800" i="6"/>
  <c r="F800" i="6"/>
  <c r="E800" i="6"/>
  <c r="C800" i="6"/>
  <c r="D800" i="6"/>
  <c r="B800" i="6"/>
  <c r="A799" i="6"/>
  <c r="G797" i="6"/>
  <c r="C797" i="6"/>
  <c r="G796" i="6"/>
  <c r="C796" i="6"/>
  <c r="G795" i="6"/>
  <c r="C795" i="6"/>
  <c r="H792" i="6"/>
  <c r="C792" i="6"/>
  <c r="H790" i="6"/>
  <c r="G790" i="6"/>
  <c r="H789" i="6"/>
  <c r="G789" i="6"/>
  <c r="F789" i="6"/>
  <c r="H788" i="6"/>
  <c r="G788" i="6"/>
  <c r="F788" i="6"/>
  <c r="D787" i="6"/>
  <c r="D786" i="6"/>
  <c r="D785" i="6"/>
  <c r="D784" i="6"/>
  <c r="C783" i="6"/>
  <c r="AB782" i="6"/>
  <c r="AA782" i="6"/>
  <c r="Z782" i="6"/>
  <c r="Y782" i="6"/>
  <c r="X782" i="6"/>
  <c r="W782" i="6"/>
  <c r="V782" i="6"/>
  <c r="U782" i="6"/>
  <c r="T782" i="6"/>
  <c r="H782" i="6"/>
  <c r="G782" i="6"/>
  <c r="F782" i="6"/>
  <c r="E782" i="6"/>
  <c r="C782" i="6"/>
  <c r="D782" i="6"/>
  <c r="B782" i="6"/>
  <c r="A781" i="6"/>
  <c r="G779" i="6"/>
  <c r="C779" i="6"/>
  <c r="G778" i="6"/>
  <c r="C778" i="6"/>
  <c r="G777" i="6"/>
  <c r="C777" i="6"/>
  <c r="H774" i="6"/>
  <c r="C774" i="6"/>
  <c r="D772" i="6"/>
  <c r="AB771" i="6"/>
  <c r="AA771" i="6"/>
  <c r="Z771" i="6"/>
  <c r="Y771" i="6"/>
  <c r="X771" i="6"/>
  <c r="W771" i="6"/>
  <c r="V771" i="6"/>
  <c r="U771" i="6"/>
  <c r="T771" i="6"/>
  <c r="H771" i="6"/>
  <c r="G771" i="6"/>
  <c r="F771" i="6"/>
  <c r="E771" i="6"/>
  <c r="C771" i="6"/>
  <c r="D771" i="6"/>
  <c r="B771" i="6"/>
  <c r="D770" i="6"/>
  <c r="AB769" i="6"/>
  <c r="AA769" i="6"/>
  <c r="Z769" i="6"/>
  <c r="Y769" i="6"/>
  <c r="X769" i="6"/>
  <c r="W769" i="6"/>
  <c r="V769" i="6"/>
  <c r="U769" i="6"/>
  <c r="T769" i="6"/>
  <c r="H769" i="6"/>
  <c r="G769" i="6"/>
  <c r="F769" i="6"/>
  <c r="E769" i="6"/>
  <c r="C769" i="6"/>
  <c r="D769" i="6"/>
  <c r="B769" i="6"/>
  <c r="H768" i="6"/>
  <c r="G768" i="6"/>
  <c r="H767" i="6"/>
  <c r="G767" i="6"/>
  <c r="H766" i="6"/>
  <c r="G766" i="6"/>
  <c r="F766" i="6"/>
  <c r="H765" i="6"/>
  <c r="G765" i="6"/>
  <c r="H764" i="6"/>
  <c r="G764" i="6"/>
  <c r="F764" i="6"/>
  <c r="D758" i="6"/>
  <c r="D757" i="6"/>
  <c r="D756" i="6"/>
  <c r="D755" i="6"/>
  <c r="C754" i="6"/>
  <c r="AB753" i="6"/>
  <c r="AA753" i="6"/>
  <c r="Z753" i="6"/>
  <c r="Y753" i="6"/>
  <c r="X753" i="6"/>
  <c r="W753" i="6"/>
  <c r="V753" i="6"/>
  <c r="U753" i="6"/>
  <c r="T753" i="6"/>
  <c r="H753" i="6"/>
  <c r="G753" i="6"/>
  <c r="F753" i="6"/>
  <c r="E753" i="6"/>
  <c r="C753" i="6"/>
  <c r="D753" i="6"/>
  <c r="B753" i="6"/>
  <c r="D752" i="6"/>
  <c r="AB751" i="6"/>
  <c r="AA751" i="6"/>
  <c r="Z751" i="6"/>
  <c r="Y751" i="6"/>
  <c r="X751" i="6"/>
  <c r="W751" i="6"/>
  <c r="V751" i="6"/>
  <c r="U751" i="6"/>
  <c r="T751" i="6"/>
  <c r="H751" i="6"/>
  <c r="G751" i="6"/>
  <c r="F751" i="6"/>
  <c r="E751" i="6"/>
  <c r="C751" i="6"/>
  <c r="D751" i="6"/>
  <c r="B751" i="6"/>
  <c r="H750" i="6"/>
  <c r="G750" i="6"/>
  <c r="H749" i="6"/>
  <c r="G749" i="6"/>
  <c r="H748" i="6"/>
  <c r="G748" i="6"/>
  <c r="F748" i="6"/>
  <c r="H747" i="6"/>
  <c r="G747" i="6"/>
  <c r="H746" i="6"/>
  <c r="G746" i="6"/>
  <c r="F746" i="6"/>
  <c r="D745" i="6"/>
  <c r="D744" i="6"/>
  <c r="D743" i="6"/>
  <c r="D742" i="6"/>
  <c r="AB741" i="6"/>
  <c r="AA741" i="6"/>
  <c r="Z741" i="6"/>
  <c r="Y741" i="6"/>
  <c r="X741" i="6"/>
  <c r="W741" i="6"/>
  <c r="V741" i="6"/>
  <c r="U741" i="6"/>
  <c r="T741" i="6"/>
  <c r="H741" i="6"/>
  <c r="G741" i="6"/>
  <c r="F741" i="6"/>
  <c r="E741" i="6"/>
  <c r="C741" i="6"/>
  <c r="D741" i="6"/>
  <c r="B741" i="6"/>
  <c r="D740" i="6"/>
  <c r="AB739" i="6"/>
  <c r="AA739" i="6"/>
  <c r="Z739" i="6"/>
  <c r="Y739" i="6"/>
  <c r="X739" i="6"/>
  <c r="W739" i="6"/>
  <c r="V739" i="6"/>
  <c r="U739" i="6"/>
  <c r="T739" i="6"/>
  <c r="H739" i="6"/>
  <c r="G739" i="6"/>
  <c r="F739" i="6"/>
  <c r="E739" i="6"/>
  <c r="C739" i="6"/>
  <c r="D739" i="6"/>
  <c r="B739" i="6"/>
  <c r="H738" i="6"/>
  <c r="G738" i="6"/>
  <c r="H737" i="6"/>
  <c r="G737" i="6"/>
  <c r="H736" i="6"/>
  <c r="G736" i="6"/>
  <c r="F736" i="6"/>
  <c r="H735" i="6"/>
  <c r="G735" i="6"/>
  <c r="H734" i="6"/>
  <c r="G734" i="6"/>
  <c r="F734" i="6"/>
  <c r="D728" i="6"/>
  <c r="D727" i="6"/>
  <c r="D726" i="6"/>
  <c r="D725" i="6"/>
  <c r="C724" i="6"/>
  <c r="AB723" i="6"/>
  <c r="AA723" i="6"/>
  <c r="Z723" i="6"/>
  <c r="Y723" i="6"/>
  <c r="X723" i="6"/>
  <c r="W723" i="6"/>
  <c r="V723" i="6"/>
  <c r="U723" i="6"/>
  <c r="T723" i="6"/>
  <c r="H723" i="6"/>
  <c r="G723" i="6"/>
  <c r="F723" i="6"/>
  <c r="E723" i="6"/>
  <c r="C723" i="6"/>
  <c r="D723" i="6"/>
  <c r="B723" i="6"/>
  <c r="H722" i="6"/>
  <c r="G722" i="6"/>
  <c r="H721" i="6"/>
  <c r="G721" i="6"/>
  <c r="F721" i="6"/>
  <c r="H720" i="6"/>
  <c r="G720" i="6"/>
  <c r="F720" i="6"/>
  <c r="D719" i="6"/>
  <c r="D718" i="6"/>
  <c r="D717" i="6"/>
  <c r="D716" i="6"/>
  <c r="C715" i="6"/>
  <c r="AB714" i="6"/>
  <c r="AA714" i="6"/>
  <c r="Z714" i="6"/>
  <c r="Y714" i="6"/>
  <c r="X714" i="6"/>
  <c r="W714" i="6"/>
  <c r="V714" i="6"/>
  <c r="U714" i="6"/>
  <c r="T714" i="6"/>
  <c r="H714" i="6"/>
  <c r="G714" i="6"/>
  <c r="F714" i="6"/>
  <c r="E714" i="6"/>
  <c r="C714" i="6"/>
  <c r="D714" i="6"/>
  <c r="B714" i="6"/>
  <c r="D713" i="6"/>
  <c r="AB712" i="6"/>
  <c r="AA712" i="6"/>
  <c r="Z712" i="6"/>
  <c r="Y712" i="6"/>
  <c r="X712" i="6"/>
  <c r="W712" i="6"/>
  <c r="V712" i="6"/>
  <c r="U712" i="6"/>
  <c r="T712" i="6"/>
  <c r="H712" i="6"/>
  <c r="G712" i="6"/>
  <c r="F712" i="6"/>
  <c r="E712" i="6"/>
  <c r="C712" i="6"/>
  <c r="D712" i="6"/>
  <c r="B712" i="6"/>
  <c r="H711" i="6"/>
  <c r="G711" i="6"/>
  <c r="H710" i="6"/>
  <c r="G710" i="6"/>
  <c r="F710" i="6"/>
  <c r="H709" i="6"/>
  <c r="G709" i="6"/>
  <c r="F709" i="6"/>
  <c r="D708" i="6"/>
  <c r="D707" i="6"/>
  <c r="D706" i="6"/>
  <c r="D705" i="6"/>
  <c r="C704" i="6"/>
  <c r="AB703" i="6"/>
  <c r="AA703" i="6"/>
  <c r="Z703" i="6"/>
  <c r="Y703" i="6"/>
  <c r="X703" i="6"/>
  <c r="W703" i="6"/>
  <c r="V703" i="6"/>
  <c r="U703" i="6"/>
  <c r="T703" i="6"/>
  <c r="H703" i="6"/>
  <c r="G703" i="6"/>
  <c r="F703" i="6"/>
  <c r="E703" i="6"/>
  <c r="C703" i="6"/>
  <c r="D703" i="6"/>
  <c r="B703" i="6"/>
  <c r="D702" i="6"/>
  <c r="AB701" i="6"/>
  <c r="AA701" i="6"/>
  <c r="Z701" i="6"/>
  <c r="Y701" i="6"/>
  <c r="X701" i="6"/>
  <c r="W701" i="6"/>
  <c r="V701" i="6"/>
  <c r="U701" i="6"/>
  <c r="T701" i="6"/>
  <c r="H701" i="6"/>
  <c r="G701" i="6"/>
  <c r="F701" i="6"/>
  <c r="E701" i="6"/>
  <c r="C701" i="6"/>
  <c r="D701" i="6"/>
  <c r="B701" i="6"/>
  <c r="H700" i="6"/>
  <c r="G700" i="6"/>
  <c r="H699" i="6"/>
  <c r="G699" i="6"/>
  <c r="F699" i="6"/>
  <c r="H698" i="6"/>
  <c r="G698" i="6"/>
  <c r="F698" i="6"/>
  <c r="D697" i="6"/>
  <c r="D696" i="6"/>
  <c r="D695" i="6"/>
  <c r="D694" i="6"/>
  <c r="C693" i="6"/>
  <c r="AB692" i="6"/>
  <c r="AA692" i="6"/>
  <c r="Z692" i="6"/>
  <c r="Y692" i="6"/>
  <c r="X692" i="6"/>
  <c r="W692" i="6"/>
  <c r="V692" i="6"/>
  <c r="U692" i="6"/>
  <c r="T692" i="6"/>
  <c r="H692" i="6"/>
  <c r="G692" i="6"/>
  <c r="F692" i="6"/>
  <c r="E692" i="6"/>
  <c r="C692" i="6"/>
  <c r="D692" i="6"/>
  <c r="B692" i="6"/>
  <c r="A691" i="6"/>
  <c r="G689" i="6"/>
  <c r="C689" i="6"/>
  <c r="G688" i="6"/>
  <c r="C688" i="6"/>
  <c r="G687" i="6"/>
  <c r="C687" i="6"/>
  <c r="H684" i="6"/>
  <c r="C684" i="6"/>
  <c r="H682" i="6"/>
  <c r="G682" i="6"/>
  <c r="H681" i="6"/>
  <c r="G681" i="6"/>
  <c r="F681" i="6"/>
  <c r="H680" i="6"/>
  <c r="G680" i="6"/>
  <c r="F680" i="6"/>
  <c r="D677" i="6"/>
  <c r="AB676" i="6"/>
  <c r="AA676" i="6"/>
  <c r="Z676" i="6"/>
  <c r="Y676" i="6"/>
  <c r="X676" i="6"/>
  <c r="W676" i="6"/>
  <c r="V676" i="6"/>
  <c r="U676" i="6"/>
  <c r="T676" i="6"/>
  <c r="H676" i="6"/>
  <c r="G676" i="6"/>
  <c r="F676" i="6"/>
  <c r="E676" i="6"/>
  <c r="C676" i="6"/>
  <c r="D676" i="6"/>
  <c r="B676" i="6"/>
  <c r="H675" i="6"/>
  <c r="G675" i="6"/>
  <c r="H674" i="6"/>
  <c r="G674" i="6"/>
  <c r="F674" i="6"/>
  <c r="H673" i="6"/>
  <c r="G673" i="6"/>
  <c r="F673" i="6"/>
  <c r="D670" i="6"/>
  <c r="AB669" i="6"/>
  <c r="AA669" i="6"/>
  <c r="Z669" i="6"/>
  <c r="Y669" i="6"/>
  <c r="X669" i="6"/>
  <c r="W669" i="6"/>
  <c r="V669" i="6"/>
  <c r="U669" i="6"/>
  <c r="T669" i="6"/>
  <c r="H669" i="6"/>
  <c r="G669" i="6"/>
  <c r="F669" i="6"/>
  <c r="E669" i="6"/>
  <c r="C669" i="6"/>
  <c r="D669" i="6"/>
  <c r="B669" i="6"/>
  <c r="H668" i="6"/>
  <c r="G668" i="6"/>
  <c r="H667" i="6"/>
  <c r="G667" i="6"/>
  <c r="F667" i="6"/>
  <c r="H666" i="6"/>
  <c r="G666" i="6"/>
  <c r="F666" i="6"/>
  <c r="D663" i="6"/>
  <c r="AB662" i="6"/>
  <c r="AA662" i="6"/>
  <c r="Z662" i="6"/>
  <c r="Y662" i="6"/>
  <c r="X662" i="6"/>
  <c r="W662" i="6"/>
  <c r="V662" i="6"/>
  <c r="U662" i="6"/>
  <c r="T662" i="6"/>
  <c r="H662" i="6"/>
  <c r="G662" i="6"/>
  <c r="F662" i="6"/>
  <c r="E662" i="6"/>
  <c r="C662" i="6"/>
  <c r="D662" i="6"/>
  <c r="B662" i="6"/>
  <c r="H661" i="6"/>
  <c r="G661" i="6"/>
  <c r="H660" i="6"/>
  <c r="G660" i="6"/>
  <c r="F660" i="6"/>
  <c r="H659" i="6"/>
  <c r="G659" i="6"/>
  <c r="F659" i="6"/>
  <c r="D656" i="6"/>
  <c r="C655" i="6"/>
  <c r="AB654" i="6"/>
  <c r="AA654" i="6"/>
  <c r="Z654" i="6"/>
  <c r="Y654" i="6"/>
  <c r="X654" i="6"/>
  <c r="W654" i="6"/>
  <c r="V654" i="6"/>
  <c r="U654" i="6"/>
  <c r="T654" i="6"/>
  <c r="H654" i="6"/>
  <c r="G654" i="6"/>
  <c r="F654" i="6"/>
  <c r="E654" i="6"/>
  <c r="C654" i="6"/>
  <c r="D654" i="6"/>
  <c r="B654" i="6"/>
  <c r="H653" i="6"/>
  <c r="G653" i="6"/>
  <c r="H652" i="6"/>
  <c r="G652" i="6"/>
  <c r="F652" i="6"/>
  <c r="H651" i="6"/>
  <c r="G651" i="6"/>
  <c r="F651" i="6"/>
  <c r="D648" i="6"/>
  <c r="AB647" i="6"/>
  <c r="AA647" i="6"/>
  <c r="Z647" i="6"/>
  <c r="Y647" i="6"/>
  <c r="X647" i="6"/>
  <c r="W647" i="6"/>
  <c r="V647" i="6"/>
  <c r="U647" i="6"/>
  <c r="T647" i="6"/>
  <c r="H647" i="6"/>
  <c r="G647" i="6"/>
  <c r="F647" i="6"/>
  <c r="E647" i="6"/>
  <c r="C647" i="6"/>
  <c r="D647" i="6"/>
  <c r="B647" i="6"/>
  <c r="D646" i="6"/>
  <c r="AB645" i="6"/>
  <c r="AA645" i="6"/>
  <c r="Z645" i="6"/>
  <c r="Y645" i="6"/>
  <c r="X645" i="6"/>
  <c r="W645" i="6"/>
  <c r="V645" i="6"/>
  <c r="U645" i="6"/>
  <c r="T645" i="6"/>
  <c r="H645" i="6"/>
  <c r="G645" i="6"/>
  <c r="F645" i="6"/>
  <c r="E645" i="6"/>
  <c r="C645" i="6"/>
  <c r="D645" i="6"/>
  <c r="B645" i="6"/>
  <c r="H644" i="6"/>
  <c r="G644" i="6"/>
  <c r="H643" i="6"/>
  <c r="G643" i="6"/>
  <c r="F643" i="6"/>
  <c r="H642" i="6"/>
  <c r="G642" i="6"/>
  <c r="F642" i="6"/>
  <c r="D641" i="6"/>
  <c r="D640" i="6"/>
  <c r="D639" i="6"/>
  <c r="D638" i="6"/>
  <c r="C637" i="6"/>
  <c r="AB636" i="6"/>
  <c r="AA636" i="6"/>
  <c r="Z636" i="6"/>
  <c r="Y636" i="6"/>
  <c r="X636" i="6"/>
  <c r="W636" i="6"/>
  <c r="V636" i="6"/>
  <c r="U636" i="6"/>
  <c r="T636" i="6"/>
  <c r="H636" i="6"/>
  <c r="G636" i="6"/>
  <c r="F636" i="6"/>
  <c r="E636" i="6"/>
  <c r="C636" i="6"/>
  <c r="D636" i="6"/>
  <c r="B636" i="6"/>
  <c r="H635" i="6"/>
  <c r="G635" i="6"/>
  <c r="H634" i="6"/>
  <c r="G634" i="6"/>
  <c r="F634" i="6"/>
  <c r="H633" i="6"/>
  <c r="G633" i="6"/>
  <c r="F633" i="6"/>
  <c r="D632" i="6"/>
  <c r="D631" i="6"/>
  <c r="D630" i="6"/>
  <c r="D629" i="6"/>
  <c r="AB628" i="6"/>
  <c r="AA628" i="6"/>
  <c r="Z628" i="6"/>
  <c r="Y628" i="6"/>
  <c r="X628" i="6"/>
  <c r="W628" i="6"/>
  <c r="V628" i="6"/>
  <c r="U628" i="6"/>
  <c r="T628" i="6"/>
  <c r="H628" i="6"/>
  <c r="G628" i="6"/>
  <c r="F628" i="6"/>
  <c r="E628" i="6"/>
  <c r="C628" i="6"/>
  <c r="D628" i="6"/>
  <c r="B628" i="6"/>
  <c r="D627" i="6"/>
  <c r="AB626" i="6"/>
  <c r="AA626" i="6"/>
  <c r="Z626" i="6"/>
  <c r="Y626" i="6"/>
  <c r="X626" i="6"/>
  <c r="W626" i="6"/>
  <c r="V626" i="6"/>
  <c r="U626" i="6"/>
  <c r="T626" i="6"/>
  <c r="H626" i="6"/>
  <c r="G626" i="6"/>
  <c r="F626" i="6"/>
  <c r="E626" i="6"/>
  <c r="C626" i="6"/>
  <c r="D626" i="6"/>
  <c r="B626" i="6"/>
  <c r="H625" i="6"/>
  <c r="G625" i="6"/>
  <c r="H624" i="6"/>
  <c r="G624" i="6"/>
  <c r="F624" i="6"/>
  <c r="H623" i="6"/>
  <c r="G623" i="6"/>
  <c r="F623" i="6"/>
  <c r="D622" i="6"/>
  <c r="D621" i="6"/>
  <c r="D620" i="6"/>
  <c r="D619" i="6"/>
  <c r="AB618" i="6"/>
  <c r="AA618" i="6"/>
  <c r="Z618" i="6"/>
  <c r="Y618" i="6"/>
  <c r="X618" i="6"/>
  <c r="W618" i="6"/>
  <c r="V618" i="6"/>
  <c r="U618" i="6"/>
  <c r="T618" i="6"/>
  <c r="H618" i="6"/>
  <c r="G618" i="6"/>
  <c r="F618" i="6"/>
  <c r="E618" i="6"/>
  <c r="C618" i="6"/>
  <c r="D618" i="6"/>
  <c r="B618" i="6"/>
  <c r="H617" i="6"/>
  <c r="G617" i="6"/>
  <c r="H616" i="6"/>
  <c r="G616" i="6"/>
  <c r="F616" i="6"/>
  <c r="H615" i="6"/>
  <c r="G615" i="6"/>
  <c r="F615" i="6"/>
  <c r="D614" i="6"/>
  <c r="D613" i="6"/>
  <c r="D612" i="6"/>
  <c r="D611" i="6"/>
  <c r="AB610" i="6"/>
  <c r="AA610" i="6"/>
  <c r="Z610" i="6"/>
  <c r="Y610" i="6"/>
  <c r="X610" i="6"/>
  <c r="W610" i="6"/>
  <c r="V610" i="6"/>
  <c r="U610" i="6"/>
  <c r="T610" i="6"/>
  <c r="H610" i="6"/>
  <c r="G610" i="6"/>
  <c r="F610" i="6"/>
  <c r="E610" i="6"/>
  <c r="C610" i="6"/>
  <c r="D610" i="6"/>
  <c r="B610" i="6"/>
  <c r="D609" i="6"/>
  <c r="AB608" i="6"/>
  <c r="AA608" i="6"/>
  <c r="Z608" i="6"/>
  <c r="Y608" i="6"/>
  <c r="X608" i="6"/>
  <c r="W608" i="6"/>
  <c r="V608" i="6"/>
  <c r="U608" i="6"/>
  <c r="T608" i="6"/>
  <c r="H608" i="6"/>
  <c r="G608" i="6"/>
  <c r="F608" i="6"/>
  <c r="E608" i="6"/>
  <c r="C608" i="6"/>
  <c r="D608" i="6"/>
  <c r="B608" i="6"/>
  <c r="D607" i="6"/>
  <c r="AB606" i="6"/>
  <c r="AA606" i="6"/>
  <c r="Z606" i="6"/>
  <c r="Y606" i="6"/>
  <c r="X606" i="6"/>
  <c r="W606" i="6"/>
  <c r="V606" i="6"/>
  <c r="U606" i="6"/>
  <c r="T606" i="6"/>
  <c r="H606" i="6"/>
  <c r="G606" i="6"/>
  <c r="F606" i="6"/>
  <c r="E606" i="6"/>
  <c r="C606" i="6"/>
  <c r="D606" i="6"/>
  <c r="B606" i="6"/>
  <c r="H605" i="6"/>
  <c r="G605" i="6"/>
  <c r="H604" i="6"/>
  <c r="G604" i="6"/>
  <c r="F604" i="6"/>
  <c r="H603" i="6"/>
  <c r="G603" i="6"/>
  <c r="F603" i="6"/>
  <c r="D602" i="6"/>
  <c r="D601" i="6"/>
  <c r="D600" i="6"/>
  <c r="D599" i="6"/>
  <c r="C598" i="6"/>
  <c r="AB597" i="6"/>
  <c r="AA597" i="6"/>
  <c r="Z597" i="6"/>
  <c r="Y597" i="6"/>
  <c r="X597" i="6"/>
  <c r="W597" i="6"/>
  <c r="V597" i="6"/>
  <c r="U597" i="6"/>
  <c r="T597" i="6"/>
  <c r="H597" i="6"/>
  <c r="G597" i="6"/>
  <c r="F597" i="6"/>
  <c r="E597" i="6"/>
  <c r="C597" i="6"/>
  <c r="D597" i="6"/>
  <c r="B597" i="6"/>
  <c r="D596" i="6"/>
  <c r="AB595" i="6"/>
  <c r="AA595" i="6"/>
  <c r="Z595" i="6"/>
  <c r="Y595" i="6"/>
  <c r="X595" i="6"/>
  <c r="W595" i="6"/>
  <c r="V595" i="6"/>
  <c r="U595" i="6"/>
  <c r="T595" i="6"/>
  <c r="H595" i="6"/>
  <c r="G595" i="6"/>
  <c r="F595" i="6"/>
  <c r="E595" i="6"/>
  <c r="C595" i="6"/>
  <c r="D595" i="6"/>
  <c r="B595" i="6"/>
  <c r="H594" i="6"/>
  <c r="G594" i="6"/>
  <c r="H593" i="6"/>
  <c r="G593" i="6"/>
  <c r="F593" i="6"/>
  <c r="H592" i="6"/>
  <c r="G592" i="6"/>
  <c r="F592" i="6"/>
  <c r="D591" i="6"/>
  <c r="D590" i="6"/>
  <c r="D589" i="6"/>
  <c r="D588" i="6"/>
  <c r="C587" i="6"/>
  <c r="AB586" i="6"/>
  <c r="AA586" i="6"/>
  <c r="Z586" i="6"/>
  <c r="Y586" i="6"/>
  <c r="X586" i="6"/>
  <c r="W586" i="6"/>
  <c r="V586" i="6"/>
  <c r="U586" i="6"/>
  <c r="T586" i="6"/>
  <c r="H586" i="6"/>
  <c r="G586" i="6"/>
  <c r="F586" i="6"/>
  <c r="E586" i="6"/>
  <c r="C586" i="6"/>
  <c r="D586" i="6"/>
  <c r="B586" i="6"/>
  <c r="D585" i="6"/>
  <c r="AB584" i="6"/>
  <c r="AA584" i="6"/>
  <c r="Z584" i="6"/>
  <c r="Y584" i="6"/>
  <c r="X584" i="6"/>
  <c r="W584" i="6"/>
  <c r="V584" i="6"/>
  <c r="U584" i="6"/>
  <c r="T584" i="6"/>
  <c r="H584" i="6"/>
  <c r="G584" i="6"/>
  <c r="F584" i="6"/>
  <c r="E584" i="6"/>
  <c r="C584" i="6"/>
  <c r="D584" i="6"/>
  <c r="B584" i="6"/>
  <c r="H583" i="6"/>
  <c r="G583" i="6"/>
  <c r="H582" i="6"/>
  <c r="G582" i="6"/>
  <c r="F582" i="6"/>
  <c r="H581" i="6"/>
  <c r="G581" i="6"/>
  <c r="F581" i="6"/>
  <c r="D580" i="6"/>
  <c r="D579" i="6"/>
  <c r="D578" i="6"/>
  <c r="D577" i="6"/>
  <c r="C576" i="6"/>
  <c r="AB575" i="6"/>
  <c r="AA575" i="6"/>
  <c r="Z575" i="6"/>
  <c r="Y575" i="6"/>
  <c r="X575" i="6"/>
  <c r="W575" i="6"/>
  <c r="V575" i="6"/>
  <c r="U575" i="6"/>
  <c r="T575" i="6"/>
  <c r="H575" i="6"/>
  <c r="G575" i="6"/>
  <c r="F575" i="6"/>
  <c r="E575" i="6"/>
  <c r="C575" i="6"/>
  <c r="D575" i="6"/>
  <c r="B575" i="6"/>
  <c r="D574" i="6"/>
  <c r="AB573" i="6"/>
  <c r="AA573" i="6"/>
  <c r="Z573" i="6"/>
  <c r="Y573" i="6"/>
  <c r="X573" i="6"/>
  <c r="W573" i="6"/>
  <c r="V573" i="6"/>
  <c r="U573" i="6"/>
  <c r="T573" i="6"/>
  <c r="H573" i="6"/>
  <c r="G573" i="6"/>
  <c r="F573" i="6"/>
  <c r="E573" i="6"/>
  <c r="C573" i="6"/>
  <c r="D573" i="6"/>
  <c r="B573" i="6"/>
  <c r="H572" i="6"/>
  <c r="G572" i="6"/>
  <c r="H571" i="6"/>
  <c r="G571" i="6"/>
  <c r="F571" i="6"/>
  <c r="H570" i="6"/>
  <c r="G570" i="6"/>
  <c r="F570" i="6"/>
  <c r="D569" i="6"/>
  <c r="D568" i="6"/>
  <c r="D567" i="6"/>
  <c r="D566" i="6"/>
  <c r="C565" i="6"/>
  <c r="AB564" i="6"/>
  <c r="AA564" i="6"/>
  <c r="Z564" i="6"/>
  <c r="Y564" i="6"/>
  <c r="X564" i="6"/>
  <c r="W564" i="6"/>
  <c r="V564" i="6"/>
  <c r="U564" i="6"/>
  <c r="T564" i="6"/>
  <c r="H564" i="6"/>
  <c r="G564" i="6"/>
  <c r="F564" i="6"/>
  <c r="E564" i="6"/>
  <c r="C564" i="6"/>
  <c r="D564" i="6"/>
  <c r="B564" i="6"/>
  <c r="D563" i="6"/>
  <c r="AB562" i="6"/>
  <c r="AA562" i="6"/>
  <c r="Z562" i="6"/>
  <c r="Y562" i="6"/>
  <c r="X562" i="6"/>
  <c r="W562" i="6"/>
  <c r="V562" i="6"/>
  <c r="U562" i="6"/>
  <c r="T562" i="6"/>
  <c r="H562" i="6"/>
  <c r="G562" i="6"/>
  <c r="F562" i="6"/>
  <c r="E562" i="6"/>
  <c r="C562" i="6"/>
  <c r="D562" i="6"/>
  <c r="B562" i="6"/>
  <c r="H561" i="6"/>
  <c r="G561" i="6"/>
  <c r="H560" i="6"/>
  <c r="G560" i="6"/>
  <c r="F560" i="6"/>
  <c r="H559" i="6"/>
  <c r="G559" i="6"/>
  <c r="F559" i="6"/>
  <c r="D558" i="6"/>
  <c r="D557" i="6"/>
  <c r="D556" i="6"/>
  <c r="D555" i="6"/>
  <c r="C554" i="6"/>
  <c r="AB553" i="6"/>
  <c r="AA553" i="6"/>
  <c r="Z553" i="6"/>
  <c r="Y553" i="6"/>
  <c r="X553" i="6"/>
  <c r="W553" i="6"/>
  <c r="V553" i="6"/>
  <c r="U553" i="6"/>
  <c r="T553" i="6"/>
  <c r="H553" i="6"/>
  <c r="G553" i="6"/>
  <c r="F553" i="6"/>
  <c r="E553" i="6"/>
  <c r="C553" i="6"/>
  <c r="D553" i="6"/>
  <c r="B553" i="6"/>
  <c r="D552" i="6"/>
  <c r="AB551" i="6"/>
  <c r="AA551" i="6"/>
  <c r="Z551" i="6"/>
  <c r="Y551" i="6"/>
  <c r="X551" i="6"/>
  <c r="W551" i="6"/>
  <c r="V551" i="6"/>
  <c r="U551" i="6"/>
  <c r="T551" i="6"/>
  <c r="H551" i="6"/>
  <c r="G551" i="6"/>
  <c r="F551" i="6"/>
  <c r="E551" i="6"/>
  <c r="C551" i="6"/>
  <c r="D551" i="6"/>
  <c r="B551" i="6"/>
  <c r="H550" i="6"/>
  <c r="G550" i="6"/>
  <c r="H549" i="6"/>
  <c r="G549" i="6"/>
  <c r="F549" i="6"/>
  <c r="H548" i="6"/>
  <c r="G548" i="6"/>
  <c r="F548" i="6"/>
  <c r="D547" i="6"/>
  <c r="D546" i="6"/>
  <c r="D545" i="6"/>
  <c r="D544" i="6"/>
  <c r="AB543" i="6"/>
  <c r="AA543" i="6"/>
  <c r="Z543" i="6"/>
  <c r="Y543" i="6"/>
  <c r="X543" i="6"/>
  <c r="W543" i="6"/>
  <c r="V543" i="6"/>
  <c r="U543" i="6"/>
  <c r="T543" i="6"/>
  <c r="H543" i="6"/>
  <c r="G543" i="6"/>
  <c r="F543" i="6"/>
  <c r="E543" i="6"/>
  <c r="C543" i="6"/>
  <c r="D543" i="6"/>
  <c r="B543" i="6"/>
  <c r="H542" i="6"/>
  <c r="G542" i="6"/>
  <c r="H541" i="6"/>
  <c r="G541" i="6"/>
  <c r="F541" i="6"/>
  <c r="H540" i="6"/>
  <c r="G540" i="6"/>
  <c r="F540" i="6"/>
  <c r="D539" i="6"/>
  <c r="D538" i="6"/>
  <c r="D537" i="6"/>
  <c r="D536" i="6"/>
  <c r="C535" i="6"/>
  <c r="AB534" i="6"/>
  <c r="AA534" i="6"/>
  <c r="Z534" i="6"/>
  <c r="Y534" i="6"/>
  <c r="X534" i="6"/>
  <c r="W534" i="6"/>
  <c r="V534" i="6"/>
  <c r="U534" i="6"/>
  <c r="T534" i="6"/>
  <c r="H534" i="6"/>
  <c r="G534" i="6"/>
  <c r="F534" i="6"/>
  <c r="E534" i="6"/>
  <c r="C534" i="6"/>
  <c r="D534" i="6"/>
  <c r="B534" i="6"/>
  <c r="H533" i="6"/>
  <c r="G533" i="6"/>
  <c r="H532" i="6"/>
  <c r="G532" i="6"/>
  <c r="F532" i="6"/>
  <c r="H531" i="6"/>
  <c r="G531" i="6"/>
  <c r="F531" i="6"/>
  <c r="D524" i="6"/>
  <c r="D523" i="6"/>
  <c r="D522" i="6"/>
  <c r="D521" i="6"/>
  <c r="C520" i="6"/>
  <c r="AB519" i="6"/>
  <c r="AA519" i="6"/>
  <c r="Z519" i="6"/>
  <c r="Y519" i="6"/>
  <c r="X519" i="6"/>
  <c r="W519" i="6"/>
  <c r="V519" i="6"/>
  <c r="U519" i="6"/>
  <c r="T519" i="6"/>
  <c r="H519" i="6"/>
  <c r="G519" i="6"/>
  <c r="F519" i="6"/>
  <c r="E519" i="6"/>
  <c r="C519" i="6"/>
  <c r="D519" i="6"/>
  <c r="B519" i="6"/>
  <c r="H518" i="6"/>
  <c r="G518" i="6"/>
  <c r="H517" i="6"/>
  <c r="G517" i="6"/>
  <c r="F517" i="6"/>
  <c r="H516" i="6"/>
  <c r="G516" i="6"/>
  <c r="F516" i="6"/>
  <c r="D509" i="6"/>
  <c r="D508" i="6"/>
  <c r="D507" i="6"/>
  <c r="D506" i="6"/>
  <c r="C505" i="6"/>
  <c r="AB504" i="6"/>
  <c r="AA504" i="6"/>
  <c r="Z504" i="6"/>
  <c r="Y504" i="6"/>
  <c r="X504" i="6"/>
  <c r="W504" i="6"/>
  <c r="V504" i="6"/>
  <c r="U504" i="6"/>
  <c r="T504" i="6"/>
  <c r="H504" i="6"/>
  <c r="G504" i="6"/>
  <c r="F504" i="6"/>
  <c r="E504" i="6"/>
  <c r="C504" i="6"/>
  <c r="D504" i="6"/>
  <c r="B504" i="6"/>
  <c r="H503" i="6"/>
  <c r="G503" i="6"/>
  <c r="H502" i="6"/>
  <c r="G502" i="6"/>
  <c r="F502" i="6"/>
  <c r="H501" i="6"/>
  <c r="G501" i="6"/>
  <c r="F501" i="6"/>
  <c r="D500" i="6"/>
  <c r="D499" i="6"/>
  <c r="D498" i="6"/>
  <c r="D497" i="6"/>
  <c r="C496" i="6"/>
  <c r="AB495" i="6"/>
  <c r="AA495" i="6"/>
  <c r="Z495" i="6"/>
  <c r="Y495" i="6"/>
  <c r="X495" i="6"/>
  <c r="W495" i="6"/>
  <c r="V495" i="6"/>
  <c r="U495" i="6"/>
  <c r="T495" i="6"/>
  <c r="H495" i="6"/>
  <c r="G495" i="6"/>
  <c r="F495" i="6"/>
  <c r="E495" i="6"/>
  <c r="C495" i="6"/>
  <c r="D495" i="6"/>
  <c r="B495" i="6"/>
  <c r="H494" i="6"/>
  <c r="G494" i="6"/>
  <c r="H493" i="6"/>
  <c r="G493" i="6"/>
  <c r="F493" i="6"/>
  <c r="H492" i="6"/>
  <c r="G492" i="6"/>
  <c r="F492" i="6"/>
  <c r="D485" i="6"/>
  <c r="D484" i="6"/>
  <c r="D483" i="6"/>
  <c r="D482" i="6"/>
  <c r="AB481" i="6"/>
  <c r="AA481" i="6"/>
  <c r="Z481" i="6"/>
  <c r="Y481" i="6"/>
  <c r="X481" i="6"/>
  <c r="W481" i="6"/>
  <c r="V481" i="6"/>
  <c r="U481" i="6"/>
  <c r="T481" i="6"/>
  <c r="H481" i="6"/>
  <c r="G481" i="6"/>
  <c r="F481" i="6"/>
  <c r="E481" i="6"/>
  <c r="C481" i="6"/>
  <c r="D481" i="6"/>
  <c r="B481" i="6"/>
  <c r="A480" i="6"/>
  <c r="G478" i="6"/>
  <c r="C478" i="6"/>
  <c r="G477" i="6"/>
  <c r="C477" i="6"/>
  <c r="G476" i="6"/>
  <c r="C476" i="6"/>
  <c r="H473" i="6"/>
  <c r="C473" i="6"/>
  <c r="H471" i="6"/>
  <c r="G471" i="6"/>
  <c r="H470" i="6"/>
  <c r="G470" i="6"/>
  <c r="F470" i="6"/>
  <c r="H469" i="6"/>
  <c r="G469" i="6"/>
  <c r="F469" i="6"/>
  <c r="D468" i="6"/>
  <c r="D467" i="6"/>
  <c r="D466" i="6"/>
  <c r="D465" i="6"/>
  <c r="C464" i="6"/>
  <c r="AB463" i="6"/>
  <c r="AA463" i="6"/>
  <c r="Z463" i="6"/>
  <c r="Y463" i="6"/>
  <c r="X463" i="6"/>
  <c r="W463" i="6"/>
  <c r="V463" i="6"/>
  <c r="U463" i="6"/>
  <c r="T463" i="6"/>
  <c r="H463" i="6"/>
  <c r="G463" i="6"/>
  <c r="F463" i="6"/>
  <c r="E463" i="6"/>
  <c r="C463" i="6"/>
  <c r="D463" i="6"/>
  <c r="B463" i="6"/>
  <c r="H462" i="6"/>
  <c r="G462" i="6"/>
  <c r="H461" i="6"/>
  <c r="G461" i="6"/>
  <c r="H460" i="6"/>
  <c r="G460" i="6"/>
  <c r="F460" i="6"/>
  <c r="H459" i="6"/>
  <c r="G459" i="6"/>
  <c r="H458" i="6"/>
  <c r="G458" i="6"/>
  <c r="F458" i="6"/>
  <c r="D457" i="6"/>
  <c r="D456" i="6"/>
  <c r="D455" i="6"/>
  <c r="D454" i="6"/>
  <c r="C453" i="6"/>
  <c r="AB452" i="6"/>
  <c r="AA452" i="6"/>
  <c r="Z452" i="6"/>
  <c r="Y452" i="6"/>
  <c r="X452" i="6"/>
  <c r="W452" i="6"/>
  <c r="V452" i="6"/>
  <c r="U452" i="6"/>
  <c r="T452" i="6"/>
  <c r="H452" i="6"/>
  <c r="G452" i="6"/>
  <c r="F452" i="6"/>
  <c r="E452" i="6"/>
  <c r="C452" i="6"/>
  <c r="D452" i="6"/>
  <c r="B452" i="6"/>
  <c r="D451" i="6"/>
  <c r="AB450" i="6"/>
  <c r="AA450" i="6"/>
  <c r="Z450" i="6"/>
  <c r="Y450" i="6"/>
  <c r="X450" i="6"/>
  <c r="W450" i="6"/>
  <c r="V450" i="6"/>
  <c r="U450" i="6"/>
  <c r="T450" i="6"/>
  <c r="H450" i="6"/>
  <c r="G450" i="6"/>
  <c r="F450" i="6"/>
  <c r="E450" i="6"/>
  <c r="C450" i="6"/>
  <c r="D450" i="6"/>
  <c r="B450" i="6"/>
  <c r="D449" i="6"/>
  <c r="AB448" i="6"/>
  <c r="AA448" i="6"/>
  <c r="Z448" i="6"/>
  <c r="Y448" i="6"/>
  <c r="X448" i="6"/>
  <c r="W448" i="6"/>
  <c r="V448" i="6"/>
  <c r="U448" i="6"/>
  <c r="T448" i="6"/>
  <c r="H448" i="6"/>
  <c r="G448" i="6"/>
  <c r="F448" i="6"/>
  <c r="E448" i="6"/>
  <c r="C448" i="6"/>
  <c r="D448" i="6"/>
  <c r="B448" i="6"/>
  <c r="D447" i="6"/>
  <c r="AB446" i="6"/>
  <c r="AA446" i="6"/>
  <c r="Z446" i="6"/>
  <c r="Y446" i="6"/>
  <c r="X446" i="6"/>
  <c r="W446" i="6"/>
  <c r="V446" i="6"/>
  <c r="U446" i="6"/>
  <c r="T446" i="6"/>
  <c r="H446" i="6"/>
  <c r="G446" i="6"/>
  <c r="F446" i="6"/>
  <c r="E446" i="6"/>
  <c r="C446" i="6"/>
  <c r="D446" i="6"/>
  <c r="B446" i="6"/>
  <c r="D445" i="6"/>
  <c r="AB444" i="6"/>
  <c r="AA444" i="6"/>
  <c r="Z444" i="6"/>
  <c r="Y444" i="6"/>
  <c r="X444" i="6"/>
  <c r="W444" i="6"/>
  <c r="V444" i="6"/>
  <c r="U444" i="6"/>
  <c r="T444" i="6"/>
  <c r="H444" i="6"/>
  <c r="G444" i="6"/>
  <c r="F444" i="6"/>
  <c r="E444" i="6"/>
  <c r="C444" i="6"/>
  <c r="D444" i="6"/>
  <c r="B444" i="6"/>
  <c r="D443" i="6"/>
  <c r="AB442" i="6"/>
  <c r="AA442" i="6"/>
  <c r="Z442" i="6"/>
  <c r="Y442" i="6"/>
  <c r="X442" i="6"/>
  <c r="W442" i="6"/>
  <c r="V442" i="6"/>
  <c r="U442" i="6"/>
  <c r="T442" i="6"/>
  <c r="H442" i="6"/>
  <c r="G442" i="6"/>
  <c r="F442" i="6"/>
  <c r="E442" i="6"/>
  <c r="C442" i="6"/>
  <c r="D442" i="6"/>
  <c r="B442" i="6"/>
  <c r="D441" i="6"/>
  <c r="AB440" i="6"/>
  <c r="AA440" i="6"/>
  <c r="Z440" i="6"/>
  <c r="Y440" i="6"/>
  <c r="X440" i="6"/>
  <c r="W440" i="6"/>
  <c r="V440" i="6"/>
  <c r="U440" i="6"/>
  <c r="T440" i="6"/>
  <c r="H440" i="6"/>
  <c r="G440" i="6"/>
  <c r="F440" i="6"/>
  <c r="E440" i="6"/>
  <c r="C440" i="6"/>
  <c r="D440" i="6"/>
  <c r="B440" i="6"/>
  <c r="D439" i="6"/>
  <c r="AB438" i="6"/>
  <c r="AA438" i="6"/>
  <c r="Z438" i="6"/>
  <c r="Y438" i="6"/>
  <c r="X438" i="6"/>
  <c r="W438" i="6"/>
  <c r="V438" i="6"/>
  <c r="U438" i="6"/>
  <c r="T438" i="6"/>
  <c r="H438" i="6"/>
  <c r="G438" i="6"/>
  <c r="F438" i="6"/>
  <c r="E438" i="6"/>
  <c r="C438" i="6"/>
  <c r="D438" i="6"/>
  <c r="B438" i="6"/>
  <c r="D437" i="6"/>
  <c r="AB436" i="6"/>
  <c r="AA436" i="6"/>
  <c r="Z436" i="6"/>
  <c r="Y436" i="6"/>
  <c r="X436" i="6"/>
  <c r="W436" i="6"/>
  <c r="V436" i="6"/>
  <c r="U436" i="6"/>
  <c r="T436" i="6"/>
  <c r="H436" i="6"/>
  <c r="G436" i="6"/>
  <c r="F436" i="6"/>
  <c r="E436" i="6"/>
  <c r="C436" i="6"/>
  <c r="D436" i="6"/>
  <c r="B436" i="6"/>
  <c r="D435" i="6"/>
  <c r="AB434" i="6"/>
  <c r="AA434" i="6"/>
  <c r="Z434" i="6"/>
  <c r="Y434" i="6"/>
  <c r="X434" i="6"/>
  <c r="W434" i="6"/>
  <c r="V434" i="6"/>
  <c r="U434" i="6"/>
  <c r="T434" i="6"/>
  <c r="H434" i="6"/>
  <c r="G434" i="6"/>
  <c r="F434" i="6"/>
  <c r="E434" i="6"/>
  <c r="C434" i="6"/>
  <c r="D434" i="6"/>
  <c r="B434" i="6"/>
  <c r="D433" i="6"/>
  <c r="AB432" i="6"/>
  <c r="AA432" i="6"/>
  <c r="Z432" i="6"/>
  <c r="Y432" i="6"/>
  <c r="X432" i="6"/>
  <c r="W432" i="6"/>
  <c r="V432" i="6"/>
  <c r="U432" i="6"/>
  <c r="T432" i="6"/>
  <c r="H432" i="6"/>
  <c r="G432" i="6"/>
  <c r="F432" i="6"/>
  <c r="E432" i="6"/>
  <c r="C432" i="6"/>
  <c r="D432" i="6"/>
  <c r="B432" i="6"/>
  <c r="D431" i="6"/>
  <c r="AB430" i="6"/>
  <c r="AA430" i="6"/>
  <c r="Z430" i="6"/>
  <c r="Y430" i="6"/>
  <c r="X430" i="6"/>
  <c r="W430" i="6"/>
  <c r="V430" i="6"/>
  <c r="U430" i="6"/>
  <c r="T430" i="6"/>
  <c r="H430" i="6"/>
  <c r="G430" i="6"/>
  <c r="F430" i="6"/>
  <c r="E430" i="6"/>
  <c r="C430" i="6"/>
  <c r="D430" i="6"/>
  <c r="B430" i="6"/>
  <c r="D429" i="6"/>
  <c r="AB428" i="6"/>
  <c r="AA428" i="6"/>
  <c r="Z428" i="6"/>
  <c r="Y428" i="6"/>
  <c r="X428" i="6"/>
  <c r="W428" i="6"/>
  <c r="V428" i="6"/>
  <c r="U428" i="6"/>
  <c r="T428" i="6"/>
  <c r="H428" i="6"/>
  <c r="G428" i="6"/>
  <c r="F428" i="6"/>
  <c r="E428" i="6"/>
  <c r="C428" i="6"/>
  <c r="D428" i="6"/>
  <c r="B428" i="6"/>
  <c r="H427" i="6"/>
  <c r="G427" i="6"/>
  <c r="H426" i="6"/>
  <c r="G426" i="6"/>
  <c r="H425" i="6"/>
  <c r="G425" i="6"/>
  <c r="F425" i="6"/>
  <c r="H424" i="6"/>
  <c r="G424" i="6"/>
  <c r="H423" i="6"/>
  <c r="G423" i="6"/>
  <c r="F423" i="6"/>
  <c r="D417" i="6"/>
  <c r="D416" i="6"/>
  <c r="D415" i="6"/>
  <c r="D414" i="6"/>
  <c r="C413" i="6"/>
  <c r="AB412" i="6"/>
  <c r="AA412" i="6"/>
  <c r="Z412" i="6"/>
  <c r="Y412" i="6"/>
  <c r="X412" i="6"/>
  <c r="W412" i="6"/>
  <c r="V412" i="6"/>
  <c r="U412" i="6"/>
  <c r="T412" i="6"/>
  <c r="H412" i="6"/>
  <c r="G412" i="6"/>
  <c r="F412" i="6"/>
  <c r="E412" i="6"/>
  <c r="C412" i="6"/>
  <c r="D412" i="6"/>
  <c r="B412" i="6"/>
  <c r="D411" i="6"/>
  <c r="AB410" i="6"/>
  <c r="AA410" i="6"/>
  <c r="Z410" i="6"/>
  <c r="Y410" i="6"/>
  <c r="X410" i="6"/>
  <c r="W410" i="6"/>
  <c r="V410" i="6"/>
  <c r="U410" i="6"/>
  <c r="T410" i="6"/>
  <c r="H410" i="6"/>
  <c r="G410" i="6"/>
  <c r="F410" i="6"/>
  <c r="E410" i="6"/>
  <c r="C410" i="6"/>
  <c r="D410" i="6"/>
  <c r="B410" i="6"/>
  <c r="D409" i="6"/>
  <c r="AB408" i="6"/>
  <c r="AA408" i="6"/>
  <c r="Z408" i="6"/>
  <c r="Y408" i="6"/>
  <c r="X408" i="6"/>
  <c r="W408" i="6"/>
  <c r="V408" i="6"/>
  <c r="U408" i="6"/>
  <c r="T408" i="6"/>
  <c r="H408" i="6"/>
  <c r="G408" i="6"/>
  <c r="F408" i="6"/>
  <c r="E408" i="6"/>
  <c r="C408" i="6"/>
  <c r="D408" i="6"/>
  <c r="B408" i="6"/>
  <c r="H407" i="6"/>
  <c r="G407" i="6"/>
  <c r="H406" i="6"/>
  <c r="G406" i="6"/>
  <c r="H405" i="6"/>
  <c r="G405" i="6"/>
  <c r="F405" i="6"/>
  <c r="H404" i="6"/>
  <c r="G404" i="6"/>
  <c r="H403" i="6"/>
  <c r="G403" i="6"/>
  <c r="F403" i="6"/>
  <c r="D397" i="6"/>
  <c r="D396" i="6"/>
  <c r="D395" i="6"/>
  <c r="D394" i="6"/>
  <c r="C393" i="6"/>
  <c r="AB392" i="6"/>
  <c r="AA392" i="6"/>
  <c r="Z392" i="6"/>
  <c r="Y392" i="6"/>
  <c r="X392" i="6"/>
  <c r="W392" i="6"/>
  <c r="V392" i="6"/>
  <c r="U392" i="6"/>
  <c r="T392" i="6"/>
  <c r="H392" i="6"/>
  <c r="G392" i="6"/>
  <c r="F392" i="6"/>
  <c r="E392" i="6"/>
  <c r="C392" i="6"/>
  <c r="D392" i="6"/>
  <c r="B392" i="6"/>
  <c r="H391" i="6"/>
  <c r="G391" i="6"/>
  <c r="H390" i="6"/>
  <c r="G390" i="6"/>
  <c r="H389" i="6"/>
  <c r="G389" i="6"/>
  <c r="F389" i="6"/>
  <c r="H388" i="6"/>
  <c r="G388" i="6"/>
  <c r="H387" i="6"/>
  <c r="G387" i="6"/>
  <c r="F387" i="6"/>
  <c r="D381" i="6"/>
  <c r="D380" i="6"/>
  <c r="D379" i="6"/>
  <c r="D378" i="6"/>
  <c r="C377" i="6"/>
  <c r="AB376" i="6"/>
  <c r="AA376" i="6"/>
  <c r="Z376" i="6"/>
  <c r="Y376" i="6"/>
  <c r="X376" i="6"/>
  <c r="W376" i="6"/>
  <c r="V376" i="6"/>
  <c r="U376" i="6"/>
  <c r="T376" i="6"/>
  <c r="H376" i="6"/>
  <c r="G376" i="6"/>
  <c r="F376" i="6"/>
  <c r="E376" i="6"/>
  <c r="C376" i="6"/>
  <c r="D376" i="6"/>
  <c r="B376" i="6"/>
  <c r="D375" i="6"/>
  <c r="AB374" i="6"/>
  <c r="AA374" i="6"/>
  <c r="Z374" i="6"/>
  <c r="Y374" i="6"/>
  <c r="X374" i="6"/>
  <c r="W374" i="6"/>
  <c r="V374" i="6"/>
  <c r="U374" i="6"/>
  <c r="T374" i="6"/>
  <c r="H374" i="6"/>
  <c r="G374" i="6"/>
  <c r="F374" i="6"/>
  <c r="E374" i="6"/>
  <c r="C374" i="6"/>
  <c r="D374" i="6"/>
  <c r="B374" i="6"/>
  <c r="D373" i="6"/>
  <c r="AB372" i="6"/>
  <c r="AA372" i="6"/>
  <c r="Z372" i="6"/>
  <c r="Y372" i="6"/>
  <c r="X372" i="6"/>
  <c r="W372" i="6"/>
  <c r="V372" i="6"/>
  <c r="U372" i="6"/>
  <c r="T372" i="6"/>
  <c r="H372" i="6"/>
  <c r="G372" i="6"/>
  <c r="F372" i="6"/>
  <c r="E372" i="6"/>
  <c r="C372" i="6"/>
  <c r="D372" i="6"/>
  <c r="B372" i="6"/>
  <c r="H371" i="6"/>
  <c r="G371" i="6"/>
  <c r="H370" i="6"/>
  <c r="G370" i="6"/>
  <c r="H369" i="6"/>
  <c r="G369" i="6"/>
  <c r="F369" i="6"/>
  <c r="H368" i="6"/>
  <c r="G368" i="6"/>
  <c r="H367" i="6"/>
  <c r="G367" i="6"/>
  <c r="F367" i="6"/>
  <c r="D360" i="6"/>
  <c r="D359" i="6"/>
  <c r="D358" i="6"/>
  <c r="D357" i="6"/>
  <c r="C356" i="6"/>
  <c r="AB355" i="6"/>
  <c r="AA355" i="6"/>
  <c r="Z355" i="6"/>
  <c r="Y355" i="6"/>
  <c r="X355" i="6"/>
  <c r="W355" i="6"/>
  <c r="V355" i="6"/>
  <c r="U355" i="6"/>
  <c r="T355" i="6"/>
  <c r="H355" i="6"/>
  <c r="G355" i="6"/>
  <c r="F355" i="6"/>
  <c r="E355" i="6"/>
  <c r="C355" i="6"/>
  <c r="D355" i="6"/>
  <c r="B355" i="6"/>
  <c r="D354" i="6"/>
  <c r="AB353" i="6"/>
  <c r="AA353" i="6"/>
  <c r="Z353" i="6"/>
  <c r="Y353" i="6"/>
  <c r="X353" i="6"/>
  <c r="W353" i="6"/>
  <c r="V353" i="6"/>
  <c r="U353" i="6"/>
  <c r="T353" i="6"/>
  <c r="H353" i="6"/>
  <c r="G353" i="6"/>
  <c r="F353" i="6"/>
  <c r="E353" i="6"/>
  <c r="C353" i="6"/>
  <c r="D353" i="6"/>
  <c r="B353" i="6"/>
  <c r="D352" i="6"/>
  <c r="AB351" i="6"/>
  <c r="AA351" i="6"/>
  <c r="Z351" i="6"/>
  <c r="Y351" i="6"/>
  <c r="X351" i="6"/>
  <c r="W351" i="6"/>
  <c r="V351" i="6"/>
  <c r="U351" i="6"/>
  <c r="T351" i="6"/>
  <c r="H351" i="6"/>
  <c r="G351" i="6"/>
  <c r="F351" i="6"/>
  <c r="E351" i="6"/>
  <c r="C351" i="6"/>
  <c r="D351" i="6"/>
  <c r="B351" i="6"/>
  <c r="H350" i="6"/>
  <c r="G350" i="6"/>
  <c r="H349" i="6"/>
  <c r="G349" i="6"/>
  <c r="F349" i="6"/>
  <c r="H348" i="6"/>
  <c r="G348" i="6"/>
  <c r="F348" i="6"/>
  <c r="D347" i="6"/>
  <c r="D346" i="6"/>
  <c r="D345" i="6"/>
  <c r="D344" i="6"/>
  <c r="C343" i="6"/>
  <c r="AB342" i="6"/>
  <c r="AA342" i="6"/>
  <c r="Z342" i="6"/>
  <c r="Y342" i="6"/>
  <c r="X342" i="6"/>
  <c r="W342" i="6"/>
  <c r="V342" i="6"/>
  <c r="U342" i="6"/>
  <c r="T342" i="6"/>
  <c r="H342" i="6"/>
  <c r="G342" i="6"/>
  <c r="F342" i="6"/>
  <c r="E342" i="6"/>
  <c r="C342" i="6"/>
  <c r="D342" i="6"/>
  <c r="B342" i="6"/>
  <c r="D341" i="6"/>
  <c r="AB340" i="6"/>
  <c r="AA340" i="6"/>
  <c r="Z340" i="6"/>
  <c r="Y340" i="6"/>
  <c r="X340" i="6"/>
  <c r="W340" i="6"/>
  <c r="V340" i="6"/>
  <c r="U340" i="6"/>
  <c r="T340" i="6"/>
  <c r="H340" i="6"/>
  <c r="G340" i="6"/>
  <c r="F340" i="6"/>
  <c r="E340" i="6"/>
  <c r="C340" i="6"/>
  <c r="D340" i="6"/>
  <c r="B340" i="6"/>
  <c r="D339" i="6"/>
  <c r="AB338" i="6"/>
  <c r="AA338" i="6"/>
  <c r="Z338" i="6"/>
  <c r="Y338" i="6"/>
  <c r="X338" i="6"/>
  <c r="W338" i="6"/>
  <c r="V338" i="6"/>
  <c r="U338" i="6"/>
  <c r="T338" i="6"/>
  <c r="H338" i="6"/>
  <c r="G338" i="6"/>
  <c r="F338" i="6"/>
  <c r="E338" i="6"/>
  <c r="C338" i="6"/>
  <c r="D338" i="6"/>
  <c r="B338" i="6"/>
  <c r="H337" i="6"/>
  <c r="G337" i="6"/>
  <c r="H336" i="6"/>
  <c r="G336" i="6"/>
  <c r="H335" i="6"/>
  <c r="G335" i="6"/>
  <c r="F335" i="6"/>
  <c r="H334" i="6"/>
  <c r="G334" i="6"/>
  <c r="H333" i="6"/>
  <c r="G333" i="6"/>
  <c r="F333" i="6"/>
  <c r="D327" i="6"/>
  <c r="D326" i="6"/>
  <c r="D325" i="6"/>
  <c r="D324" i="6"/>
  <c r="C323" i="6"/>
  <c r="AB322" i="6"/>
  <c r="AA322" i="6"/>
  <c r="Z322" i="6"/>
  <c r="Y322" i="6"/>
  <c r="X322" i="6"/>
  <c r="W322" i="6"/>
  <c r="V322" i="6"/>
  <c r="U322" i="6"/>
  <c r="T322" i="6"/>
  <c r="H322" i="6"/>
  <c r="G322" i="6"/>
  <c r="F322" i="6"/>
  <c r="E322" i="6"/>
  <c r="C322" i="6"/>
  <c r="D322" i="6"/>
  <c r="B322" i="6"/>
  <c r="D321" i="6"/>
  <c r="AB320" i="6"/>
  <c r="AA320" i="6"/>
  <c r="Z320" i="6"/>
  <c r="Y320" i="6"/>
  <c r="X320" i="6"/>
  <c r="W320" i="6"/>
  <c r="V320" i="6"/>
  <c r="U320" i="6"/>
  <c r="T320" i="6"/>
  <c r="H320" i="6"/>
  <c r="G320" i="6"/>
  <c r="F320" i="6"/>
  <c r="E320" i="6"/>
  <c r="C320" i="6"/>
  <c r="D320" i="6"/>
  <c r="B320" i="6"/>
  <c r="D319" i="6"/>
  <c r="AB318" i="6"/>
  <c r="AA318" i="6"/>
  <c r="Z318" i="6"/>
  <c r="Y318" i="6"/>
  <c r="X318" i="6"/>
  <c r="W318" i="6"/>
  <c r="V318" i="6"/>
  <c r="U318" i="6"/>
  <c r="T318" i="6"/>
  <c r="H318" i="6"/>
  <c r="G318" i="6"/>
  <c r="F318" i="6"/>
  <c r="E318" i="6"/>
  <c r="D318" i="6"/>
  <c r="B318" i="6"/>
  <c r="D317" i="6"/>
  <c r="AB316" i="6"/>
  <c r="AA316" i="6"/>
  <c r="Z316" i="6"/>
  <c r="Y316" i="6"/>
  <c r="X316" i="6"/>
  <c r="W316" i="6"/>
  <c r="V316" i="6"/>
  <c r="U316" i="6"/>
  <c r="T316" i="6"/>
  <c r="H316" i="6"/>
  <c r="G316" i="6"/>
  <c r="F316" i="6"/>
  <c r="E316" i="6"/>
  <c r="D316" i="6"/>
  <c r="B316" i="6"/>
  <c r="H315" i="6"/>
  <c r="G315" i="6"/>
  <c r="H314" i="6"/>
  <c r="G314" i="6"/>
  <c r="H313" i="6"/>
  <c r="G313" i="6"/>
  <c r="F313" i="6"/>
  <c r="H312" i="6"/>
  <c r="G312" i="6"/>
  <c r="H311" i="6"/>
  <c r="G311" i="6"/>
  <c r="F311" i="6"/>
  <c r="D305" i="6"/>
  <c r="D304" i="6"/>
  <c r="D303" i="6"/>
  <c r="D302" i="6"/>
  <c r="C301" i="6"/>
  <c r="AB300" i="6"/>
  <c r="AA300" i="6"/>
  <c r="Z300" i="6"/>
  <c r="Y300" i="6"/>
  <c r="X300" i="6"/>
  <c r="W300" i="6"/>
  <c r="V300" i="6"/>
  <c r="U300" i="6"/>
  <c r="T300" i="6"/>
  <c r="H300" i="6"/>
  <c r="G300" i="6"/>
  <c r="F300" i="6"/>
  <c r="E300" i="6"/>
  <c r="C300" i="6"/>
  <c r="D300" i="6"/>
  <c r="B300" i="6"/>
  <c r="D299" i="6"/>
  <c r="AB298" i="6"/>
  <c r="AA298" i="6"/>
  <c r="Z298" i="6"/>
  <c r="Y298" i="6"/>
  <c r="X298" i="6"/>
  <c r="W298" i="6"/>
  <c r="V298" i="6"/>
  <c r="U298" i="6"/>
  <c r="T298" i="6"/>
  <c r="H298" i="6"/>
  <c r="G298" i="6"/>
  <c r="F298" i="6"/>
  <c r="E298" i="6"/>
  <c r="C298" i="6"/>
  <c r="D298" i="6"/>
  <c r="B298" i="6"/>
  <c r="D297" i="6"/>
  <c r="AB296" i="6"/>
  <c r="AA296" i="6"/>
  <c r="Z296" i="6"/>
  <c r="Y296" i="6"/>
  <c r="X296" i="6"/>
  <c r="W296" i="6"/>
  <c r="V296" i="6"/>
  <c r="U296" i="6"/>
  <c r="T296" i="6"/>
  <c r="H296" i="6"/>
  <c r="G296" i="6"/>
  <c r="F296" i="6"/>
  <c r="E296" i="6"/>
  <c r="D296" i="6"/>
  <c r="B296" i="6"/>
  <c r="H295" i="6"/>
  <c r="G295" i="6"/>
  <c r="H294" i="6"/>
  <c r="G294" i="6"/>
  <c r="H293" i="6"/>
  <c r="G293" i="6"/>
  <c r="F293" i="6"/>
  <c r="H292" i="6"/>
  <c r="G292" i="6"/>
  <c r="H291" i="6"/>
  <c r="G291" i="6"/>
  <c r="F291" i="6"/>
  <c r="D285" i="6"/>
  <c r="D284" i="6"/>
  <c r="D283" i="6"/>
  <c r="D282" i="6"/>
  <c r="C281" i="6"/>
  <c r="AB280" i="6"/>
  <c r="AA280" i="6"/>
  <c r="Z280" i="6"/>
  <c r="Y280" i="6"/>
  <c r="X280" i="6"/>
  <c r="W280" i="6"/>
  <c r="V280" i="6"/>
  <c r="U280" i="6"/>
  <c r="T280" i="6"/>
  <c r="H280" i="6"/>
  <c r="G280" i="6"/>
  <c r="F280" i="6"/>
  <c r="E280" i="6"/>
  <c r="C280" i="6"/>
  <c r="D280" i="6"/>
  <c r="B280" i="6"/>
  <c r="D279" i="6"/>
  <c r="AB278" i="6"/>
  <c r="AA278" i="6"/>
  <c r="Z278" i="6"/>
  <c r="Y278" i="6"/>
  <c r="X278" i="6"/>
  <c r="W278" i="6"/>
  <c r="V278" i="6"/>
  <c r="U278" i="6"/>
  <c r="T278" i="6"/>
  <c r="H278" i="6"/>
  <c r="G278" i="6"/>
  <c r="F278" i="6"/>
  <c r="E278" i="6"/>
  <c r="C278" i="6"/>
  <c r="D278" i="6"/>
  <c r="B278" i="6"/>
  <c r="D277" i="6"/>
  <c r="AB276" i="6"/>
  <c r="AA276" i="6"/>
  <c r="Z276" i="6"/>
  <c r="Y276" i="6"/>
  <c r="X276" i="6"/>
  <c r="W276" i="6"/>
  <c r="V276" i="6"/>
  <c r="U276" i="6"/>
  <c r="T276" i="6"/>
  <c r="H276" i="6"/>
  <c r="G276" i="6"/>
  <c r="F276" i="6"/>
  <c r="E276" i="6"/>
  <c r="C276" i="6"/>
  <c r="D276" i="6"/>
  <c r="B276" i="6"/>
  <c r="D275" i="6"/>
  <c r="AB274" i="6"/>
  <c r="AA274" i="6"/>
  <c r="Z274" i="6"/>
  <c r="Y274" i="6"/>
  <c r="X274" i="6"/>
  <c r="W274" i="6"/>
  <c r="V274" i="6"/>
  <c r="U274" i="6"/>
  <c r="T274" i="6"/>
  <c r="H274" i="6"/>
  <c r="G274" i="6"/>
  <c r="F274" i="6"/>
  <c r="E274" i="6"/>
  <c r="C274" i="6"/>
  <c r="D274" i="6"/>
  <c r="B274" i="6"/>
  <c r="D273" i="6"/>
  <c r="AB272" i="6"/>
  <c r="AA272" i="6"/>
  <c r="Z272" i="6"/>
  <c r="Y272" i="6"/>
  <c r="X272" i="6"/>
  <c r="W272" i="6"/>
  <c r="V272" i="6"/>
  <c r="U272" i="6"/>
  <c r="T272" i="6"/>
  <c r="H272" i="6"/>
  <c r="G272" i="6"/>
  <c r="F272" i="6"/>
  <c r="E272" i="6"/>
  <c r="C272" i="6"/>
  <c r="D272" i="6"/>
  <c r="B272" i="6"/>
  <c r="D271" i="6"/>
  <c r="AB270" i="6"/>
  <c r="AA270" i="6"/>
  <c r="Z270" i="6"/>
  <c r="Y270" i="6"/>
  <c r="X270" i="6"/>
  <c r="W270" i="6"/>
  <c r="V270" i="6"/>
  <c r="U270" i="6"/>
  <c r="T270" i="6"/>
  <c r="H270" i="6"/>
  <c r="G270" i="6"/>
  <c r="F270" i="6"/>
  <c r="E270" i="6"/>
  <c r="C270" i="6"/>
  <c r="D270" i="6"/>
  <c r="B270" i="6"/>
  <c r="D269" i="6"/>
  <c r="AB268" i="6"/>
  <c r="AA268" i="6"/>
  <c r="Z268" i="6"/>
  <c r="Y268" i="6"/>
  <c r="X268" i="6"/>
  <c r="W268" i="6"/>
  <c r="V268" i="6"/>
  <c r="U268" i="6"/>
  <c r="T268" i="6"/>
  <c r="H268" i="6"/>
  <c r="G268" i="6"/>
  <c r="F268" i="6"/>
  <c r="E268" i="6"/>
  <c r="C268" i="6"/>
  <c r="D268" i="6"/>
  <c r="B268" i="6"/>
  <c r="D267" i="6"/>
  <c r="AB266" i="6"/>
  <c r="AA266" i="6"/>
  <c r="Z266" i="6"/>
  <c r="Y266" i="6"/>
  <c r="X266" i="6"/>
  <c r="W266" i="6"/>
  <c r="V266" i="6"/>
  <c r="U266" i="6"/>
  <c r="T266" i="6"/>
  <c r="H266" i="6"/>
  <c r="G266" i="6"/>
  <c r="F266" i="6"/>
  <c r="E266" i="6"/>
  <c r="C266" i="6"/>
  <c r="D266" i="6"/>
  <c r="B266" i="6"/>
  <c r="D265" i="6"/>
  <c r="AB264" i="6"/>
  <c r="AA264" i="6"/>
  <c r="Z264" i="6"/>
  <c r="Y264" i="6"/>
  <c r="X264" i="6"/>
  <c r="W264" i="6"/>
  <c r="V264" i="6"/>
  <c r="U264" i="6"/>
  <c r="T264" i="6"/>
  <c r="H264" i="6"/>
  <c r="G264" i="6"/>
  <c r="F264" i="6"/>
  <c r="E264" i="6"/>
  <c r="C264" i="6"/>
  <c r="D264" i="6"/>
  <c r="B264" i="6"/>
  <c r="D263" i="6"/>
  <c r="AB262" i="6"/>
  <c r="AA262" i="6"/>
  <c r="Z262" i="6"/>
  <c r="Y262" i="6"/>
  <c r="X262" i="6"/>
  <c r="W262" i="6"/>
  <c r="V262" i="6"/>
  <c r="U262" i="6"/>
  <c r="T262" i="6"/>
  <c r="H262" i="6"/>
  <c r="G262" i="6"/>
  <c r="F262" i="6"/>
  <c r="E262" i="6"/>
  <c r="C262" i="6"/>
  <c r="D262" i="6"/>
  <c r="B262" i="6"/>
  <c r="D261" i="6"/>
  <c r="AB260" i="6"/>
  <c r="AA260" i="6"/>
  <c r="Z260" i="6"/>
  <c r="Y260" i="6"/>
  <c r="X260" i="6"/>
  <c r="W260" i="6"/>
  <c r="V260" i="6"/>
  <c r="U260" i="6"/>
  <c r="T260" i="6"/>
  <c r="H260" i="6"/>
  <c r="G260" i="6"/>
  <c r="F260" i="6"/>
  <c r="E260" i="6"/>
  <c r="C260" i="6"/>
  <c r="D260" i="6"/>
  <c r="B260" i="6"/>
  <c r="H259" i="6"/>
  <c r="G259" i="6"/>
  <c r="H258" i="6"/>
  <c r="G258" i="6"/>
  <c r="H257" i="6"/>
  <c r="G257" i="6"/>
  <c r="F257" i="6"/>
  <c r="H256" i="6"/>
  <c r="G256" i="6"/>
  <c r="H255" i="6"/>
  <c r="G255" i="6"/>
  <c r="F255" i="6"/>
  <c r="D249" i="6"/>
  <c r="D248" i="6"/>
  <c r="D247" i="6"/>
  <c r="D246" i="6"/>
  <c r="C245" i="6"/>
  <c r="AB244" i="6"/>
  <c r="AA244" i="6"/>
  <c r="Z244" i="6"/>
  <c r="Y244" i="6"/>
  <c r="X244" i="6"/>
  <c r="W244" i="6"/>
  <c r="V244" i="6"/>
  <c r="U244" i="6"/>
  <c r="T244" i="6"/>
  <c r="H244" i="6"/>
  <c r="G244" i="6"/>
  <c r="F244" i="6"/>
  <c r="E244" i="6"/>
  <c r="C244" i="6"/>
  <c r="D244" i="6"/>
  <c r="B244" i="6"/>
  <c r="D243" i="6"/>
  <c r="AB242" i="6"/>
  <c r="AA242" i="6"/>
  <c r="Z242" i="6"/>
  <c r="Y242" i="6"/>
  <c r="X242" i="6"/>
  <c r="W242" i="6"/>
  <c r="V242" i="6"/>
  <c r="U242" i="6"/>
  <c r="T242" i="6"/>
  <c r="H242" i="6"/>
  <c r="G242" i="6"/>
  <c r="F242" i="6"/>
  <c r="E242" i="6"/>
  <c r="C242" i="6"/>
  <c r="D242" i="6"/>
  <c r="B242" i="6"/>
  <c r="H241" i="6"/>
  <c r="G241" i="6"/>
  <c r="H240" i="6"/>
  <c r="G240" i="6"/>
  <c r="H239" i="6"/>
  <c r="G239" i="6"/>
  <c r="F239" i="6"/>
  <c r="H238" i="6"/>
  <c r="G238" i="6"/>
  <c r="H237" i="6"/>
  <c r="G237" i="6"/>
  <c r="F237" i="6"/>
  <c r="D231" i="6"/>
  <c r="D230" i="6"/>
  <c r="D229" i="6"/>
  <c r="D228" i="6"/>
  <c r="C227" i="6"/>
  <c r="AB226" i="6"/>
  <c r="AA226" i="6"/>
  <c r="Z226" i="6"/>
  <c r="Y226" i="6"/>
  <c r="X226" i="6"/>
  <c r="W226" i="6"/>
  <c r="V226" i="6"/>
  <c r="U226" i="6"/>
  <c r="T226" i="6"/>
  <c r="H226" i="6"/>
  <c r="G226" i="6"/>
  <c r="F226" i="6"/>
  <c r="E226" i="6"/>
  <c r="C226" i="6"/>
  <c r="D226" i="6"/>
  <c r="B226" i="6"/>
  <c r="D225" i="6"/>
  <c r="AB224" i="6"/>
  <c r="AA224" i="6"/>
  <c r="Z224" i="6"/>
  <c r="Y224" i="6"/>
  <c r="X224" i="6"/>
  <c r="W224" i="6"/>
  <c r="V224" i="6"/>
  <c r="U224" i="6"/>
  <c r="T224" i="6"/>
  <c r="H224" i="6"/>
  <c r="G224" i="6"/>
  <c r="F224" i="6"/>
  <c r="E224" i="6"/>
  <c r="C224" i="6"/>
  <c r="D224" i="6"/>
  <c r="B224" i="6"/>
  <c r="H223" i="6"/>
  <c r="G223" i="6"/>
  <c r="H222" i="6"/>
  <c r="G222" i="6"/>
  <c r="H221" i="6"/>
  <c r="G221" i="6"/>
  <c r="F221" i="6"/>
  <c r="H220" i="6"/>
  <c r="G220" i="6"/>
  <c r="H219" i="6"/>
  <c r="G219" i="6"/>
  <c r="F219" i="6"/>
  <c r="D213" i="6"/>
  <c r="D212" i="6"/>
  <c r="D211" i="6"/>
  <c r="D210" i="6"/>
  <c r="C209" i="6"/>
  <c r="AB208" i="6"/>
  <c r="AA208" i="6"/>
  <c r="Z208" i="6"/>
  <c r="Y208" i="6"/>
  <c r="X208" i="6"/>
  <c r="W208" i="6"/>
  <c r="V208" i="6"/>
  <c r="U208" i="6"/>
  <c r="T208" i="6"/>
  <c r="H208" i="6"/>
  <c r="G208" i="6"/>
  <c r="F208" i="6"/>
  <c r="E208" i="6"/>
  <c r="C208" i="6"/>
  <c r="D208" i="6"/>
  <c r="B208" i="6"/>
  <c r="D207" i="6"/>
  <c r="AB206" i="6"/>
  <c r="AA206" i="6"/>
  <c r="Z206" i="6"/>
  <c r="Y206" i="6"/>
  <c r="X206" i="6"/>
  <c r="W206" i="6"/>
  <c r="V206" i="6"/>
  <c r="U206" i="6"/>
  <c r="T206" i="6"/>
  <c r="H206" i="6"/>
  <c r="G206" i="6"/>
  <c r="F206" i="6"/>
  <c r="E206" i="6"/>
  <c r="C206" i="6"/>
  <c r="D206" i="6"/>
  <c r="B206" i="6"/>
  <c r="D205" i="6"/>
  <c r="AB204" i="6"/>
  <c r="AA204" i="6"/>
  <c r="Z204" i="6"/>
  <c r="Y204" i="6"/>
  <c r="X204" i="6"/>
  <c r="W204" i="6"/>
  <c r="V204" i="6"/>
  <c r="U204" i="6"/>
  <c r="T204" i="6"/>
  <c r="H204" i="6"/>
  <c r="G204" i="6"/>
  <c r="F204" i="6"/>
  <c r="E204" i="6"/>
  <c r="C204" i="6"/>
  <c r="D204" i="6"/>
  <c r="B204" i="6"/>
  <c r="H203" i="6"/>
  <c r="G203" i="6"/>
  <c r="H202" i="6"/>
  <c r="G202" i="6"/>
  <c r="H201" i="6"/>
  <c r="G201" i="6"/>
  <c r="F201" i="6"/>
  <c r="H200" i="6"/>
  <c r="G200" i="6"/>
  <c r="H199" i="6"/>
  <c r="G199" i="6"/>
  <c r="F199" i="6"/>
  <c r="D193" i="6"/>
  <c r="D192" i="6"/>
  <c r="D191" i="6"/>
  <c r="D190" i="6"/>
  <c r="AB189" i="6"/>
  <c r="AA189" i="6"/>
  <c r="Z189" i="6"/>
  <c r="Y189" i="6"/>
  <c r="X189" i="6"/>
  <c r="W189" i="6"/>
  <c r="V189" i="6"/>
  <c r="U189" i="6"/>
  <c r="T189" i="6"/>
  <c r="H189" i="6"/>
  <c r="G189" i="6"/>
  <c r="F189" i="6"/>
  <c r="E189" i="6"/>
  <c r="C189" i="6"/>
  <c r="D189" i="6"/>
  <c r="B189" i="6"/>
  <c r="D188" i="6"/>
  <c r="AB187" i="6"/>
  <c r="AA187" i="6"/>
  <c r="Z187" i="6"/>
  <c r="Y187" i="6"/>
  <c r="X187" i="6"/>
  <c r="W187" i="6"/>
  <c r="V187" i="6"/>
  <c r="U187" i="6"/>
  <c r="T187" i="6"/>
  <c r="H187" i="6"/>
  <c r="G187" i="6"/>
  <c r="F187" i="6"/>
  <c r="E187" i="6"/>
  <c r="C187" i="6"/>
  <c r="D187" i="6"/>
  <c r="B187" i="6"/>
  <c r="D186" i="6"/>
  <c r="AB185" i="6"/>
  <c r="AA185" i="6"/>
  <c r="Z185" i="6"/>
  <c r="Y185" i="6"/>
  <c r="X185" i="6"/>
  <c r="W185" i="6"/>
  <c r="V185" i="6"/>
  <c r="U185" i="6"/>
  <c r="T185" i="6"/>
  <c r="H185" i="6"/>
  <c r="G185" i="6"/>
  <c r="F185" i="6"/>
  <c r="E185" i="6"/>
  <c r="C185" i="6"/>
  <c r="D185" i="6"/>
  <c r="B185" i="6"/>
  <c r="H184" i="6"/>
  <c r="G184" i="6"/>
  <c r="H183" i="6"/>
  <c r="G183" i="6"/>
  <c r="H182" i="6"/>
  <c r="G182" i="6"/>
  <c r="F182" i="6"/>
  <c r="H181" i="6"/>
  <c r="G181" i="6"/>
  <c r="H180" i="6"/>
  <c r="G180" i="6"/>
  <c r="F180" i="6"/>
  <c r="D174" i="6"/>
  <c r="D173" i="6"/>
  <c r="D172" i="6"/>
  <c r="D171" i="6"/>
  <c r="C170" i="6"/>
  <c r="AB169" i="6"/>
  <c r="AA169" i="6"/>
  <c r="Z169" i="6"/>
  <c r="Y169" i="6"/>
  <c r="X169" i="6"/>
  <c r="W169" i="6"/>
  <c r="V169" i="6"/>
  <c r="U169" i="6"/>
  <c r="T169" i="6"/>
  <c r="H169" i="6"/>
  <c r="G169" i="6"/>
  <c r="F169" i="6"/>
  <c r="E169" i="6"/>
  <c r="C169" i="6"/>
  <c r="D169" i="6"/>
  <c r="B169" i="6"/>
  <c r="D168" i="6"/>
  <c r="AB167" i="6"/>
  <c r="AA167" i="6"/>
  <c r="Z167" i="6"/>
  <c r="Y167" i="6"/>
  <c r="X167" i="6"/>
  <c r="W167" i="6"/>
  <c r="V167" i="6"/>
  <c r="U167" i="6"/>
  <c r="T167" i="6"/>
  <c r="H167" i="6"/>
  <c r="G167" i="6"/>
  <c r="F167" i="6"/>
  <c r="E167" i="6"/>
  <c r="C167" i="6"/>
  <c r="D167" i="6"/>
  <c r="B167" i="6"/>
  <c r="D166" i="6"/>
  <c r="AB165" i="6"/>
  <c r="AA165" i="6"/>
  <c r="Z165" i="6"/>
  <c r="Y165" i="6"/>
  <c r="X165" i="6"/>
  <c r="W165" i="6"/>
  <c r="V165" i="6"/>
  <c r="U165" i="6"/>
  <c r="T165" i="6"/>
  <c r="H165" i="6"/>
  <c r="G165" i="6"/>
  <c r="F165" i="6"/>
  <c r="E165" i="6"/>
  <c r="C165" i="6"/>
  <c r="D165" i="6"/>
  <c r="B165" i="6"/>
  <c r="H164" i="6"/>
  <c r="G164" i="6"/>
  <c r="H163" i="6"/>
  <c r="G163" i="6"/>
  <c r="H162" i="6"/>
  <c r="G162" i="6"/>
  <c r="F162" i="6"/>
  <c r="H161" i="6"/>
  <c r="G161" i="6"/>
  <c r="H160" i="6"/>
  <c r="G160" i="6"/>
  <c r="F160" i="6"/>
  <c r="D154" i="6"/>
  <c r="D153" i="6"/>
  <c r="D152" i="6"/>
  <c r="D151" i="6"/>
  <c r="AB150" i="6"/>
  <c r="AA150" i="6"/>
  <c r="Z150" i="6"/>
  <c r="Y150" i="6"/>
  <c r="X150" i="6"/>
  <c r="W150" i="6"/>
  <c r="V150" i="6"/>
  <c r="U150" i="6"/>
  <c r="T150" i="6"/>
  <c r="H150" i="6"/>
  <c r="G150" i="6"/>
  <c r="F150" i="6"/>
  <c r="E150" i="6"/>
  <c r="C150" i="6"/>
  <c r="D150" i="6"/>
  <c r="B150" i="6"/>
  <c r="H149" i="6"/>
  <c r="G149" i="6"/>
  <c r="H148" i="6"/>
  <c r="G148" i="6"/>
  <c r="F148" i="6"/>
  <c r="H147" i="6"/>
  <c r="G147" i="6"/>
  <c r="F147" i="6"/>
  <c r="D146" i="6"/>
  <c r="D145" i="6"/>
  <c r="D144" i="6"/>
  <c r="D143" i="6"/>
  <c r="C142" i="6"/>
  <c r="AB141" i="6"/>
  <c r="AA141" i="6"/>
  <c r="Z141" i="6"/>
  <c r="Y141" i="6"/>
  <c r="X141" i="6"/>
  <c r="W141" i="6"/>
  <c r="V141" i="6"/>
  <c r="U141" i="6"/>
  <c r="T141" i="6"/>
  <c r="H141" i="6"/>
  <c r="G141" i="6"/>
  <c r="F141" i="6"/>
  <c r="E141" i="6"/>
  <c r="C141" i="6"/>
  <c r="D141" i="6"/>
  <c r="B141" i="6"/>
  <c r="H140" i="6"/>
  <c r="G140" i="6"/>
  <c r="H139" i="6"/>
  <c r="G139" i="6"/>
  <c r="F139" i="6"/>
  <c r="H138" i="6"/>
  <c r="G138" i="6"/>
  <c r="F138" i="6"/>
  <c r="D137" i="6"/>
  <c r="D136" i="6"/>
  <c r="D135" i="6"/>
  <c r="D134" i="6"/>
  <c r="C133" i="6"/>
  <c r="AB132" i="6"/>
  <c r="AA132" i="6"/>
  <c r="Z132" i="6"/>
  <c r="Y132" i="6"/>
  <c r="X132" i="6"/>
  <c r="W132" i="6"/>
  <c r="V132" i="6"/>
  <c r="U132" i="6"/>
  <c r="T132" i="6"/>
  <c r="H132" i="6"/>
  <c r="G132" i="6"/>
  <c r="F132" i="6"/>
  <c r="E132" i="6"/>
  <c r="C132" i="6"/>
  <c r="D132" i="6"/>
  <c r="B132" i="6"/>
  <c r="H131" i="6"/>
  <c r="G131" i="6"/>
  <c r="H130" i="6"/>
  <c r="G130" i="6"/>
  <c r="H129" i="6"/>
  <c r="G129" i="6"/>
  <c r="F129" i="6"/>
  <c r="H128" i="6"/>
  <c r="G128" i="6"/>
  <c r="H127" i="6"/>
  <c r="G127" i="6"/>
  <c r="F127" i="6"/>
  <c r="D126" i="6"/>
  <c r="D125" i="6"/>
  <c r="D124" i="6"/>
  <c r="D123" i="6"/>
  <c r="C122" i="6"/>
  <c r="AB121" i="6"/>
  <c r="AA121" i="6"/>
  <c r="Z121" i="6"/>
  <c r="Y121" i="6"/>
  <c r="X121" i="6"/>
  <c r="W121" i="6"/>
  <c r="V121" i="6"/>
  <c r="U121" i="6"/>
  <c r="T121" i="6"/>
  <c r="H121" i="6"/>
  <c r="G121" i="6"/>
  <c r="F121" i="6"/>
  <c r="E121" i="6"/>
  <c r="C121" i="6"/>
  <c r="D121" i="6"/>
  <c r="B121" i="6"/>
  <c r="H120" i="6"/>
  <c r="G120" i="6"/>
  <c r="H119" i="6"/>
  <c r="G119" i="6"/>
  <c r="H118" i="6"/>
  <c r="G118" i="6"/>
  <c r="F118" i="6"/>
  <c r="H117" i="6"/>
  <c r="G117" i="6"/>
  <c r="H116" i="6"/>
  <c r="G116" i="6"/>
  <c r="F116" i="6"/>
  <c r="D115" i="6"/>
  <c r="D114" i="6"/>
  <c r="D113" i="6"/>
  <c r="D112" i="6"/>
  <c r="C111" i="6"/>
  <c r="AB110" i="6"/>
  <c r="AA110" i="6"/>
  <c r="Z110" i="6"/>
  <c r="Y110" i="6"/>
  <c r="X110" i="6"/>
  <c r="W110" i="6"/>
  <c r="V110" i="6"/>
  <c r="U110" i="6"/>
  <c r="T110" i="6"/>
  <c r="H110" i="6"/>
  <c r="G110" i="6"/>
  <c r="F110" i="6"/>
  <c r="E110" i="6"/>
  <c r="C110" i="6"/>
  <c r="D110" i="6"/>
  <c r="B110" i="6"/>
  <c r="H109" i="6"/>
  <c r="G109" i="6"/>
  <c r="H108" i="6"/>
  <c r="G108" i="6"/>
  <c r="F108" i="6"/>
  <c r="H107" i="6"/>
  <c r="G107" i="6"/>
  <c r="F107" i="6"/>
  <c r="D106" i="6"/>
  <c r="D105" i="6"/>
  <c r="D104" i="6"/>
  <c r="D103" i="6"/>
  <c r="C102" i="6"/>
  <c r="AB101" i="6"/>
  <c r="AA101" i="6"/>
  <c r="Z101" i="6"/>
  <c r="Y101" i="6"/>
  <c r="X101" i="6"/>
  <c r="W101" i="6"/>
  <c r="V101" i="6"/>
  <c r="U101" i="6"/>
  <c r="T101" i="6"/>
  <c r="H101" i="6"/>
  <c r="G101" i="6"/>
  <c r="F101" i="6"/>
  <c r="E101" i="6"/>
  <c r="C101" i="6"/>
  <c r="D101" i="6"/>
  <c r="B101" i="6"/>
  <c r="H100" i="6"/>
  <c r="G100" i="6"/>
  <c r="H99" i="6"/>
  <c r="G99" i="6"/>
  <c r="H98" i="6"/>
  <c r="G98" i="6"/>
  <c r="F98" i="6"/>
  <c r="H97" i="6"/>
  <c r="G97" i="6"/>
  <c r="H96" i="6"/>
  <c r="G96" i="6"/>
  <c r="F96" i="6"/>
  <c r="D89" i="6"/>
  <c r="D88" i="6"/>
  <c r="D87" i="6"/>
  <c r="D86" i="6"/>
  <c r="C85" i="6"/>
  <c r="AB84" i="6"/>
  <c r="AA84" i="6"/>
  <c r="Z84" i="6"/>
  <c r="Y84" i="6"/>
  <c r="X84" i="6"/>
  <c r="W84" i="6"/>
  <c r="V84" i="6"/>
  <c r="U84" i="6"/>
  <c r="T84" i="6"/>
  <c r="H84" i="6"/>
  <c r="G84" i="6"/>
  <c r="F84" i="6"/>
  <c r="E84" i="6"/>
  <c r="C84" i="6"/>
  <c r="D84" i="6"/>
  <c r="B84" i="6"/>
  <c r="H83" i="6"/>
  <c r="G83" i="6"/>
  <c r="H82" i="6"/>
  <c r="G82" i="6"/>
  <c r="H81" i="6"/>
  <c r="G81" i="6"/>
  <c r="F81" i="6"/>
  <c r="H80" i="6"/>
  <c r="G80" i="6"/>
  <c r="H79" i="6"/>
  <c r="G79" i="6"/>
  <c r="F79" i="6"/>
  <c r="D72" i="6"/>
  <c r="D71" i="6"/>
  <c r="D70" i="6"/>
  <c r="D69" i="6"/>
  <c r="C68" i="6"/>
  <c r="AB67" i="6"/>
  <c r="AA67" i="6"/>
  <c r="Z67" i="6"/>
  <c r="Y67" i="6"/>
  <c r="X67" i="6"/>
  <c r="W67" i="6"/>
  <c r="V67" i="6"/>
  <c r="U67" i="6"/>
  <c r="T67" i="6"/>
  <c r="H67" i="6"/>
  <c r="G67" i="6"/>
  <c r="F67" i="6"/>
  <c r="E67" i="6"/>
  <c r="C67" i="6"/>
  <c r="D67" i="6"/>
  <c r="B67" i="6"/>
  <c r="H66" i="6"/>
  <c r="G66" i="6"/>
  <c r="H65" i="6"/>
  <c r="G65" i="6"/>
  <c r="H64" i="6"/>
  <c r="G64" i="6"/>
  <c r="F64" i="6"/>
  <c r="H63" i="6"/>
  <c r="G63" i="6"/>
  <c r="H62" i="6"/>
  <c r="G62" i="6"/>
  <c r="F62" i="6"/>
  <c r="D61" i="6"/>
  <c r="D60" i="6"/>
  <c r="D59" i="6"/>
  <c r="D58" i="6"/>
  <c r="C57" i="6"/>
  <c r="AB56" i="6"/>
  <c r="AA56" i="6"/>
  <c r="Z56" i="6"/>
  <c r="Y56" i="6"/>
  <c r="X56" i="6"/>
  <c r="W56" i="6"/>
  <c r="V56" i="6"/>
  <c r="U56" i="6"/>
  <c r="T56" i="6"/>
  <c r="H56" i="6"/>
  <c r="G56" i="6"/>
  <c r="F56" i="6"/>
  <c r="E56" i="6"/>
  <c r="C56" i="6"/>
  <c r="D56" i="6"/>
  <c r="B56" i="6"/>
  <c r="H55" i="6"/>
  <c r="G55" i="6"/>
  <c r="H54" i="6"/>
  <c r="G54" i="6"/>
  <c r="H53" i="6"/>
  <c r="G53" i="6"/>
  <c r="F53" i="6"/>
  <c r="H52" i="6"/>
  <c r="G52" i="6"/>
  <c r="H51" i="6"/>
  <c r="G51" i="6"/>
  <c r="F51" i="6"/>
  <c r="D44" i="6"/>
  <c r="D43" i="6"/>
  <c r="D42" i="6"/>
  <c r="D41" i="6"/>
  <c r="AB40" i="6"/>
  <c r="AA40" i="6"/>
  <c r="Z40" i="6"/>
  <c r="Y40" i="6"/>
  <c r="X40" i="6"/>
  <c r="W40" i="6"/>
  <c r="V40" i="6"/>
  <c r="U40" i="6"/>
  <c r="T40" i="6"/>
  <c r="H40" i="6"/>
  <c r="G40" i="6"/>
  <c r="F40" i="6"/>
  <c r="E40" i="6"/>
  <c r="C40" i="6"/>
  <c r="D40" i="6"/>
  <c r="B40" i="6"/>
  <c r="A39" i="6"/>
  <c r="A37" i="6"/>
  <c r="F31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F676" i="5"/>
  <c r="AF611" i="5"/>
  <c r="AF474" i="5"/>
  <c r="AF299" i="5"/>
  <c r="AD9" i="5"/>
  <c r="J679" i="5"/>
  <c r="C679" i="5"/>
  <c r="J678" i="5"/>
  <c r="C678" i="5"/>
  <c r="J677" i="5"/>
  <c r="C677" i="5"/>
  <c r="I21" i="5"/>
  <c r="I20" i="5"/>
  <c r="G20" i="5" s="1"/>
  <c r="I19" i="5"/>
  <c r="I18" i="5"/>
  <c r="I17" i="5"/>
  <c r="I16" i="5"/>
  <c r="I15" i="5"/>
  <c r="A676" i="5"/>
  <c r="L674" i="5"/>
  <c r="Q674" i="5" s="1"/>
  <c r="Z674" i="5"/>
  <c r="Y674" i="5"/>
  <c r="W674" i="5"/>
  <c r="K673" i="5"/>
  <c r="J673" i="5"/>
  <c r="Z673" i="5"/>
  <c r="Y673" i="5"/>
  <c r="W673" i="5"/>
  <c r="H673" i="5"/>
  <c r="X673" i="5" s="1"/>
  <c r="F673" i="5"/>
  <c r="V673" i="5"/>
  <c r="T673" i="5"/>
  <c r="U673" i="5"/>
  <c r="S673" i="5"/>
  <c r="E673" i="5"/>
  <c r="D673" i="5"/>
  <c r="C673" i="5"/>
  <c r="B673" i="5"/>
  <c r="A673" i="5"/>
  <c r="L672" i="5"/>
  <c r="G672" i="5"/>
  <c r="E672" i="5"/>
  <c r="J671" i="5"/>
  <c r="E671" i="5"/>
  <c r="J670" i="5"/>
  <c r="E670" i="5"/>
  <c r="K669" i="5"/>
  <c r="J669" i="5"/>
  <c r="H669" i="5"/>
  <c r="G669" i="5"/>
  <c r="F669" i="5"/>
  <c r="K668" i="5"/>
  <c r="J668" i="5"/>
  <c r="H668" i="5"/>
  <c r="R668" i="5" s="1"/>
  <c r="G668" i="5"/>
  <c r="F668" i="5"/>
  <c r="K667" i="5"/>
  <c r="J667" i="5"/>
  <c r="H667" i="5"/>
  <c r="G667" i="5"/>
  <c r="F667" i="5"/>
  <c r="K666" i="5"/>
  <c r="J666" i="5"/>
  <c r="H666" i="5"/>
  <c r="G666" i="5"/>
  <c r="F666" i="5"/>
  <c r="C665" i="5"/>
  <c r="V664" i="5"/>
  <c r="T664" i="5"/>
  <c r="U664" i="5"/>
  <c r="S664" i="5"/>
  <c r="F664" i="5"/>
  <c r="E664" i="5"/>
  <c r="D664" i="5"/>
  <c r="I664" i="5"/>
  <c r="C664" i="5"/>
  <c r="B664" i="5"/>
  <c r="A664" i="5"/>
  <c r="L663" i="5"/>
  <c r="Q663" i="5" s="1"/>
  <c r="Z663" i="5"/>
  <c r="Y663" i="5"/>
  <c r="W663" i="5"/>
  <c r="K662" i="5"/>
  <c r="J662" i="5"/>
  <c r="Z662" i="5"/>
  <c r="Y662" i="5"/>
  <c r="W662" i="5"/>
  <c r="H662" i="5"/>
  <c r="X662" i="5" s="1"/>
  <c r="F662" i="5"/>
  <c r="V662" i="5"/>
  <c r="T662" i="5"/>
  <c r="U662" i="5"/>
  <c r="S662" i="5"/>
  <c r="E662" i="5"/>
  <c r="D662" i="5"/>
  <c r="C662" i="5"/>
  <c r="B662" i="5"/>
  <c r="A662" i="5"/>
  <c r="L661" i="5"/>
  <c r="G661" i="5"/>
  <c r="E661" i="5"/>
  <c r="J660" i="5"/>
  <c r="E660" i="5"/>
  <c r="J659" i="5"/>
  <c r="E659" i="5"/>
  <c r="K658" i="5"/>
  <c r="J658" i="5"/>
  <c r="H658" i="5"/>
  <c r="G658" i="5"/>
  <c r="F658" i="5"/>
  <c r="K657" i="5"/>
  <c r="J657" i="5"/>
  <c r="H657" i="5"/>
  <c r="R657" i="5" s="1"/>
  <c r="G657" i="5"/>
  <c r="F657" i="5"/>
  <c r="K656" i="5"/>
  <c r="J656" i="5"/>
  <c r="H656" i="5"/>
  <c r="G656" i="5"/>
  <c r="F656" i="5"/>
  <c r="K655" i="5"/>
  <c r="J655" i="5"/>
  <c r="H655" i="5"/>
  <c r="R655" i="5" s="1"/>
  <c r="G655" i="5"/>
  <c r="F655" i="5"/>
  <c r="C654" i="5"/>
  <c r="V653" i="5"/>
  <c r="T653" i="5"/>
  <c r="U653" i="5"/>
  <c r="S653" i="5"/>
  <c r="F653" i="5"/>
  <c r="E653" i="5"/>
  <c r="D653" i="5"/>
  <c r="I653" i="5"/>
  <c r="C653" i="5"/>
  <c r="B653" i="5"/>
  <c r="A653" i="5"/>
  <c r="L652" i="5"/>
  <c r="Q652" i="5" s="1"/>
  <c r="Z652" i="5"/>
  <c r="Y652" i="5"/>
  <c r="X652" i="5"/>
  <c r="L651" i="5"/>
  <c r="G651" i="5"/>
  <c r="E651" i="5"/>
  <c r="J650" i="5"/>
  <c r="F650" i="5"/>
  <c r="E650" i="5"/>
  <c r="J649" i="5"/>
  <c r="F649" i="5"/>
  <c r="E649" i="5"/>
  <c r="K648" i="5"/>
  <c r="J648" i="5"/>
  <c r="H648" i="5"/>
  <c r="G648" i="5"/>
  <c r="F648" i="5"/>
  <c r="K647" i="5"/>
  <c r="J647" i="5"/>
  <c r="H647" i="5"/>
  <c r="R647" i="5" s="1"/>
  <c r="G647" i="5"/>
  <c r="F647" i="5"/>
  <c r="K646" i="5"/>
  <c r="J646" i="5"/>
  <c r="H646" i="5"/>
  <c r="G646" i="5"/>
  <c r="F646" i="5"/>
  <c r="K645" i="5"/>
  <c r="J645" i="5"/>
  <c r="H645" i="5"/>
  <c r="G645" i="5"/>
  <c r="F645" i="5"/>
  <c r="C644" i="5"/>
  <c r="V643" i="5"/>
  <c r="K650" i="5" s="1"/>
  <c r="T643" i="5"/>
  <c r="K649" i="5" s="1"/>
  <c r="U643" i="5"/>
  <c r="H650" i="5" s="1"/>
  <c r="S643" i="5"/>
  <c r="H649" i="5" s="1"/>
  <c r="F643" i="5"/>
  <c r="E643" i="5"/>
  <c r="D643" i="5"/>
  <c r="I643" i="5"/>
  <c r="C643" i="5"/>
  <c r="B643" i="5"/>
  <c r="A643" i="5"/>
  <c r="L642" i="5"/>
  <c r="Q642" i="5" s="1"/>
  <c r="Z642" i="5"/>
  <c r="Y642" i="5"/>
  <c r="X642" i="5"/>
  <c r="K641" i="5"/>
  <c r="J641" i="5"/>
  <c r="Z641" i="5"/>
  <c r="Y641" i="5"/>
  <c r="X641" i="5"/>
  <c r="H641" i="5"/>
  <c r="W641" i="5" s="1"/>
  <c r="F641" i="5"/>
  <c r="V641" i="5"/>
  <c r="T641" i="5"/>
  <c r="U641" i="5"/>
  <c r="S641" i="5"/>
  <c r="E641" i="5"/>
  <c r="D641" i="5"/>
  <c r="C641" i="5"/>
  <c r="B641" i="5"/>
  <c r="A641" i="5"/>
  <c r="L640" i="5"/>
  <c r="G640" i="5"/>
  <c r="E640" i="5"/>
  <c r="J639" i="5"/>
  <c r="E639" i="5"/>
  <c r="J638" i="5"/>
  <c r="E638" i="5"/>
  <c r="K637" i="5"/>
  <c r="J637" i="5"/>
  <c r="H637" i="5"/>
  <c r="R637" i="5" s="1"/>
  <c r="G637" i="5"/>
  <c r="F637" i="5"/>
  <c r="C636" i="5"/>
  <c r="V635" i="5"/>
  <c r="T635" i="5"/>
  <c r="U635" i="5"/>
  <c r="S635" i="5"/>
  <c r="F635" i="5"/>
  <c r="E635" i="5"/>
  <c r="D635" i="5"/>
  <c r="I635" i="5"/>
  <c r="C635" i="5"/>
  <c r="B635" i="5"/>
  <c r="A635" i="5"/>
  <c r="L634" i="5"/>
  <c r="Q634" i="5" s="1"/>
  <c r="Z634" i="5"/>
  <c r="Y634" i="5"/>
  <c r="W634" i="5"/>
  <c r="K633" i="5"/>
  <c r="J633" i="5"/>
  <c r="Z633" i="5"/>
  <c r="Y633" i="5"/>
  <c r="W633" i="5"/>
  <c r="H633" i="5"/>
  <c r="X633" i="5" s="1"/>
  <c r="F633" i="5"/>
  <c r="V633" i="5"/>
  <c r="T633" i="5"/>
  <c r="U633" i="5"/>
  <c r="S633" i="5"/>
  <c r="E633" i="5"/>
  <c r="D633" i="5"/>
  <c r="C633" i="5"/>
  <c r="B633" i="5"/>
  <c r="A633" i="5"/>
  <c r="L632" i="5"/>
  <c r="G632" i="5"/>
  <c r="E632" i="5"/>
  <c r="J631" i="5"/>
  <c r="E631" i="5"/>
  <c r="J630" i="5"/>
  <c r="E630" i="5"/>
  <c r="K629" i="5"/>
  <c r="J629" i="5"/>
  <c r="H629" i="5"/>
  <c r="G629" i="5"/>
  <c r="F629" i="5"/>
  <c r="K628" i="5"/>
  <c r="J628" i="5"/>
  <c r="H628" i="5"/>
  <c r="R628" i="5" s="1"/>
  <c r="G628" i="5"/>
  <c r="F628" i="5"/>
  <c r="K627" i="5"/>
  <c r="J627" i="5"/>
  <c r="H627" i="5"/>
  <c r="G627" i="5"/>
  <c r="F627" i="5"/>
  <c r="K626" i="5"/>
  <c r="J626" i="5"/>
  <c r="H626" i="5"/>
  <c r="G626" i="5"/>
  <c r="F626" i="5"/>
  <c r="V625" i="5"/>
  <c r="T625" i="5"/>
  <c r="U625" i="5"/>
  <c r="S625" i="5"/>
  <c r="H630" i="5" s="1"/>
  <c r="F625" i="5"/>
  <c r="E625" i="5"/>
  <c r="D625" i="5"/>
  <c r="I625" i="5"/>
  <c r="C625" i="5"/>
  <c r="B625" i="5"/>
  <c r="A625" i="5"/>
  <c r="L624" i="5"/>
  <c r="Q624" i="5" s="1"/>
  <c r="Z624" i="5"/>
  <c r="Y624" i="5"/>
  <c r="W624" i="5"/>
  <c r="K623" i="5"/>
  <c r="J623" i="5"/>
  <c r="Z623" i="5"/>
  <c r="Y623" i="5"/>
  <c r="W623" i="5"/>
  <c r="H623" i="5"/>
  <c r="X623" i="5" s="1"/>
  <c r="F623" i="5"/>
  <c r="V623" i="5"/>
  <c r="T623" i="5"/>
  <c r="U623" i="5"/>
  <c r="S623" i="5"/>
  <c r="E623" i="5"/>
  <c r="D623" i="5"/>
  <c r="C623" i="5"/>
  <c r="B623" i="5"/>
  <c r="A623" i="5"/>
  <c r="L622" i="5"/>
  <c r="G622" i="5"/>
  <c r="E622" i="5"/>
  <c r="J621" i="5"/>
  <c r="E621" i="5"/>
  <c r="J620" i="5"/>
  <c r="E620" i="5"/>
  <c r="K619" i="5"/>
  <c r="J619" i="5"/>
  <c r="H619" i="5"/>
  <c r="G619" i="5"/>
  <c r="F619" i="5"/>
  <c r="K618" i="5"/>
  <c r="J618" i="5"/>
  <c r="H618" i="5"/>
  <c r="R618" i="5" s="1"/>
  <c r="G618" i="5"/>
  <c r="F618" i="5"/>
  <c r="K617" i="5"/>
  <c r="J617" i="5"/>
  <c r="H617" i="5"/>
  <c r="G617" i="5"/>
  <c r="F617" i="5"/>
  <c r="K616" i="5"/>
  <c r="J616" i="5"/>
  <c r="H616" i="5"/>
  <c r="R616" i="5" s="1"/>
  <c r="G616" i="5"/>
  <c r="F616" i="5"/>
  <c r="C615" i="5"/>
  <c r="V614" i="5"/>
  <c r="T614" i="5"/>
  <c r="U614" i="5"/>
  <c r="S614" i="5"/>
  <c r="F614" i="5"/>
  <c r="E614" i="5"/>
  <c r="D614" i="5"/>
  <c r="I614" i="5"/>
  <c r="C614" i="5"/>
  <c r="B614" i="5"/>
  <c r="A614" i="5"/>
  <c r="A613" i="5"/>
  <c r="A611" i="5"/>
  <c r="L609" i="5"/>
  <c r="Q609" i="5" s="1"/>
  <c r="Z609" i="5"/>
  <c r="Y609" i="5"/>
  <c r="W609" i="5"/>
  <c r="K608" i="5"/>
  <c r="J608" i="5"/>
  <c r="Z608" i="5"/>
  <c r="Y608" i="5"/>
  <c r="W608" i="5"/>
  <c r="H608" i="5"/>
  <c r="X608" i="5" s="1"/>
  <c r="F608" i="5"/>
  <c r="V608" i="5"/>
  <c r="T608" i="5"/>
  <c r="U608" i="5"/>
  <c r="S608" i="5"/>
  <c r="E608" i="5"/>
  <c r="D608" i="5"/>
  <c r="C608" i="5"/>
  <c r="B608" i="5"/>
  <c r="A608" i="5"/>
  <c r="L607" i="5"/>
  <c r="G607" i="5"/>
  <c r="E607" i="5"/>
  <c r="J606" i="5"/>
  <c r="E606" i="5"/>
  <c r="J605" i="5"/>
  <c r="E605" i="5"/>
  <c r="K604" i="5"/>
  <c r="J604" i="5"/>
  <c r="H604" i="5"/>
  <c r="G604" i="5"/>
  <c r="F604" i="5"/>
  <c r="K603" i="5"/>
  <c r="J603" i="5"/>
  <c r="H603" i="5"/>
  <c r="R603" i="5" s="1"/>
  <c r="G603" i="5"/>
  <c r="F603" i="5"/>
  <c r="V602" i="5"/>
  <c r="T602" i="5"/>
  <c r="U602" i="5"/>
  <c r="S602" i="5"/>
  <c r="F602" i="5"/>
  <c r="E602" i="5"/>
  <c r="D602" i="5"/>
  <c r="I602" i="5"/>
  <c r="C602" i="5"/>
  <c r="B602" i="5"/>
  <c r="A602" i="5"/>
  <c r="L601" i="5"/>
  <c r="Q601" i="5" s="1"/>
  <c r="Z601" i="5"/>
  <c r="Y601" i="5"/>
  <c r="W601" i="5"/>
  <c r="K600" i="5"/>
  <c r="J600" i="5"/>
  <c r="Z600" i="5"/>
  <c r="Y600" i="5"/>
  <c r="W600" i="5"/>
  <c r="H600" i="5"/>
  <c r="X600" i="5" s="1"/>
  <c r="F600" i="5"/>
  <c r="V600" i="5"/>
  <c r="T600" i="5"/>
  <c r="U600" i="5"/>
  <c r="S600" i="5"/>
  <c r="E600" i="5"/>
  <c r="D600" i="5"/>
  <c r="C600" i="5"/>
  <c r="B600" i="5"/>
  <c r="A600" i="5"/>
  <c r="L599" i="5"/>
  <c r="G599" i="5"/>
  <c r="E599" i="5"/>
  <c r="J598" i="5"/>
  <c r="E598" i="5"/>
  <c r="J597" i="5"/>
  <c r="E597" i="5"/>
  <c r="K596" i="5"/>
  <c r="J596" i="5"/>
  <c r="H596" i="5"/>
  <c r="G596" i="5"/>
  <c r="F596" i="5"/>
  <c r="K595" i="5"/>
  <c r="J595" i="5"/>
  <c r="H595" i="5"/>
  <c r="R595" i="5" s="1"/>
  <c r="G595" i="5"/>
  <c r="F595" i="5"/>
  <c r="K594" i="5"/>
  <c r="J594" i="5"/>
  <c r="H594" i="5"/>
  <c r="G594" i="5"/>
  <c r="F594" i="5"/>
  <c r="K593" i="5"/>
  <c r="J593" i="5"/>
  <c r="H593" i="5"/>
  <c r="G593" i="5"/>
  <c r="F593" i="5"/>
  <c r="C592" i="5"/>
  <c r="V591" i="5"/>
  <c r="T591" i="5"/>
  <c r="U591" i="5"/>
  <c r="S591" i="5"/>
  <c r="F591" i="5"/>
  <c r="E591" i="5"/>
  <c r="D591" i="5"/>
  <c r="I591" i="5"/>
  <c r="C591" i="5"/>
  <c r="B591" i="5"/>
  <c r="A591" i="5"/>
  <c r="L590" i="5"/>
  <c r="Q590" i="5" s="1"/>
  <c r="Z590" i="5"/>
  <c r="Y590" i="5"/>
  <c r="W590" i="5"/>
  <c r="K589" i="5"/>
  <c r="J589" i="5"/>
  <c r="Z589" i="5"/>
  <c r="Y589" i="5"/>
  <c r="W589" i="5"/>
  <c r="H589" i="5"/>
  <c r="X589" i="5" s="1"/>
  <c r="F589" i="5"/>
  <c r="V589" i="5"/>
  <c r="T589" i="5"/>
  <c r="U589" i="5"/>
  <c r="S589" i="5"/>
  <c r="E589" i="5"/>
  <c r="D589" i="5"/>
  <c r="C589" i="5"/>
  <c r="B589" i="5"/>
  <c r="A589" i="5"/>
  <c r="L588" i="5"/>
  <c r="G588" i="5"/>
  <c r="E588" i="5"/>
  <c r="J587" i="5"/>
  <c r="E587" i="5"/>
  <c r="J586" i="5"/>
  <c r="E586" i="5"/>
  <c r="K585" i="5"/>
  <c r="J585" i="5"/>
  <c r="H585" i="5"/>
  <c r="G585" i="5"/>
  <c r="F585" i="5"/>
  <c r="K584" i="5"/>
  <c r="J584" i="5"/>
  <c r="H584" i="5"/>
  <c r="R584" i="5" s="1"/>
  <c r="G584" i="5"/>
  <c r="F584" i="5"/>
  <c r="C583" i="5"/>
  <c r="V582" i="5"/>
  <c r="T582" i="5"/>
  <c r="U582" i="5"/>
  <c r="S582" i="5"/>
  <c r="F582" i="5"/>
  <c r="E582" i="5"/>
  <c r="D582" i="5"/>
  <c r="I582" i="5"/>
  <c r="C582" i="5"/>
  <c r="B582" i="5"/>
  <c r="A582" i="5"/>
  <c r="L581" i="5"/>
  <c r="Q581" i="5" s="1"/>
  <c r="Z581" i="5"/>
  <c r="Y581" i="5"/>
  <c r="X581" i="5"/>
  <c r="L580" i="5"/>
  <c r="G580" i="5"/>
  <c r="E580" i="5"/>
  <c r="J579" i="5"/>
  <c r="E579" i="5"/>
  <c r="J578" i="5"/>
  <c r="E578" i="5"/>
  <c r="K577" i="5"/>
  <c r="J577" i="5"/>
  <c r="H577" i="5"/>
  <c r="R577" i="5" s="1"/>
  <c r="G577" i="5"/>
  <c r="F577" i="5"/>
  <c r="K576" i="5"/>
  <c r="J576" i="5"/>
  <c r="H576" i="5"/>
  <c r="G576" i="5"/>
  <c r="F576" i="5"/>
  <c r="K575" i="5"/>
  <c r="J575" i="5"/>
  <c r="H575" i="5"/>
  <c r="R575" i="5" s="1"/>
  <c r="G575" i="5"/>
  <c r="F575" i="5"/>
  <c r="C574" i="5"/>
  <c r="V573" i="5"/>
  <c r="K579" i="5" s="1"/>
  <c r="T573" i="5"/>
  <c r="K578" i="5" s="1"/>
  <c r="U573" i="5"/>
  <c r="H579" i="5" s="1"/>
  <c r="S573" i="5"/>
  <c r="H578" i="5" s="1"/>
  <c r="F573" i="5"/>
  <c r="E573" i="5"/>
  <c r="D573" i="5"/>
  <c r="I573" i="5"/>
  <c r="C573" i="5"/>
  <c r="B573" i="5"/>
  <c r="A573" i="5"/>
  <c r="L572" i="5"/>
  <c r="Q572" i="5" s="1"/>
  <c r="Z572" i="5"/>
  <c r="Y572" i="5"/>
  <c r="W572" i="5"/>
  <c r="L571" i="5"/>
  <c r="G571" i="5"/>
  <c r="E571" i="5"/>
  <c r="J570" i="5"/>
  <c r="E570" i="5"/>
  <c r="J569" i="5"/>
  <c r="E569" i="5"/>
  <c r="K568" i="5"/>
  <c r="J568" i="5"/>
  <c r="H568" i="5"/>
  <c r="R568" i="5" s="1"/>
  <c r="G568" i="5"/>
  <c r="F568" i="5"/>
  <c r="K567" i="5"/>
  <c r="J567" i="5"/>
  <c r="H567" i="5"/>
  <c r="G567" i="5"/>
  <c r="F567" i="5"/>
  <c r="K566" i="5"/>
  <c r="J566" i="5"/>
  <c r="H566" i="5"/>
  <c r="G566" i="5"/>
  <c r="F566" i="5"/>
  <c r="C565" i="5"/>
  <c r="V564" i="5"/>
  <c r="K570" i="5" s="1"/>
  <c r="T564" i="5"/>
  <c r="K569" i="5" s="1"/>
  <c r="U564" i="5"/>
  <c r="H570" i="5" s="1"/>
  <c r="S564" i="5"/>
  <c r="H569" i="5" s="1"/>
  <c r="F564" i="5"/>
  <c r="E564" i="5"/>
  <c r="D564" i="5"/>
  <c r="I564" i="5"/>
  <c r="C564" i="5"/>
  <c r="B564" i="5"/>
  <c r="A564" i="5"/>
  <c r="L563" i="5"/>
  <c r="Q563" i="5" s="1"/>
  <c r="Z563" i="5"/>
  <c r="Y563" i="5"/>
  <c r="W563" i="5"/>
  <c r="L562" i="5"/>
  <c r="G562" i="5"/>
  <c r="E562" i="5"/>
  <c r="J561" i="5"/>
  <c r="E561" i="5"/>
  <c r="J560" i="5"/>
  <c r="E560" i="5"/>
  <c r="K559" i="5"/>
  <c r="J559" i="5"/>
  <c r="H559" i="5"/>
  <c r="G559" i="5"/>
  <c r="F559" i="5"/>
  <c r="V558" i="5"/>
  <c r="K561" i="5" s="1"/>
  <c r="T558" i="5"/>
  <c r="K560" i="5" s="1"/>
  <c r="U558" i="5"/>
  <c r="H561" i="5" s="1"/>
  <c r="S558" i="5"/>
  <c r="H560" i="5" s="1"/>
  <c r="F558" i="5"/>
  <c r="E558" i="5"/>
  <c r="D558" i="5"/>
  <c r="I558" i="5"/>
  <c r="C558" i="5"/>
  <c r="B558" i="5"/>
  <c r="A558" i="5"/>
  <c r="A557" i="5"/>
  <c r="A555" i="5"/>
  <c r="L553" i="5"/>
  <c r="Q553" i="5" s="1"/>
  <c r="L555" i="5" s="1"/>
  <c r="Z553" i="5"/>
  <c r="Y553" i="5"/>
  <c r="X553" i="5"/>
  <c r="L552" i="5"/>
  <c r="G552" i="5"/>
  <c r="E552" i="5"/>
  <c r="J551" i="5"/>
  <c r="E551" i="5"/>
  <c r="J550" i="5"/>
  <c r="E550" i="5"/>
  <c r="K549" i="5"/>
  <c r="J549" i="5"/>
  <c r="H549" i="5"/>
  <c r="R549" i="5" s="1"/>
  <c r="G549" i="5"/>
  <c r="F549" i="5"/>
  <c r="K548" i="5"/>
  <c r="J548" i="5"/>
  <c r="H548" i="5"/>
  <c r="G548" i="5"/>
  <c r="F548" i="5"/>
  <c r="K547" i="5"/>
  <c r="J547" i="5"/>
  <c r="H547" i="5"/>
  <c r="G547" i="5"/>
  <c r="F547" i="5"/>
  <c r="C546" i="5"/>
  <c r="V545" i="5"/>
  <c r="K551" i="5" s="1"/>
  <c r="T545" i="5"/>
  <c r="K550" i="5" s="1"/>
  <c r="U545" i="5"/>
  <c r="H551" i="5" s="1"/>
  <c r="S545" i="5"/>
  <c r="H550" i="5" s="1"/>
  <c r="F545" i="5"/>
  <c r="E545" i="5"/>
  <c r="D545" i="5"/>
  <c r="I545" i="5"/>
  <c r="C545" i="5"/>
  <c r="B545" i="5"/>
  <c r="A545" i="5"/>
  <c r="A544" i="5"/>
  <c r="A542" i="5"/>
  <c r="L540" i="5"/>
  <c r="Q540" i="5" s="1"/>
  <c r="Z540" i="5"/>
  <c r="Y540" i="5"/>
  <c r="X540" i="5"/>
  <c r="K539" i="5"/>
  <c r="J539" i="5"/>
  <c r="Z539" i="5"/>
  <c r="Y539" i="5"/>
  <c r="X539" i="5"/>
  <c r="H539" i="5"/>
  <c r="W539" i="5" s="1"/>
  <c r="F539" i="5"/>
  <c r="V539" i="5"/>
  <c r="T539" i="5"/>
  <c r="U539" i="5"/>
  <c r="S539" i="5"/>
  <c r="E539" i="5"/>
  <c r="D539" i="5"/>
  <c r="C539" i="5"/>
  <c r="B539" i="5"/>
  <c r="A539" i="5"/>
  <c r="K538" i="5"/>
  <c r="J538" i="5"/>
  <c r="Z538" i="5"/>
  <c r="Y538" i="5"/>
  <c r="X538" i="5"/>
  <c r="H538" i="5"/>
  <c r="W538" i="5" s="1"/>
  <c r="F538" i="5"/>
  <c r="V538" i="5"/>
  <c r="T538" i="5"/>
  <c r="U538" i="5"/>
  <c r="S538" i="5"/>
  <c r="E538" i="5"/>
  <c r="D538" i="5"/>
  <c r="C538" i="5"/>
  <c r="B538" i="5"/>
  <c r="A538" i="5"/>
  <c r="L537" i="5"/>
  <c r="G537" i="5"/>
  <c r="E537" i="5"/>
  <c r="J536" i="5"/>
  <c r="F536" i="5"/>
  <c r="E536" i="5"/>
  <c r="J535" i="5"/>
  <c r="F535" i="5"/>
  <c r="E535" i="5"/>
  <c r="K534" i="5"/>
  <c r="J534" i="5"/>
  <c r="H534" i="5"/>
  <c r="G534" i="5"/>
  <c r="F534" i="5"/>
  <c r="K533" i="5"/>
  <c r="J533" i="5"/>
  <c r="H533" i="5"/>
  <c r="R533" i="5" s="1"/>
  <c r="G533" i="5"/>
  <c r="F533" i="5"/>
  <c r="K532" i="5"/>
  <c r="J532" i="5"/>
  <c r="H532" i="5"/>
  <c r="G532" i="5"/>
  <c r="F532" i="5"/>
  <c r="K531" i="5"/>
  <c r="J531" i="5"/>
  <c r="H531" i="5"/>
  <c r="R531" i="5" s="1"/>
  <c r="G531" i="5"/>
  <c r="F531" i="5"/>
  <c r="C530" i="5"/>
  <c r="V529" i="5"/>
  <c r="T529" i="5"/>
  <c r="U529" i="5"/>
  <c r="S529" i="5"/>
  <c r="F529" i="5"/>
  <c r="E529" i="5"/>
  <c r="D529" i="5"/>
  <c r="I529" i="5"/>
  <c r="C529" i="5"/>
  <c r="B529" i="5"/>
  <c r="A529" i="5"/>
  <c r="L528" i="5"/>
  <c r="Q528" i="5" s="1"/>
  <c r="Z528" i="5"/>
  <c r="Y528" i="5"/>
  <c r="X528" i="5"/>
  <c r="K527" i="5"/>
  <c r="J527" i="5"/>
  <c r="Z527" i="5"/>
  <c r="Y527" i="5"/>
  <c r="X527" i="5"/>
  <c r="H527" i="5"/>
  <c r="W527" i="5" s="1"/>
  <c r="F527" i="5"/>
  <c r="V527" i="5"/>
  <c r="T527" i="5"/>
  <c r="U527" i="5"/>
  <c r="S527" i="5"/>
  <c r="E527" i="5"/>
  <c r="D527" i="5"/>
  <c r="C527" i="5"/>
  <c r="B527" i="5"/>
  <c r="A527" i="5"/>
  <c r="L526" i="5"/>
  <c r="G526" i="5"/>
  <c r="E526" i="5"/>
  <c r="J525" i="5"/>
  <c r="F525" i="5"/>
  <c r="E525" i="5"/>
  <c r="J524" i="5"/>
  <c r="F524" i="5"/>
  <c r="E524" i="5"/>
  <c r="K523" i="5"/>
  <c r="J523" i="5"/>
  <c r="H523" i="5"/>
  <c r="G523" i="5"/>
  <c r="F523" i="5"/>
  <c r="K522" i="5"/>
  <c r="J522" i="5"/>
  <c r="H522" i="5"/>
  <c r="R522" i="5" s="1"/>
  <c r="G522" i="5"/>
  <c r="F522" i="5"/>
  <c r="K521" i="5"/>
  <c r="J521" i="5"/>
  <c r="H521" i="5"/>
  <c r="G521" i="5"/>
  <c r="F521" i="5"/>
  <c r="K520" i="5"/>
  <c r="J520" i="5"/>
  <c r="H520" i="5"/>
  <c r="G520" i="5"/>
  <c r="F520" i="5"/>
  <c r="V519" i="5"/>
  <c r="T519" i="5"/>
  <c r="U519" i="5"/>
  <c r="S519" i="5"/>
  <c r="F519" i="5"/>
  <c r="E519" i="5"/>
  <c r="D519" i="5"/>
  <c r="I519" i="5"/>
  <c r="C519" i="5"/>
  <c r="B519" i="5"/>
  <c r="A519" i="5"/>
  <c r="L518" i="5"/>
  <c r="Q518" i="5" s="1"/>
  <c r="Z518" i="5"/>
  <c r="Y518" i="5"/>
  <c r="X518" i="5"/>
  <c r="K517" i="5"/>
  <c r="J517" i="5"/>
  <c r="Z517" i="5"/>
  <c r="Y517" i="5"/>
  <c r="X517" i="5"/>
  <c r="H517" i="5"/>
  <c r="W517" i="5" s="1"/>
  <c r="F517" i="5"/>
  <c r="V517" i="5"/>
  <c r="T517" i="5"/>
  <c r="U517" i="5"/>
  <c r="S517" i="5"/>
  <c r="E517" i="5"/>
  <c r="D517" i="5"/>
  <c r="C517" i="5"/>
  <c r="B517" i="5"/>
  <c r="A517" i="5"/>
  <c r="L516" i="5"/>
  <c r="G516" i="5"/>
  <c r="E516" i="5"/>
  <c r="J515" i="5"/>
  <c r="F515" i="5"/>
  <c r="E515" i="5"/>
  <c r="J514" i="5"/>
  <c r="F514" i="5"/>
  <c r="E514" i="5"/>
  <c r="K513" i="5"/>
  <c r="J513" i="5"/>
  <c r="H513" i="5"/>
  <c r="G513" i="5"/>
  <c r="F513" i="5"/>
  <c r="K512" i="5"/>
  <c r="J512" i="5"/>
  <c r="H512" i="5"/>
  <c r="R512" i="5" s="1"/>
  <c r="G512" i="5"/>
  <c r="F512" i="5"/>
  <c r="K511" i="5"/>
  <c r="J511" i="5"/>
  <c r="H511" i="5"/>
  <c r="G511" i="5"/>
  <c r="F511" i="5"/>
  <c r="K510" i="5"/>
  <c r="J510" i="5"/>
  <c r="H510" i="5"/>
  <c r="G510" i="5"/>
  <c r="F510" i="5"/>
  <c r="C509" i="5"/>
  <c r="V508" i="5"/>
  <c r="T508" i="5"/>
  <c r="U508" i="5"/>
  <c r="S508" i="5"/>
  <c r="F508" i="5"/>
  <c r="E508" i="5"/>
  <c r="D508" i="5"/>
  <c r="I508" i="5"/>
  <c r="C508" i="5"/>
  <c r="B508" i="5"/>
  <c r="A508" i="5"/>
  <c r="L507" i="5"/>
  <c r="Q507" i="5" s="1"/>
  <c r="Z507" i="5"/>
  <c r="Y507" i="5"/>
  <c r="X507" i="5"/>
  <c r="L506" i="5"/>
  <c r="G506" i="5"/>
  <c r="E506" i="5"/>
  <c r="J505" i="5"/>
  <c r="E505" i="5"/>
  <c r="J504" i="5"/>
  <c r="E504" i="5"/>
  <c r="K503" i="5"/>
  <c r="J503" i="5"/>
  <c r="H503" i="5"/>
  <c r="R503" i="5" s="1"/>
  <c r="G503" i="5"/>
  <c r="F503" i="5"/>
  <c r="K502" i="5"/>
  <c r="J502" i="5"/>
  <c r="H502" i="5"/>
  <c r="G502" i="5"/>
  <c r="F502" i="5"/>
  <c r="K501" i="5"/>
  <c r="J501" i="5"/>
  <c r="H501" i="5"/>
  <c r="R501" i="5" s="1"/>
  <c r="G501" i="5"/>
  <c r="F501" i="5"/>
  <c r="C500" i="5"/>
  <c r="V499" i="5"/>
  <c r="K505" i="5" s="1"/>
  <c r="T499" i="5"/>
  <c r="K504" i="5" s="1"/>
  <c r="U499" i="5"/>
  <c r="H505" i="5" s="1"/>
  <c r="S499" i="5"/>
  <c r="H504" i="5" s="1"/>
  <c r="F499" i="5"/>
  <c r="E499" i="5"/>
  <c r="D499" i="5"/>
  <c r="I499" i="5"/>
  <c r="C499" i="5"/>
  <c r="B499" i="5"/>
  <c r="A499" i="5"/>
  <c r="L498" i="5"/>
  <c r="Q498" i="5" s="1"/>
  <c r="Z498" i="5"/>
  <c r="Y498" i="5"/>
  <c r="X498" i="5"/>
  <c r="K497" i="5"/>
  <c r="J497" i="5"/>
  <c r="Z497" i="5"/>
  <c r="Y497" i="5"/>
  <c r="X497" i="5"/>
  <c r="H497" i="5"/>
  <c r="W497" i="5" s="1"/>
  <c r="F497" i="5"/>
  <c r="V497" i="5"/>
  <c r="T497" i="5"/>
  <c r="U497" i="5"/>
  <c r="S497" i="5"/>
  <c r="E497" i="5"/>
  <c r="D497" i="5"/>
  <c r="C497" i="5"/>
  <c r="B497" i="5"/>
  <c r="A497" i="5"/>
  <c r="L496" i="5"/>
  <c r="G496" i="5"/>
  <c r="E496" i="5"/>
  <c r="J495" i="5"/>
  <c r="E495" i="5"/>
  <c r="J494" i="5"/>
  <c r="E494" i="5"/>
  <c r="K493" i="5"/>
  <c r="J493" i="5"/>
  <c r="H493" i="5"/>
  <c r="G493" i="5"/>
  <c r="F493" i="5"/>
  <c r="K492" i="5"/>
  <c r="J492" i="5"/>
  <c r="H492" i="5"/>
  <c r="R492" i="5" s="1"/>
  <c r="G492" i="5"/>
  <c r="F492" i="5"/>
  <c r="K491" i="5"/>
  <c r="J491" i="5"/>
  <c r="H491" i="5"/>
  <c r="G491" i="5"/>
  <c r="F491" i="5"/>
  <c r="K490" i="5"/>
  <c r="J490" i="5"/>
  <c r="H490" i="5"/>
  <c r="R490" i="5" s="1"/>
  <c r="G490" i="5"/>
  <c r="F490" i="5"/>
  <c r="C489" i="5"/>
  <c r="V488" i="5"/>
  <c r="T488" i="5"/>
  <c r="U488" i="5"/>
  <c r="S488" i="5"/>
  <c r="F488" i="5"/>
  <c r="E488" i="5"/>
  <c r="D488" i="5"/>
  <c r="I488" i="5"/>
  <c r="C488" i="5"/>
  <c r="B488" i="5"/>
  <c r="A488" i="5"/>
  <c r="L487" i="5"/>
  <c r="Q487" i="5" s="1"/>
  <c r="Z487" i="5"/>
  <c r="Y487" i="5"/>
  <c r="X487" i="5"/>
  <c r="K486" i="5"/>
  <c r="J486" i="5"/>
  <c r="Z486" i="5"/>
  <c r="Y486" i="5"/>
  <c r="X486" i="5"/>
  <c r="H486" i="5"/>
  <c r="W486" i="5" s="1"/>
  <c r="F486" i="5"/>
  <c r="V486" i="5"/>
  <c r="T486" i="5"/>
  <c r="U486" i="5"/>
  <c r="S486" i="5"/>
  <c r="E486" i="5"/>
  <c r="D486" i="5"/>
  <c r="C486" i="5"/>
  <c r="B486" i="5"/>
  <c r="A486" i="5"/>
  <c r="L485" i="5"/>
  <c r="G485" i="5"/>
  <c r="E485" i="5"/>
  <c r="J484" i="5"/>
  <c r="E484" i="5"/>
  <c r="J483" i="5"/>
  <c r="E483" i="5"/>
  <c r="K482" i="5"/>
  <c r="J482" i="5"/>
  <c r="H482" i="5"/>
  <c r="G482" i="5"/>
  <c r="F482" i="5"/>
  <c r="K481" i="5"/>
  <c r="J481" i="5"/>
  <c r="H481" i="5"/>
  <c r="R481" i="5" s="1"/>
  <c r="G481" i="5"/>
  <c r="F481" i="5"/>
  <c r="K480" i="5"/>
  <c r="J480" i="5"/>
  <c r="H480" i="5"/>
  <c r="G480" i="5"/>
  <c r="F480" i="5"/>
  <c r="K479" i="5"/>
  <c r="J479" i="5"/>
  <c r="H479" i="5"/>
  <c r="R479" i="5" s="1"/>
  <c r="G479" i="5"/>
  <c r="F479" i="5"/>
  <c r="C478" i="5"/>
  <c r="V477" i="5"/>
  <c r="T477" i="5"/>
  <c r="U477" i="5"/>
  <c r="S477" i="5"/>
  <c r="F477" i="5"/>
  <c r="E477" i="5"/>
  <c r="D477" i="5"/>
  <c r="I477" i="5"/>
  <c r="C477" i="5"/>
  <c r="B477" i="5"/>
  <c r="A477" i="5"/>
  <c r="A476" i="5"/>
  <c r="A474" i="5"/>
  <c r="L472" i="5"/>
  <c r="Q472" i="5" s="1"/>
  <c r="Y472" i="5"/>
  <c r="X472" i="5"/>
  <c r="W472" i="5"/>
  <c r="L471" i="5"/>
  <c r="G471" i="5"/>
  <c r="E471" i="5"/>
  <c r="J470" i="5"/>
  <c r="E470" i="5"/>
  <c r="J469" i="5"/>
  <c r="E469" i="5"/>
  <c r="K468" i="5"/>
  <c r="J468" i="5"/>
  <c r="H468" i="5"/>
  <c r="R468" i="5" s="1"/>
  <c r="G468" i="5"/>
  <c r="F468" i="5"/>
  <c r="V467" i="5"/>
  <c r="K470" i="5" s="1"/>
  <c r="T467" i="5"/>
  <c r="K469" i="5" s="1"/>
  <c r="U467" i="5"/>
  <c r="H470" i="5" s="1"/>
  <c r="S467" i="5"/>
  <c r="H469" i="5" s="1"/>
  <c r="F467" i="5"/>
  <c r="E467" i="5"/>
  <c r="D467" i="5"/>
  <c r="I467" i="5"/>
  <c r="C467" i="5"/>
  <c r="B467" i="5"/>
  <c r="A467" i="5"/>
  <c r="L466" i="5"/>
  <c r="Q466" i="5" s="1"/>
  <c r="Y466" i="5"/>
  <c r="X466" i="5"/>
  <c r="W466" i="5"/>
  <c r="L465" i="5"/>
  <c r="G465" i="5"/>
  <c r="E465" i="5"/>
  <c r="J464" i="5"/>
  <c r="E464" i="5"/>
  <c r="J463" i="5"/>
  <c r="E463" i="5"/>
  <c r="K462" i="5"/>
  <c r="J462" i="5"/>
  <c r="H462" i="5"/>
  <c r="R462" i="5" s="1"/>
  <c r="G462" i="5"/>
  <c r="F462" i="5"/>
  <c r="V461" i="5"/>
  <c r="K464" i="5" s="1"/>
  <c r="T461" i="5"/>
  <c r="K463" i="5" s="1"/>
  <c r="U461" i="5"/>
  <c r="H464" i="5" s="1"/>
  <c r="S461" i="5"/>
  <c r="H463" i="5" s="1"/>
  <c r="F461" i="5"/>
  <c r="E461" i="5"/>
  <c r="D461" i="5"/>
  <c r="I461" i="5"/>
  <c r="C461" i="5"/>
  <c r="B461" i="5"/>
  <c r="A461" i="5"/>
  <c r="L460" i="5"/>
  <c r="Q460" i="5" s="1"/>
  <c r="Y460" i="5"/>
  <c r="X460" i="5"/>
  <c r="W460" i="5"/>
  <c r="L459" i="5"/>
  <c r="G459" i="5"/>
  <c r="E459" i="5"/>
  <c r="J458" i="5"/>
  <c r="E458" i="5"/>
  <c r="J457" i="5"/>
  <c r="E457" i="5"/>
  <c r="K456" i="5"/>
  <c r="J456" i="5"/>
  <c r="H456" i="5"/>
  <c r="R456" i="5" s="1"/>
  <c r="G456" i="5"/>
  <c r="F456" i="5"/>
  <c r="V455" i="5"/>
  <c r="K458" i="5" s="1"/>
  <c r="T455" i="5"/>
  <c r="K457" i="5" s="1"/>
  <c r="U455" i="5"/>
  <c r="H458" i="5" s="1"/>
  <c r="S455" i="5"/>
  <c r="H457" i="5" s="1"/>
  <c r="F455" i="5"/>
  <c r="E455" i="5"/>
  <c r="D455" i="5"/>
  <c r="I455" i="5"/>
  <c r="C455" i="5"/>
  <c r="B455" i="5"/>
  <c r="A455" i="5"/>
  <c r="L454" i="5"/>
  <c r="Q454" i="5" s="1"/>
  <c r="Y454" i="5"/>
  <c r="X454" i="5"/>
  <c r="W454" i="5"/>
  <c r="L453" i="5"/>
  <c r="G453" i="5"/>
  <c r="E453" i="5"/>
  <c r="J452" i="5"/>
  <c r="E452" i="5"/>
  <c r="J451" i="5"/>
  <c r="E451" i="5"/>
  <c r="K450" i="5"/>
  <c r="J450" i="5"/>
  <c r="H450" i="5"/>
  <c r="R450" i="5" s="1"/>
  <c r="G450" i="5"/>
  <c r="F450" i="5"/>
  <c r="C449" i="5"/>
  <c r="V448" i="5"/>
  <c r="K452" i="5" s="1"/>
  <c r="T448" i="5"/>
  <c r="K451" i="5" s="1"/>
  <c r="U448" i="5"/>
  <c r="H452" i="5" s="1"/>
  <c r="S448" i="5"/>
  <c r="H451" i="5" s="1"/>
  <c r="F448" i="5"/>
  <c r="E448" i="5"/>
  <c r="D448" i="5"/>
  <c r="I448" i="5"/>
  <c r="C448" i="5"/>
  <c r="B448" i="5"/>
  <c r="A448" i="5"/>
  <c r="L447" i="5"/>
  <c r="Q447" i="5" s="1"/>
  <c r="Y447" i="5"/>
  <c r="X447" i="5"/>
  <c r="W447" i="5"/>
  <c r="L446" i="5"/>
  <c r="G446" i="5"/>
  <c r="E446" i="5"/>
  <c r="J445" i="5"/>
  <c r="E445" i="5"/>
  <c r="J444" i="5"/>
  <c r="E444" i="5"/>
  <c r="K443" i="5"/>
  <c r="J443" i="5"/>
  <c r="H443" i="5"/>
  <c r="G443" i="5"/>
  <c r="F443" i="5"/>
  <c r="V442" i="5"/>
  <c r="K445" i="5" s="1"/>
  <c r="T442" i="5"/>
  <c r="K444" i="5" s="1"/>
  <c r="U442" i="5"/>
  <c r="H445" i="5" s="1"/>
  <c r="S442" i="5"/>
  <c r="H444" i="5" s="1"/>
  <c r="F442" i="5"/>
  <c r="E442" i="5"/>
  <c r="D442" i="5"/>
  <c r="I442" i="5"/>
  <c r="C442" i="5"/>
  <c r="B442" i="5"/>
  <c r="A442" i="5"/>
  <c r="L441" i="5"/>
  <c r="Q441" i="5" s="1"/>
  <c r="Z441" i="5"/>
  <c r="Y441" i="5"/>
  <c r="W441" i="5"/>
  <c r="K440" i="5"/>
  <c r="J440" i="5"/>
  <c r="Z440" i="5"/>
  <c r="Y440" i="5"/>
  <c r="W440" i="5"/>
  <c r="H440" i="5"/>
  <c r="X440" i="5" s="1"/>
  <c r="F440" i="5"/>
  <c r="V440" i="5"/>
  <c r="T440" i="5"/>
  <c r="U440" i="5"/>
  <c r="S440" i="5"/>
  <c r="E440" i="5"/>
  <c r="D440" i="5"/>
  <c r="C440" i="5"/>
  <c r="B440" i="5"/>
  <c r="A440" i="5"/>
  <c r="L439" i="5"/>
  <c r="G439" i="5"/>
  <c r="E439" i="5"/>
  <c r="J438" i="5"/>
  <c r="E438" i="5"/>
  <c r="J437" i="5"/>
  <c r="E437" i="5"/>
  <c r="K436" i="5"/>
  <c r="J436" i="5"/>
  <c r="H436" i="5"/>
  <c r="G436" i="5"/>
  <c r="F436" i="5"/>
  <c r="K435" i="5"/>
  <c r="J435" i="5"/>
  <c r="H435" i="5"/>
  <c r="R435" i="5" s="1"/>
  <c r="G435" i="5"/>
  <c r="F435" i="5"/>
  <c r="K434" i="5"/>
  <c r="J434" i="5"/>
  <c r="H434" i="5"/>
  <c r="G434" i="5"/>
  <c r="F434" i="5"/>
  <c r="K433" i="5"/>
  <c r="J433" i="5"/>
  <c r="H433" i="5"/>
  <c r="R433" i="5" s="1"/>
  <c r="G433" i="5"/>
  <c r="F433" i="5"/>
  <c r="C432" i="5"/>
  <c r="V431" i="5"/>
  <c r="T431" i="5"/>
  <c r="U431" i="5"/>
  <c r="S431" i="5"/>
  <c r="F431" i="5"/>
  <c r="E431" i="5"/>
  <c r="D431" i="5"/>
  <c r="I431" i="5"/>
  <c r="C431" i="5"/>
  <c r="B431" i="5"/>
  <c r="A431" i="5"/>
  <c r="L430" i="5"/>
  <c r="Q430" i="5" s="1"/>
  <c r="Z430" i="5"/>
  <c r="Y430" i="5"/>
  <c r="W430" i="5"/>
  <c r="L429" i="5"/>
  <c r="G429" i="5"/>
  <c r="E429" i="5"/>
  <c r="J428" i="5"/>
  <c r="E428" i="5"/>
  <c r="J427" i="5"/>
  <c r="E427" i="5"/>
  <c r="K426" i="5"/>
  <c r="J426" i="5"/>
  <c r="H426" i="5"/>
  <c r="G426" i="5"/>
  <c r="F426" i="5"/>
  <c r="K425" i="5"/>
  <c r="J425" i="5"/>
  <c r="H425" i="5"/>
  <c r="R425" i="5" s="1"/>
  <c r="G425" i="5"/>
  <c r="F425" i="5"/>
  <c r="V424" i="5"/>
  <c r="K428" i="5" s="1"/>
  <c r="T424" i="5"/>
  <c r="K427" i="5" s="1"/>
  <c r="U424" i="5"/>
  <c r="H428" i="5" s="1"/>
  <c r="S424" i="5"/>
  <c r="H427" i="5" s="1"/>
  <c r="F424" i="5"/>
  <c r="E424" i="5"/>
  <c r="D424" i="5"/>
  <c r="I424" i="5"/>
  <c r="C424" i="5"/>
  <c r="B424" i="5"/>
  <c r="A424" i="5"/>
  <c r="L423" i="5"/>
  <c r="Q423" i="5" s="1"/>
  <c r="Z423" i="5"/>
  <c r="Y423" i="5"/>
  <c r="W423" i="5"/>
  <c r="K422" i="5"/>
  <c r="J422" i="5"/>
  <c r="Z422" i="5"/>
  <c r="Y422" i="5"/>
  <c r="W422" i="5"/>
  <c r="H422" i="5"/>
  <c r="X422" i="5" s="1"/>
  <c r="F422" i="5"/>
  <c r="V422" i="5"/>
  <c r="T422" i="5"/>
  <c r="U422" i="5"/>
  <c r="S422" i="5"/>
  <c r="E422" i="5"/>
  <c r="D422" i="5"/>
  <c r="C422" i="5"/>
  <c r="B422" i="5"/>
  <c r="A422" i="5"/>
  <c r="L421" i="5"/>
  <c r="G421" i="5"/>
  <c r="E421" i="5"/>
  <c r="J420" i="5"/>
  <c r="E420" i="5"/>
  <c r="J419" i="5"/>
  <c r="E419" i="5"/>
  <c r="K418" i="5"/>
  <c r="J418" i="5"/>
  <c r="H418" i="5"/>
  <c r="G418" i="5"/>
  <c r="F418" i="5"/>
  <c r="K417" i="5"/>
  <c r="J417" i="5"/>
  <c r="H417" i="5"/>
  <c r="G417" i="5"/>
  <c r="F417" i="5"/>
  <c r="K416" i="5"/>
  <c r="J416" i="5"/>
  <c r="H416" i="5"/>
  <c r="G416" i="5"/>
  <c r="F416" i="5"/>
  <c r="V415" i="5"/>
  <c r="T415" i="5"/>
  <c r="U415" i="5"/>
  <c r="S415" i="5"/>
  <c r="F415" i="5"/>
  <c r="E415" i="5"/>
  <c r="D415" i="5"/>
  <c r="I415" i="5"/>
  <c r="C415" i="5"/>
  <c r="B415" i="5"/>
  <c r="A415" i="5"/>
  <c r="L414" i="5"/>
  <c r="Q414" i="5" s="1"/>
  <c r="Z414" i="5"/>
  <c r="Y414" i="5"/>
  <c r="W414" i="5"/>
  <c r="L413" i="5"/>
  <c r="G413" i="5"/>
  <c r="E413" i="5"/>
  <c r="J412" i="5"/>
  <c r="E412" i="5"/>
  <c r="J411" i="5"/>
  <c r="E411" i="5"/>
  <c r="K410" i="5"/>
  <c r="J410" i="5"/>
  <c r="H410" i="5"/>
  <c r="G410" i="5"/>
  <c r="F410" i="5"/>
  <c r="K409" i="5"/>
  <c r="J409" i="5"/>
  <c r="H409" i="5"/>
  <c r="R409" i="5" s="1"/>
  <c r="G409" i="5"/>
  <c r="F409" i="5"/>
  <c r="K408" i="5"/>
  <c r="J408" i="5"/>
  <c r="H408" i="5"/>
  <c r="G408" i="5"/>
  <c r="F408" i="5"/>
  <c r="K407" i="5"/>
  <c r="J407" i="5"/>
  <c r="H407" i="5"/>
  <c r="G407" i="5"/>
  <c r="F407" i="5"/>
  <c r="V406" i="5"/>
  <c r="K412" i="5" s="1"/>
  <c r="T406" i="5"/>
  <c r="K411" i="5" s="1"/>
  <c r="U406" i="5"/>
  <c r="H412" i="5" s="1"/>
  <c r="S406" i="5"/>
  <c r="H411" i="5" s="1"/>
  <c r="F406" i="5"/>
  <c r="E406" i="5"/>
  <c r="D406" i="5"/>
  <c r="I406" i="5"/>
  <c r="C406" i="5"/>
  <c r="B406" i="5"/>
  <c r="A406" i="5"/>
  <c r="L405" i="5"/>
  <c r="Q405" i="5" s="1"/>
  <c r="Z405" i="5"/>
  <c r="Y405" i="5"/>
  <c r="W405" i="5"/>
  <c r="K404" i="5"/>
  <c r="J404" i="5"/>
  <c r="Z404" i="5"/>
  <c r="Y404" i="5"/>
  <c r="W404" i="5"/>
  <c r="H404" i="5"/>
  <c r="X404" i="5" s="1"/>
  <c r="F404" i="5"/>
  <c r="V404" i="5"/>
  <c r="T404" i="5"/>
  <c r="U404" i="5"/>
  <c r="S404" i="5"/>
  <c r="E404" i="5"/>
  <c r="D404" i="5"/>
  <c r="C404" i="5"/>
  <c r="B404" i="5"/>
  <c r="A404" i="5"/>
  <c r="K403" i="5"/>
  <c r="J403" i="5"/>
  <c r="Z403" i="5"/>
  <c r="Y403" i="5"/>
  <c r="W403" i="5"/>
  <c r="H403" i="5"/>
  <c r="X403" i="5" s="1"/>
  <c r="F403" i="5"/>
  <c r="V403" i="5"/>
  <c r="T403" i="5"/>
  <c r="U403" i="5"/>
  <c r="S403" i="5"/>
  <c r="E403" i="5"/>
  <c r="D403" i="5"/>
  <c r="C403" i="5"/>
  <c r="B403" i="5"/>
  <c r="A403" i="5"/>
  <c r="L402" i="5"/>
  <c r="G402" i="5"/>
  <c r="E402" i="5"/>
  <c r="J401" i="5"/>
  <c r="E401" i="5"/>
  <c r="J400" i="5"/>
  <c r="E400" i="5"/>
  <c r="K399" i="5"/>
  <c r="J399" i="5"/>
  <c r="H399" i="5"/>
  <c r="G399" i="5"/>
  <c r="F399" i="5"/>
  <c r="K398" i="5"/>
  <c r="J398" i="5"/>
  <c r="H398" i="5"/>
  <c r="R398" i="5" s="1"/>
  <c r="G398" i="5"/>
  <c r="F398" i="5"/>
  <c r="K397" i="5"/>
  <c r="J397" i="5"/>
  <c r="H397" i="5"/>
  <c r="G397" i="5"/>
  <c r="F397" i="5"/>
  <c r="K396" i="5"/>
  <c r="J396" i="5"/>
  <c r="H396" i="5"/>
  <c r="R396" i="5" s="1"/>
  <c r="G396" i="5"/>
  <c r="F396" i="5"/>
  <c r="C395" i="5"/>
  <c r="V394" i="5"/>
  <c r="T394" i="5"/>
  <c r="U394" i="5"/>
  <c r="S394" i="5"/>
  <c r="F394" i="5"/>
  <c r="E394" i="5"/>
  <c r="D394" i="5"/>
  <c r="I394" i="5"/>
  <c r="C394" i="5"/>
  <c r="B394" i="5"/>
  <c r="A394" i="5"/>
  <c r="L393" i="5"/>
  <c r="Q393" i="5" s="1"/>
  <c r="Z393" i="5"/>
  <c r="Y393" i="5"/>
  <c r="W393" i="5"/>
  <c r="K392" i="5"/>
  <c r="J392" i="5"/>
  <c r="Z392" i="5"/>
  <c r="Y392" i="5"/>
  <c r="W392" i="5"/>
  <c r="H392" i="5"/>
  <c r="X392" i="5" s="1"/>
  <c r="F392" i="5"/>
  <c r="V392" i="5"/>
  <c r="T392" i="5"/>
  <c r="U392" i="5"/>
  <c r="S392" i="5"/>
  <c r="E392" i="5"/>
  <c r="D392" i="5"/>
  <c r="C392" i="5"/>
  <c r="B392" i="5"/>
  <c r="A392" i="5"/>
  <c r="L391" i="5"/>
  <c r="G391" i="5"/>
  <c r="E391" i="5"/>
  <c r="J390" i="5"/>
  <c r="E390" i="5"/>
  <c r="J389" i="5"/>
  <c r="E389" i="5"/>
  <c r="K388" i="5"/>
  <c r="J388" i="5"/>
  <c r="H388" i="5"/>
  <c r="G388" i="5"/>
  <c r="F388" i="5"/>
  <c r="K387" i="5"/>
  <c r="J387" i="5"/>
  <c r="H387" i="5"/>
  <c r="R387" i="5" s="1"/>
  <c r="G387" i="5"/>
  <c r="F387" i="5"/>
  <c r="K386" i="5"/>
  <c r="J386" i="5"/>
  <c r="H386" i="5"/>
  <c r="G386" i="5"/>
  <c r="F386" i="5"/>
  <c r="K385" i="5"/>
  <c r="J385" i="5"/>
  <c r="H385" i="5"/>
  <c r="R385" i="5" s="1"/>
  <c r="G385" i="5"/>
  <c r="F385" i="5"/>
  <c r="C384" i="5"/>
  <c r="V383" i="5"/>
  <c r="T383" i="5"/>
  <c r="U383" i="5"/>
  <c r="S383" i="5"/>
  <c r="F383" i="5"/>
  <c r="E383" i="5"/>
  <c r="D383" i="5"/>
  <c r="I383" i="5"/>
  <c r="C383" i="5"/>
  <c r="B383" i="5"/>
  <c r="A383" i="5"/>
  <c r="L382" i="5"/>
  <c r="Q382" i="5" s="1"/>
  <c r="Z382" i="5"/>
  <c r="Y382" i="5"/>
  <c r="W382" i="5"/>
  <c r="K381" i="5"/>
  <c r="J381" i="5"/>
  <c r="Z381" i="5"/>
  <c r="Y381" i="5"/>
  <c r="W381" i="5"/>
  <c r="H381" i="5"/>
  <c r="X381" i="5" s="1"/>
  <c r="F381" i="5"/>
  <c r="V381" i="5"/>
  <c r="T381" i="5"/>
  <c r="U381" i="5"/>
  <c r="S381" i="5"/>
  <c r="E381" i="5"/>
  <c r="D381" i="5"/>
  <c r="C381" i="5"/>
  <c r="B381" i="5"/>
  <c r="A381" i="5"/>
  <c r="L380" i="5"/>
  <c r="G380" i="5"/>
  <c r="E380" i="5"/>
  <c r="J379" i="5"/>
  <c r="E379" i="5"/>
  <c r="J378" i="5"/>
  <c r="E378" i="5"/>
  <c r="K377" i="5"/>
  <c r="J377" i="5"/>
  <c r="H377" i="5"/>
  <c r="G377" i="5"/>
  <c r="F377" i="5"/>
  <c r="K376" i="5"/>
  <c r="J376" i="5"/>
  <c r="H376" i="5"/>
  <c r="R376" i="5" s="1"/>
  <c r="G376" i="5"/>
  <c r="F376" i="5"/>
  <c r="K375" i="5"/>
  <c r="J375" i="5"/>
  <c r="H375" i="5"/>
  <c r="G375" i="5"/>
  <c r="F375" i="5"/>
  <c r="K374" i="5"/>
  <c r="J374" i="5"/>
  <c r="H374" i="5"/>
  <c r="G374" i="5"/>
  <c r="F374" i="5"/>
  <c r="C373" i="5"/>
  <c r="V372" i="5"/>
  <c r="T372" i="5"/>
  <c r="U372" i="5"/>
  <c r="S372" i="5"/>
  <c r="F372" i="5"/>
  <c r="E372" i="5"/>
  <c r="D372" i="5"/>
  <c r="I372" i="5"/>
  <c r="C372" i="5"/>
  <c r="B372" i="5"/>
  <c r="A372" i="5"/>
  <c r="L371" i="5"/>
  <c r="Q371" i="5" s="1"/>
  <c r="Z371" i="5"/>
  <c r="Y371" i="5"/>
  <c r="W371" i="5"/>
  <c r="K370" i="5"/>
  <c r="J370" i="5"/>
  <c r="Z370" i="5"/>
  <c r="Y370" i="5"/>
  <c r="W370" i="5"/>
  <c r="H370" i="5"/>
  <c r="X370" i="5" s="1"/>
  <c r="F370" i="5"/>
  <c r="V370" i="5"/>
  <c r="T370" i="5"/>
  <c r="U370" i="5"/>
  <c r="S370" i="5"/>
  <c r="E370" i="5"/>
  <c r="D370" i="5"/>
  <c r="C370" i="5"/>
  <c r="B370" i="5"/>
  <c r="A370" i="5"/>
  <c r="L369" i="5"/>
  <c r="G369" i="5"/>
  <c r="E369" i="5"/>
  <c r="J368" i="5"/>
  <c r="E368" i="5"/>
  <c r="J367" i="5"/>
  <c r="E367" i="5"/>
  <c r="K366" i="5"/>
  <c r="J366" i="5"/>
  <c r="H366" i="5"/>
  <c r="G366" i="5"/>
  <c r="F366" i="5"/>
  <c r="K365" i="5"/>
  <c r="J365" i="5"/>
  <c r="H365" i="5"/>
  <c r="R365" i="5" s="1"/>
  <c r="G365" i="5"/>
  <c r="F365" i="5"/>
  <c r="K364" i="5"/>
  <c r="J364" i="5"/>
  <c r="H364" i="5"/>
  <c r="G364" i="5"/>
  <c r="F364" i="5"/>
  <c r="K363" i="5"/>
  <c r="J363" i="5"/>
  <c r="H363" i="5"/>
  <c r="R363" i="5" s="1"/>
  <c r="G363" i="5"/>
  <c r="F363" i="5"/>
  <c r="C362" i="5"/>
  <c r="V361" i="5"/>
  <c r="T361" i="5"/>
  <c r="U361" i="5"/>
  <c r="S361" i="5"/>
  <c r="F361" i="5"/>
  <c r="E361" i="5"/>
  <c r="D361" i="5"/>
  <c r="I361" i="5"/>
  <c r="C361" i="5"/>
  <c r="B361" i="5"/>
  <c r="A361" i="5"/>
  <c r="L360" i="5"/>
  <c r="Q360" i="5" s="1"/>
  <c r="Z360" i="5"/>
  <c r="Y360" i="5"/>
  <c r="W360" i="5"/>
  <c r="K359" i="5"/>
  <c r="J359" i="5"/>
  <c r="Z359" i="5"/>
  <c r="Y359" i="5"/>
  <c r="W359" i="5"/>
  <c r="H359" i="5"/>
  <c r="X359" i="5" s="1"/>
  <c r="F359" i="5"/>
  <c r="V359" i="5"/>
  <c r="T359" i="5"/>
  <c r="U359" i="5"/>
  <c r="S359" i="5"/>
  <c r="E359" i="5"/>
  <c r="D359" i="5"/>
  <c r="C359" i="5"/>
  <c r="B359" i="5"/>
  <c r="A359" i="5"/>
  <c r="L358" i="5"/>
  <c r="G358" i="5"/>
  <c r="E358" i="5"/>
  <c r="J357" i="5"/>
  <c r="E357" i="5"/>
  <c r="J356" i="5"/>
  <c r="E356" i="5"/>
  <c r="K355" i="5"/>
  <c r="J355" i="5"/>
  <c r="H355" i="5"/>
  <c r="G355" i="5"/>
  <c r="F355" i="5"/>
  <c r="K354" i="5"/>
  <c r="J354" i="5"/>
  <c r="H354" i="5"/>
  <c r="G354" i="5"/>
  <c r="F354" i="5"/>
  <c r="C353" i="5"/>
  <c r="V352" i="5"/>
  <c r="T352" i="5"/>
  <c r="U352" i="5"/>
  <c r="S352" i="5"/>
  <c r="F352" i="5"/>
  <c r="E352" i="5"/>
  <c r="D352" i="5"/>
  <c r="I352" i="5"/>
  <c r="C352" i="5"/>
  <c r="B352" i="5"/>
  <c r="A352" i="5"/>
  <c r="L351" i="5"/>
  <c r="Q351" i="5" s="1"/>
  <c r="Z351" i="5"/>
  <c r="Y351" i="5"/>
  <c r="W351" i="5"/>
  <c r="K350" i="5"/>
  <c r="J350" i="5"/>
  <c r="Z350" i="5"/>
  <c r="Y350" i="5"/>
  <c r="W350" i="5"/>
  <c r="H350" i="5"/>
  <c r="X350" i="5" s="1"/>
  <c r="F350" i="5"/>
  <c r="V350" i="5"/>
  <c r="T350" i="5"/>
  <c r="U350" i="5"/>
  <c r="S350" i="5"/>
  <c r="E350" i="5"/>
  <c r="D350" i="5"/>
  <c r="C350" i="5"/>
  <c r="B350" i="5"/>
  <c r="A350" i="5"/>
  <c r="L349" i="5"/>
  <c r="G349" i="5"/>
  <c r="E349" i="5"/>
  <c r="J348" i="5"/>
  <c r="E348" i="5"/>
  <c r="J347" i="5"/>
  <c r="E347" i="5"/>
  <c r="K346" i="5"/>
  <c r="J346" i="5"/>
  <c r="H346" i="5"/>
  <c r="G346" i="5"/>
  <c r="F346" i="5"/>
  <c r="K345" i="5"/>
  <c r="J345" i="5"/>
  <c r="H345" i="5"/>
  <c r="G345" i="5"/>
  <c r="F345" i="5"/>
  <c r="V344" i="5"/>
  <c r="T344" i="5"/>
  <c r="U344" i="5"/>
  <c r="S344" i="5"/>
  <c r="F344" i="5"/>
  <c r="E344" i="5"/>
  <c r="D344" i="5"/>
  <c r="I344" i="5"/>
  <c r="C344" i="5"/>
  <c r="B344" i="5"/>
  <c r="A344" i="5"/>
  <c r="L343" i="5"/>
  <c r="Q343" i="5" s="1"/>
  <c r="Z343" i="5"/>
  <c r="Y343" i="5"/>
  <c r="X343" i="5"/>
  <c r="L342" i="5"/>
  <c r="G342" i="5"/>
  <c r="E342" i="5"/>
  <c r="J341" i="5"/>
  <c r="E341" i="5"/>
  <c r="J340" i="5"/>
  <c r="E340" i="5"/>
  <c r="K339" i="5"/>
  <c r="J339" i="5"/>
  <c r="H339" i="5"/>
  <c r="R339" i="5" s="1"/>
  <c r="G339" i="5"/>
  <c r="F339" i="5"/>
  <c r="C338" i="5"/>
  <c r="V337" i="5"/>
  <c r="K341" i="5" s="1"/>
  <c r="T337" i="5"/>
  <c r="K340" i="5" s="1"/>
  <c r="U337" i="5"/>
  <c r="H341" i="5" s="1"/>
  <c r="S337" i="5"/>
  <c r="H340" i="5" s="1"/>
  <c r="F337" i="5"/>
  <c r="E337" i="5"/>
  <c r="D337" i="5"/>
  <c r="I337" i="5"/>
  <c r="C337" i="5"/>
  <c r="B337" i="5"/>
  <c r="A337" i="5"/>
  <c r="L336" i="5"/>
  <c r="Q336" i="5" s="1"/>
  <c r="Z336" i="5"/>
  <c r="Y336" i="5"/>
  <c r="W336" i="5"/>
  <c r="L335" i="5"/>
  <c r="G335" i="5"/>
  <c r="E335" i="5"/>
  <c r="J334" i="5"/>
  <c r="E334" i="5"/>
  <c r="J333" i="5"/>
  <c r="E333" i="5"/>
  <c r="K332" i="5"/>
  <c r="J332" i="5"/>
  <c r="H332" i="5"/>
  <c r="R332" i="5" s="1"/>
  <c r="G332" i="5"/>
  <c r="F332" i="5"/>
  <c r="K331" i="5"/>
  <c r="J331" i="5"/>
  <c r="H331" i="5"/>
  <c r="G331" i="5"/>
  <c r="F331" i="5"/>
  <c r="K330" i="5"/>
  <c r="J330" i="5"/>
  <c r="H330" i="5"/>
  <c r="R330" i="5" s="1"/>
  <c r="G330" i="5"/>
  <c r="F330" i="5"/>
  <c r="C329" i="5"/>
  <c r="V328" i="5"/>
  <c r="K334" i="5" s="1"/>
  <c r="T328" i="5"/>
  <c r="K333" i="5" s="1"/>
  <c r="U328" i="5"/>
  <c r="H334" i="5" s="1"/>
  <c r="S328" i="5"/>
  <c r="H333" i="5" s="1"/>
  <c r="F328" i="5"/>
  <c r="E328" i="5"/>
  <c r="D328" i="5"/>
  <c r="I328" i="5"/>
  <c r="C328" i="5"/>
  <c r="B328" i="5"/>
  <c r="A328" i="5"/>
  <c r="L327" i="5"/>
  <c r="Q327" i="5" s="1"/>
  <c r="Z327" i="5"/>
  <c r="Y327" i="5"/>
  <c r="W327" i="5"/>
  <c r="L326" i="5"/>
  <c r="G326" i="5"/>
  <c r="E326" i="5"/>
  <c r="J325" i="5"/>
  <c r="E325" i="5"/>
  <c r="J324" i="5"/>
  <c r="E324" i="5"/>
  <c r="K323" i="5"/>
  <c r="J323" i="5"/>
  <c r="H323" i="5"/>
  <c r="R323" i="5" s="1"/>
  <c r="G323" i="5"/>
  <c r="F323" i="5"/>
  <c r="K322" i="5"/>
  <c r="J322" i="5"/>
  <c r="H322" i="5"/>
  <c r="G322" i="5"/>
  <c r="F322" i="5"/>
  <c r="K321" i="5"/>
  <c r="J321" i="5"/>
  <c r="H321" i="5"/>
  <c r="R321" i="5" s="1"/>
  <c r="G321" i="5"/>
  <c r="F321" i="5"/>
  <c r="C320" i="5"/>
  <c r="V319" i="5"/>
  <c r="K325" i="5" s="1"/>
  <c r="T319" i="5"/>
  <c r="K324" i="5" s="1"/>
  <c r="U319" i="5"/>
  <c r="H325" i="5" s="1"/>
  <c r="S319" i="5"/>
  <c r="H324" i="5" s="1"/>
  <c r="F319" i="5"/>
  <c r="E319" i="5"/>
  <c r="D319" i="5"/>
  <c r="I319" i="5"/>
  <c r="C319" i="5"/>
  <c r="B319" i="5"/>
  <c r="A319" i="5"/>
  <c r="L318" i="5"/>
  <c r="Q318" i="5" s="1"/>
  <c r="Z318" i="5"/>
  <c r="Y318" i="5"/>
  <c r="X318" i="5"/>
  <c r="L317" i="5"/>
  <c r="G317" i="5"/>
  <c r="E317" i="5"/>
  <c r="J316" i="5"/>
  <c r="E316" i="5"/>
  <c r="J315" i="5"/>
  <c r="E315" i="5"/>
  <c r="K314" i="5"/>
  <c r="J314" i="5"/>
  <c r="H314" i="5"/>
  <c r="R314" i="5" s="1"/>
  <c r="G314" i="5"/>
  <c r="F314" i="5"/>
  <c r="K313" i="5"/>
  <c r="J313" i="5"/>
  <c r="H313" i="5"/>
  <c r="G313" i="5"/>
  <c r="F313" i="5"/>
  <c r="K312" i="5"/>
  <c r="J312" i="5"/>
  <c r="H312" i="5"/>
  <c r="R312" i="5" s="1"/>
  <c r="G312" i="5"/>
  <c r="F312" i="5"/>
  <c r="C311" i="5"/>
  <c r="V310" i="5"/>
  <c r="K316" i="5" s="1"/>
  <c r="T310" i="5"/>
  <c r="K315" i="5" s="1"/>
  <c r="U310" i="5"/>
  <c r="H316" i="5" s="1"/>
  <c r="S310" i="5"/>
  <c r="H315" i="5" s="1"/>
  <c r="F310" i="5"/>
  <c r="E310" i="5"/>
  <c r="D310" i="5"/>
  <c r="I310" i="5"/>
  <c r="C310" i="5"/>
  <c r="B310" i="5"/>
  <c r="A310" i="5"/>
  <c r="L309" i="5"/>
  <c r="Q309" i="5" s="1"/>
  <c r="Z309" i="5"/>
  <c r="Y309" i="5"/>
  <c r="W309" i="5"/>
  <c r="L308" i="5"/>
  <c r="G308" i="5"/>
  <c r="E308" i="5"/>
  <c r="J307" i="5"/>
  <c r="E307" i="5"/>
  <c r="J306" i="5"/>
  <c r="E306" i="5"/>
  <c r="K305" i="5"/>
  <c r="J305" i="5"/>
  <c r="H305" i="5"/>
  <c r="R305" i="5" s="1"/>
  <c r="G305" i="5"/>
  <c r="F305" i="5"/>
  <c r="K304" i="5"/>
  <c r="J304" i="5"/>
  <c r="H304" i="5"/>
  <c r="G304" i="5"/>
  <c r="F304" i="5"/>
  <c r="K303" i="5"/>
  <c r="J303" i="5"/>
  <c r="H303" i="5"/>
  <c r="R303" i="5" s="1"/>
  <c r="G303" i="5"/>
  <c r="F303" i="5"/>
  <c r="V302" i="5"/>
  <c r="K307" i="5" s="1"/>
  <c r="T302" i="5"/>
  <c r="K306" i="5" s="1"/>
  <c r="U302" i="5"/>
  <c r="H307" i="5" s="1"/>
  <c r="S302" i="5"/>
  <c r="H306" i="5" s="1"/>
  <c r="F302" i="5"/>
  <c r="E302" i="5"/>
  <c r="D302" i="5"/>
  <c r="I302" i="5"/>
  <c r="C302" i="5"/>
  <c r="B302" i="5"/>
  <c r="A302" i="5"/>
  <c r="A301" i="5"/>
  <c r="A299" i="5"/>
  <c r="L297" i="5"/>
  <c r="Q297" i="5" s="1"/>
  <c r="Z297" i="5"/>
  <c r="Y297" i="5"/>
  <c r="X297" i="5"/>
  <c r="L296" i="5"/>
  <c r="G296" i="5"/>
  <c r="E296" i="5"/>
  <c r="J295" i="5"/>
  <c r="E295" i="5"/>
  <c r="J294" i="5"/>
  <c r="E294" i="5"/>
  <c r="K293" i="5"/>
  <c r="J293" i="5"/>
  <c r="H293" i="5"/>
  <c r="G293" i="5"/>
  <c r="F293" i="5"/>
  <c r="K292" i="5"/>
  <c r="J292" i="5"/>
  <c r="H292" i="5"/>
  <c r="R292" i="5" s="1"/>
  <c r="G292" i="5"/>
  <c r="F292" i="5"/>
  <c r="K291" i="5"/>
  <c r="J291" i="5"/>
  <c r="H291" i="5"/>
  <c r="G291" i="5"/>
  <c r="F291" i="5"/>
  <c r="K290" i="5"/>
  <c r="J290" i="5"/>
  <c r="H290" i="5"/>
  <c r="G290" i="5"/>
  <c r="F290" i="5"/>
  <c r="C289" i="5"/>
  <c r="V288" i="5"/>
  <c r="K295" i="5" s="1"/>
  <c r="T288" i="5"/>
  <c r="K294" i="5" s="1"/>
  <c r="U288" i="5"/>
  <c r="H295" i="5" s="1"/>
  <c r="S288" i="5"/>
  <c r="H294" i="5" s="1"/>
  <c r="F288" i="5"/>
  <c r="E288" i="5"/>
  <c r="D288" i="5"/>
  <c r="I288" i="5"/>
  <c r="C288" i="5"/>
  <c r="B288" i="5"/>
  <c r="A288" i="5"/>
  <c r="L287" i="5"/>
  <c r="Q287" i="5" s="1"/>
  <c r="Z287" i="5"/>
  <c r="Y287" i="5"/>
  <c r="X287" i="5"/>
  <c r="L286" i="5"/>
  <c r="G286" i="5"/>
  <c r="E286" i="5"/>
  <c r="J285" i="5"/>
  <c r="F285" i="5"/>
  <c r="E285" i="5"/>
  <c r="J284" i="5"/>
  <c r="F284" i="5"/>
  <c r="E284" i="5"/>
  <c r="K283" i="5"/>
  <c r="J283" i="5"/>
  <c r="H283" i="5"/>
  <c r="G283" i="5"/>
  <c r="F283" i="5"/>
  <c r="K282" i="5"/>
  <c r="J282" i="5"/>
  <c r="H282" i="5"/>
  <c r="R282" i="5" s="1"/>
  <c r="G282" i="5"/>
  <c r="F282" i="5"/>
  <c r="K281" i="5"/>
  <c r="J281" i="5"/>
  <c r="H281" i="5"/>
  <c r="G281" i="5"/>
  <c r="F281" i="5"/>
  <c r="K280" i="5"/>
  <c r="J280" i="5"/>
  <c r="H280" i="5"/>
  <c r="G280" i="5"/>
  <c r="F280" i="5"/>
  <c r="C279" i="5"/>
  <c r="V278" i="5"/>
  <c r="K285" i="5" s="1"/>
  <c r="T278" i="5"/>
  <c r="K284" i="5" s="1"/>
  <c r="U278" i="5"/>
  <c r="H285" i="5" s="1"/>
  <c r="S278" i="5"/>
  <c r="H284" i="5" s="1"/>
  <c r="F278" i="5"/>
  <c r="E278" i="5"/>
  <c r="D278" i="5"/>
  <c r="I278" i="5"/>
  <c r="C278" i="5"/>
  <c r="B278" i="5"/>
  <c r="A278" i="5"/>
  <c r="L277" i="5"/>
  <c r="Q277" i="5" s="1"/>
  <c r="Z277" i="5"/>
  <c r="Y277" i="5"/>
  <c r="X277" i="5"/>
  <c r="K276" i="5"/>
  <c r="J276" i="5"/>
  <c r="Z276" i="5"/>
  <c r="Y276" i="5"/>
  <c r="X276" i="5"/>
  <c r="H276" i="5"/>
  <c r="W276" i="5" s="1"/>
  <c r="F276" i="5"/>
  <c r="V276" i="5"/>
  <c r="T276" i="5"/>
  <c r="U276" i="5"/>
  <c r="S276" i="5"/>
  <c r="E276" i="5"/>
  <c r="D276" i="5"/>
  <c r="C276" i="5"/>
  <c r="B276" i="5"/>
  <c r="A276" i="5"/>
  <c r="K275" i="5"/>
  <c r="J275" i="5"/>
  <c r="Z275" i="5"/>
  <c r="Y275" i="5"/>
  <c r="X275" i="5"/>
  <c r="H275" i="5"/>
  <c r="W275" i="5" s="1"/>
  <c r="F275" i="5"/>
  <c r="V275" i="5"/>
  <c r="T275" i="5"/>
  <c r="U275" i="5"/>
  <c r="S275" i="5"/>
  <c r="E275" i="5"/>
  <c r="D275" i="5"/>
  <c r="C275" i="5"/>
  <c r="B275" i="5"/>
  <c r="A275" i="5"/>
  <c r="K274" i="5"/>
  <c r="J274" i="5"/>
  <c r="Z274" i="5"/>
  <c r="Y274" i="5"/>
  <c r="X274" i="5"/>
  <c r="H274" i="5"/>
  <c r="W274" i="5" s="1"/>
  <c r="F274" i="5"/>
  <c r="V274" i="5"/>
  <c r="T274" i="5"/>
  <c r="U274" i="5"/>
  <c r="S274" i="5"/>
  <c r="E274" i="5"/>
  <c r="D274" i="5"/>
  <c r="C274" i="5"/>
  <c r="B274" i="5"/>
  <c r="A274" i="5"/>
  <c r="K273" i="5"/>
  <c r="J273" i="5"/>
  <c r="Z273" i="5"/>
  <c r="Y273" i="5"/>
  <c r="X273" i="5"/>
  <c r="H273" i="5"/>
  <c r="W273" i="5" s="1"/>
  <c r="F273" i="5"/>
  <c r="V273" i="5"/>
  <c r="T273" i="5"/>
  <c r="U273" i="5"/>
  <c r="S273" i="5"/>
  <c r="E273" i="5"/>
  <c r="D273" i="5"/>
  <c r="C273" i="5"/>
  <c r="B273" i="5"/>
  <c r="A273" i="5"/>
  <c r="K272" i="5"/>
  <c r="J272" i="5"/>
  <c r="Z272" i="5"/>
  <c r="Y272" i="5"/>
  <c r="X272" i="5"/>
  <c r="H272" i="5"/>
  <c r="W272" i="5" s="1"/>
  <c r="F272" i="5"/>
  <c r="V272" i="5"/>
  <c r="T272" i="5"/>
  <c r="U272" i="5"/>
  <c r="S272" i="5"/>
  <c r="E272" i="5"/>
  <c r="D272" i="5"/>
  <c r="C272" i="5"/>
  <c r="B272" i="5"/>
  <c r="A272" i="5"/>
  <c r="K271" i="5"/>
  <c r="J271" i="5"/>
  <c r="Z271" i="5"/>
  <c r="Y271" i="5"/>
  <c r="X271" i="5"/>
  <c r="H271" i="5"/>
  <c r="W271" i="5" s="1"/>
  <c r="F271" i="5"/>
  <c r="V271" i="5"/>
  <c r="T271" i="5"/>
  <c r="U271" i="5"/>
  <c r="S271" i="5"/>
  <c r="E271" i="5"/>
  <c r="D271" i="5"/>
  <c r="C271" i="5"/>
  <c r="B271" i="5"/>
  <c r="A271" i="5"/>
  <c r="K270" i="5"/>
  <c r="J270" i="5"/>
  <c r="Z270" i="5"/>
  <c r="Y270" i="5"/>
  <c r="X270" i="5"/>
  <c r="H270" i="5"/>
  <c r="W270" i="5" s="1"/>
  <c r="F270" i="5"/>
  <c r="V270" i="5"/>
  <c r="T270" i="5"/>
  <c r="U270" i="5"/>
  <c r="S270" i="5"/>
  <c r="E270" i="5"/>
  <c r="D270" i="5"/>
  <c r="C270" i="5"/>
  <c r="B270" i="5"/>
  <c r="A270" i="5"/>
  <c r="K269" i="5"/>
  <c r="J269" i="5"/>
  <c r="Z269" i="5"/>
  <c r="Y269" i="5"/>
  <c r="X269" i="5"/>
  <c r="H269" i="5"/>
  <c r="W269" i="5" s="1"/>
  <c r="F269" i="5"/>
  <c r="V269" i="5"/>
  <c r="T269" i="5"/>
  <c r="U269" i="5"/>
  <c r="S269" i="5"/>
  <c r="E269" i="5"/>
  <c r="D269" i="5"/>
  <c r="C269" i="5"/>
  <c r="B269" i="5"/>
  <c r="A269" i="5"/>
  <c r="K268" i="5"/>
  <c r="J268" i="5"/>
  <c r="Z268" i="5"/>
  <c r="Y268" i="5"/>
  <c r="X268" i="5"/>
  <c r="H268" i="5"/>
  <c r="W268" i="5" s="1"/>
  <c r="F268" i="5"/>
  <c r="V268" i="5"/>
  <c r="T268" i="5"/>
  <c r="U268" i="5"/>
  <c r="S268" i="5"/>
  <c r="E268" i="5"/>
  <c r="D268" i="5"/>
  <c r="C268" i="5"/>
  <c r="B268" i="5"/>
  <c r="A268" i="5"/>
  <c r="K267" i="5"/>
  <c r="J267" i="5"/>
  <c r="Z267" i="5"/>
  <c r="Y267" i="5"/>
  <c r="X267" i="5"/>
  <c r="H267" i="5"/>
  <c r="W267" i="5" s="1"/>
  <c r="F267" i="5"/>
  <c r="V267" i="5"/>
  <c r="T267" i="5"/>
  <c r="U267" i="5"/>
  <c r="S267" i="5"/>
  <c r="E267" i="5"/>
  <c r="D267" i="5"/>
  <c r="C267" i="5"/>
  <c r="B267" i="5"/>
  <c r="A267" i="5"/>
  <c r="K266" i="5"/>
  <c r="J266" i="5"/>
  <c r="Z266" i="5"/>
  <c r="Y266" i="5"/>
  <c r="X266" i="5"/>
  <c r="H266" i="5"/>
  <c r="W266" i="5" s="1"/>
  <c r="F266" i="5"/>
  <c r="V266" i="5"/>
  <c r="T266" i="5"/>
  <c r="U266" i="5"/>
  <c r="S266" i="5"/>
  <c r="E266" i="5"/>
  <c r="D266" i="5"/>
  <c r="C266" i="5"/>
  <c r="B266" i="5"/>
  <c r="A266" i="5"/>
  <c r="K265" i="5"/>
  <c r="J265" i="5"/>
  <c r="Z265" i="5"/>
  <c r="Y265" i="5"/>
  <c r="X265" i="5"/>
  <c r="W265" i="5"/>
  <c r="H265" i="5"/>
  <c r="F265" i="5"/>
  <c r="V265" i="5"/>
  <c r="T265" i="5"/>
  <c r="U265" i="5"/>
  <c r="S265" i="5"/>
  <c r="E265" i="5"/>
  <c r="D265" i="5"/>
  <c r="C265" i="5"/>
  <c r="B265" i="5"/>
  <c r="A265" i="5"/>
  <c r="L264" i="5"/>
  <c r="G264" i="5"/>
  <c r="E264" i="5"/>
  <c r="J263" i="5"/>
  <c r="F263" i="5"/>
  <c r="E263" i="5"/>
  <c r="J262" i="5"/>
  <c r="F262" i="5"/>
  <c r="E262" i="5"/>
  <c r="K261" i="5"/>
  <c r="J261" i="5"/>
  <c r="H261" i="5"/>
  <c r="G261" i="5"/>
  <c r="F261" i="5"/>
  <c r="K260" i="5"/>
  <c r="J260" i="5"/>
  <c r="R260" i="5"/>
  <c r="H260" i="5"/>
  <c r="G260" i="5"/>
  <c r="F260" i="5"/>
  <c r="K259" i="5"/>
  <c r="J259" i="5"/>
  <c r="H259" i="5"/>
  <c r="G259" i="5"/>
  <c r="F259" i="5"/>
  <c r="K258" i="5"/>
  <c r="J258" i="5"/>
  <c r="H258" i="5"/>
  <c r="G258" i="5"/>
  <c r="F258" i="5"/>
  <c r="C257" i="5"/>
  <c r="V256" i="5"/>
  <c r="T256" i="5"/>
  <c r="U256" i="5"/>
  <c r="S256" i="5"/>
  <c r="F256" i="5"/>
  <c r="E256" i="5"/>
  <c r="D256" i="5"/>
  <c r="I256" i="5"/>
  <c r="C256" i="5"/>
  <c r="B256" i="5"/>
  <c r="A256" i="5"/>
  <c r="L255" i="5"/>
  <c r="Q255" i="5" s="1"/>
  <c r="Z255" i="5"/>
  <c r="Y255" i="5"/>
  <c r="X255" i="5"/>
  <c r="K254" i="5"/>
  <c r="J254" i="5"/>
  <c r="Z254" i="5"/>
  <c r="Y254" i="5"/>
  <c r="X254" i="5"/>
  <c r="H254" i="5"/>
  <c r="W254" i="5" s="1"/>
  <c r="F254" i="5"/>
  <c r="V254" i="5"/>
  <c r="T254" i="5"/>
  <c r="U254" i="5"/>
  <c r="S254" i="5"/>
  <c r="E254" i="5"/>
  <c r="D254" i="5"/>
  <c r="C254" i="5"/>
  <c r="B254" i="5"/>
  <c r="A254" i="5"/>
  <c r="K253" i="5"/>
  <c r="J253" i="5"/>
  <c r="Z253" i="5"/>
  <c r="Y253" i="5"/>
  <c r="X253" i="5"/>
  <c r="H253" i="5"/>
  <c r="W253" i="5" s="1"/>
  <c r="F253" i="5"/>
  <c r="V253" i="5"/>
  <c r="T253" i="5"/>
  <c r="U253" i="5"/>
  <c r="S253" i="5"/>
  <c r="E253" i="5"/>
  <c r="D253" i="5"/>
  <c r="C253" i="5"/>
  <c r="B253" i="5"/>
  <c r="A253" i="5"/>
  <c r="L252" i="5"/>
  <c r="G252" i="5"/>
  <c r="E252" i="5"/>
  <c r="J251" i="5"/>
  <c r="F251" i="5"/>
  <c r="E251" i="5"/>
  <c r="J250" i="5"/>
  <c r="F250" i="5"/>
  <c r="E250" i="5"/>
  <c r="K249" i="5"/>
  <c r="J249" i="5"/>
  <c r="H249" i="5"/>
  <c r="R249" i="5" s="1"/>
  <c r="G249" i="5"/>
  <c r="F249" i="5"/>
  <c r="K248" i="5"/>
  <c r="J248" i="5"/>
  <c r="H248" i="5"/>
  <c r="G248" i="5"/>
  <c r="F248" i="5"/>
  <c r="K247" i="5"/>
  <c r="J247" i="5"/>
  <c r="H247" i="5"/>
  <c r="R247" i="5" s="1"/>
  <c r="G247" i="5"/>
  <c r="F247" i="5"/>
  <c r="C246" i="5"/>
  <c r="V245" i="5"/>
  <c r="T245" i="5"/>
  <c r="K250" i="5" s="1"/>
  <c r="U245" i="5"/>
  <c r="S245" i="5"/>
  <c r="F245" i="5"/>
  <c r="E245" i="5"/>
  <c r="D245" i="5"/>
  <c r="I245" i="5"/>
  <c r="C245" i="5"/>
  <c r="B245" i="5"/>
  <c r="A245" i="5"/>
  <c r="L244" i="5"/>
  <c r="Q244" i="5" s="1"/>
  <c r="Z244" i="5"/>
  <c r="Y244" i="5"/>
  <c r="X244" i="5"/>
  <c r="L243" i="5"/>
  <c r="G243" i="5"/>
  <c r="E243" i="5"/>
  <c r="J242" i="5"/>
  <c r="F242" i="5"/>
  <c r="E242" i="5"/>
  <c r="J241" i="5"/>
  <c r="F241" i="5"/>
  <c r="E241" i="5"/>
  <c r="K240" i="5"/>
  <c r="J240" i="5"/>
  <c r="H240" i="5"/>
  <c r="G240" i="5"/>
  <c r="F240" i="5"/>
  <c r="K239" i="5"/>
  <c r="J239" i="5"/>
  <c r="H239" i="5"/>
  <c r="R239" i="5" s="1"/>
  <c r="G239" i="5"/>
  <c r="F239" i="5"/>
  <c r="K238" i="5"/>
  <c r="J238" i="5"/>
  <c r="H238" i="5"/>
  <c r="G238" i="5"/>
  <c r="F238" i="5"/>
  <c r="K237" i="5"/>
  <c r="J237" i="5"/>
  <c r="H237" i="5"/>
  <c r="G237" i="5"/>
  <c r="F237" i="5"/>
  <c r="C236" i="5"/>
  <c r="V235" i="5"/>
  <c r="K242" i="5" s="1"/>
  <c r="T235" i="5"/>
  <c r="K241" i="5" s="1"/>
  <c r="U235" i="5"/>
  <c r="H242" i="5" s="1"/>
  <c r="S235" i="5"/>
  <c r="H241" i="5" s="1"/>
  <c r="F235" i="5"/>
  <c r="E235" i="5"/>
  <c r="D235" i="5"/>
  <c r="I235" i="5"/>
  <c r="C235" i="5"/>
  <c r="B235" i="5"/>
  <c r="A235" i="5"/>
  <c r="L234" i="5"/>
  <c r="Q234" i="5" s="1"/>
  <c r="Z234" i="5"/>
  <c r="Y234" i="5"/>
  <c r="X234" i="5"/>
  <c r="K233" i="5"/>
  <c r="J233" i="5"/>
  <c r="Z233" i="5"/>
  <c r="Y233" i="5"/>
  <c r="X233" i="5"/>
  <c r="H233" i="5"/>
  <c r="W233" i="5" s="1"/>
  <c r="F233" i="5"/>
  <c r="V233" i="5"/>
  <c r="T233" i="5"/>
  <c r="U233" i="5"/>
  <c r="S233" i="5"/>
  <c r="E233" i="5"/>
  <c r="D233" i="5"/>
  <c r="C233" i="5"/>
  <c r="B233" i="5"/>
  <c r="A233" i="5"/>
  <c r="K232" i="5"/>
  <c r="J232" i="5"/>
  <c r="Z232" i="5"/>
  <c r="Y232" i="5"/>
  <c r="X232" i="5"/>
  <c r="H232" i="5"/>
  <c r="W232" i="5" s="1"/>
  <c r="F232" i="5"/>
  <c r="V232" i="5"/>
  <c r="T232" i="5"/>
  <c r="U232" i="5"/>
  <c r="S232" i="5"/>
  <c r="E232" i="5"/>
  <c r="D232" i="5"/>
  <c r="C232" i="5"/>
  <c r="B232" i="5"/>
  <c r="A232" i="5"/>
  <c r="L231" i="5"/>
  <c r="G231" i="5"/>
  <c r="E231" i="5"/>
  <c r="J230" i="5"/>
  <c r="F230" i="5"/>
  <c r="E230" i="5"/>
  <c r="J229" i="5"/>
  <c r="F229" i="5"/>
  <c r="E229" i="5"/>
  <c r="K228" i="5"/>
  <c r="J228" i="5"/>
  <c r="H228" i="5"/>
  <c r="G228" i="5"/>
  <c r="F228" i="5"/>
  <c r="K227" i="5"/>
  <c r="J227" i="5"/>
  <c r="H227" i="5"/>
  <c r="R227" i="5" s="1"/>
  <c r="G227" i="5"/>
  <c r="F227" i="5"/>
  <c r="K226" i="5"/>
  <c r="J226" i="5"/>
  <c r="H226" i="5"/>
  <c r="G226" i="5"/>
  <c r="F226" i="5"/>
  <c r="K225" i="5"/>
  <c r="J225" i="5"/>
  <c r="H225" i="5"/>
  <c r="G225" i="5"/>
  <c r="F225" i="5"/>
  <c r="C224" i="5"/>
  <c r="V223" i="5"/>
  <c r="T223" i="5"/>
  <c r="U223" i="5"/>
  <c r="S223" i="5"/>
  <c r="F223" i="5"/>
  <c r="E223" i="5"/>
  <c r="D223" i="5"/>
  <c r="I223" i="5"/>
  <c r="C223" i="5"/>
  <c r="B223" i="5"/>
  <c r="A223" i="5"/>
  <c r="L222" i="5"/>
  <c r="Q222" i="5" s="1"/>
  <c r="Z222" i="5"/>
  <c r="Y222" i="5"/>
  <c r="X222" i="5"/>
  <c r="K221" i="5"/>
  <c r="J221" i="5"/>
  <c r="Z221" i="5"/>
  <c r="Y221" i="5"/>
  <c r="X221" i="5"/>
  <c r="H221" i="5"/>
  <c r="W221" i="5" s="1"/>
  <c r="F221" i="5"/>
  <c r="V221" i="5"/>
  <c r="T221" i="5"/>
  <c r="U221" i="5"/>
  <c r="S221" i="5"/>
  <c r="E221" i="5"/>
  <c r="D221" i="5"/>
  <c r="C221" i="5"/>
  <c r="B221" i="5"/>
  <c r="A221" i="5"/>
  <c r="K220" i="5"/>
  <c r="J220" i="5"/>
  <c r="Z220" i="5"/>
  <c r="Y220" i="5"/>
  <c r="X220" i="5"/>
  <c r="H220" i="5"/>
  <c r="W220" i="5" s="1"/>
  <c r="F220" i="5"/>
  <c r="V220" i="5"/>
  <c r="T220" i="5"/>
  <c r="U220" i="5"/>
  <c r="S220" i="5"/>
  <c r="E220" i="5"/>
  <c r="D220" i="5"/>
  <c r="C220" i="5"/>
  <c r="B220" i="5"/>
  <c r="A220" i="5"/>
  <c r="L219" i="5"/>
  <c r="G219" i="5"/>
  <c r="E219" i="5"/>
  <c r="J218" i="5"/>
  <c r="E218" i="5"/>
  <c r="J217" i="5"/>
  <c r="E217" i="5"/>
  <c r="K216" i="5"/>
  <c r="J216" i="5"/>
  <c r="H216" i="5"/>
  <c r="G216" i="5"/>
  <c r="F216" i="5"/>
  <c r="K215" i="5"/>
  <c r="J215" i="5"/>
  <c r="H215" i="5"/>
  <c r="G215" i="5"/>
  <c r="F215" i="5"/>
  <c r="K214" i="5"/>
  <c r="J214" i="5"/>
  <c r="H214" i="5"/>
  <c r="R214" i="5" s="1"/>
  <c r="G214" i="5"/>
  <c r="F214" i="5"/>
  <c r="C213" i="5"/>
  <c r="V212" i="5"/>
  <c r="K218" i="5" s="1"/>
  <c r="T212" i="5"/>
  <c r="K217" i="5" s="1"/>
  <c r="U212" i="5"/>
  <c r="H218" i="5" s="1"/>
  <c r="S212" i="5"/>
  <c r="H217" i="5" s="1"/>
  <c r="F212" i="5"/>
  <c r="E212" i="5"/>
  <c r="D212" i="5"/>
  <c r="I212" i="5"/>
  <c r="C212" i="5"/>
  <c r="B212" i="5"/>
  <c r="A212" i="5"/>
  <c r="L211" i="5"/>
  <c r="Q211" i="5" s="1"/>
  <c r="Z211" i="5"/>
  <c r="Y211" i="5"/>
  <c r="X211" i="5"/>
  <c r="K210" i="5"/>
  <c r="J210" i="5"/>
  <c r="Z210" i="5"/>
  <c r="Y210" i="5"/>
  <c r="X210" i="5"/>
  <c r="H210" i="5"/>
  <c r="W210" i="5" s="1"/>
  <c r="F210" i="5"/>
  <c r="V210" i="5"/>
  <c r="T210" i="5"/>
  <c r="U210" i="5"/>
  <c r="S210" i="5"/>
  <c r="E210" i="5"/>
  <c r="D210" i="5"/>
  <c r="C210" i="5"/>
  <c r="B210" i="5"/>
  <c r="A210" i="5"/>
  <c r="K209" i="5"/>
  <c r="J209" i="5"/>
  <c r="Z209" i="5"/>
  <c r="Y209" i="5"/>
  <c r="X209" i="5"/>
  <c r="H209" i="5"/>
  <c r="W209" i="5" s="1"/>
  <c r="F209" i="5"/>
  <c r="V209" i="5"/>
  <c r="T209" i="5"/>
  <c r="U209" i="5"/>
  <c r="S209" i="5"/>
  <c r="E209" i="5"/>
  <c r="D209" i="5"/>
  <c r="C209" i="5"/>
  <c r="B209" i="5"/>
  <c r="A209" i="5"/>
  <c r="L208" i="5"/>
  <c r="G208" i="5"/>
  <c r="E208" i="5"/>
  <c r="J207" i="5"/>
  <c r="F207" i="5"/>
  <c r="E207" i="5"/>
  <c r="J206" i="5"/>
  <c r="F206" i="5"/>
  <c r="E206" i="5"/>
  <c r="K205" i="5"/>
  <c r="J205" i="5"/>
  <c r="H205" i="5"/>
  <c r="G205" i="5"/>
  <c r="F205" i="5"/>
  <c r="K204" i="5"/>
  <c r="J204" i="5"/>
  <c r="H204" i="5"/>
  <c r="R204" i="5" s="1"/>
  <c r="G204" i="5"/>
  <c r="F204" i="5"/>
  <c r="K203" i="5"/>
  <c r="J203" i="5"/>
  <c r="H203" i="5"/>
  <c r="G203" i="5"/>
  <c r="F203" i="5"/>
  <c r="K202" i="5"/>
  <c r="J202" i="5"/>
  <c r="H202" i="5"/>
  <c r="R202" i="5" s="1"/>
  <c r="G202" i="5"/>
  <c r="F202" i="5"/>
  <c r="C201" i="5"/>
  <c r="V200" i="5"/>
  <c r="K207" i="5" s="1"/>
  <c r="T200" i="5"/>
  <c r="U200" i="5"/>
  <c r="S200" i="5"/>
  <c r="F200" i="5"/>
  <c r="E200" i="5"/>
  <c r="D200" i="5"/>
  <c r="I200" i="5"/>
  <c r="C200" i="5"/>
  <c r="B200" i="5"/>
  <c r="A200" i="5"/>
  <c r="L199" i="5"/>
  <c r="Q199" i="5" s="1"/>
  <c r="Z199" i="5"/>
  <c r="Y199" i="5"/>
  <c r="X199" i="5"/>
  <c r="K198" i="5"/>
  <c r="J198" i="5"/>
  <c r="Z198" i="5"/>
  <c r="Y198" i="5"/>
  <c r="X198" i="5"/>
  <c r="H198" i="5"/>
  <c r="W198" i="5" s="1"/>
  <c r="F198" i="5"/>
  <c r="V198" i="5"/>
  <c r="T198" i="5"/>
  <c r="U198" i="5"/>
  <c r="S198" i="5"/>
  <c r="E198" i="5"/>
  <c r="D198" i="5"/>
  <c r="C198" i="5"/>
  <c r="B198" i="5"/>
  <c r="A198" i="5"/>
  <c r="K197" i="5"/>
  <c r="J197" i="5"/>
  <c r="Z197" i="5"/>
  <c r="Y197" i="5"/>
  <c r="X197" i="5"/>
  <c r="H197" i="5"/>
  <c r="W197" i="5" s="1"/>
  <c r="F197" i="5"/>
  <c r="V197" i="5"/>
  <c r="T197" i="5"/>
  <c r="U197" i="5"/>
  <c r="S197" i="5"/>
  <c r="E197" i="5"/>
  <c r="D197" i="5"/>
  <c r="C197" i="5"/>
  <c r="B197" i="5"/>
  <c r="A197" i="5"/>
  <c r="K196" i="5"/>
  <c r="J196" i="5"/>
  <c r="Z196" i="5"/>
  <c r="Y196" i="5"/>
  <c r="X196" i="5"/>
  <c r="H196" i="5"/>
  <c r="W196" i="5" s="1"/>
  <c r="F196" i="5"/>
  <c r="V196" i="5"/>
  <c r="T196" i="5"/>
  <c r="U196" i="5"/>
  <c r="S196" i="5"/>
  <c r="E196" i="5"/>
  <c r="D196" i="5"/>
  <c r="C196" i="5"/>
  <c r="B196" i="5"/>
  <c r="A196" i="5"/>
  <c r="L195" i="5"/>
  <c r="G195" i="5"/>
  <c r="E195" i="5"/>
  <c r="J194" i="5"/>
  <c r="F194" i="5"/>
  <c r="E194" i="5"/>
  <c r="J193" i="5"/>
  <c r="F193" i="5"/>
  <c r="E193" i="5"/>
  <c r="K192" i="5"/>
  <c r="J192" i="5"/>
  <c r="H192" i="5"/>
  <c r="G192" i="5"/>
  <c r="F192" i="5"/>
  <c r="K191" i="5"/>
  <c r="J191" i="5"/>
  <c r="H191" i="5"/>
  <c r="R191" i="5" s="1"/>
  <c r="G191" i="5"/>
  <c r="F191" i="5"/>
  <c r="K190" i="5"/>
  <c r="J190" i="5"/>
  <c r="H190" i="5"/>
  <c r="G190" i="5"/>
  <c r="F190" i="5"/>
  <c r="K189" i="5"/>
  <c r="J189" i="5"/>
  <c r="H189" i="5"/>
  <c r="G189" i="5"/>
  <c r="F189" i="5"/>
  <c r="C188" i="5"/>
  <c r="V187" i="5"/>
  <c r="T187" i="5"/>
  <c r="U187" i="5"/>
  <c r="S187" i="5"/>
  <c r="F187" i="5"/>
  <c r="E187" i="5"/>
  <c r="D187" i="5"/>
  <c r="I187" i="5"/>
  <c r="C187" i="5"/>
  <c r="B187" i="5"/>
  <c r="A187" i="5"/>
  <c r="L186" i="5"/>
  <c r="Q186" i="5" s="1"/>
  <c r="Z186" i="5"/>
  <c r="Y186" i="5"/>
  <c r="X186" i="5"/>
  <c r="K185" i="5"/>
  <c r="J185" i="5"/>
  <c r="Z185" i="5"/>
  <c r="Y185" i="5"/>
  <c r="X185" i="5"/>
  <c r="H185" i="5"/>
  <c r="W185" i="5" s="1"/>
  <c r="F185" i="5"/>
  <c r="V185" i="5"/>
  <c r="T185" i="5"/>
  <c r="U185" i="5"/>
  <c r="S185" i="5"/>
  <c r="E185" i="5"/>
  <c r="D185" i="5"/>
  <c r="C185" i="5"/>
  <c r="B185" i="5"/>
  <c r="A185" i="5"/>
  <c r="K184" i="5"/>
  <c r="J184" i="5"/>
  <c r="Z184" i="5"/>
  <c r="Y184" i="5"/>
  <c r="X184" i="5"/>
  <c r="H184" i="5"/>
  <c r="W184" i="5" s="1"/>
  <c r="F184" i="5"/>
  <c r="V184" i="5"/>
  <c r="T184" i="5"/>
  <c r="U184" i="5"/>
  <c r="S184" i="5"/>
  <c r="E184" i="5"/>
  <c r="D184" i="5"/>
  <c r="C184" i="5"/>
  <c r="B184" i="5"/>
  <c r="A184" i="5"/>
  <c r="L183" i="5"/>
  <c r="G183" i="5"/>
  <c r="E183" i="5"/>
  <c r="J182" i="5"/>
  <c r="F182" i="5"/>
  <c r="E182" i="5"/>
  <c r="J181" i="5"/>
  <c r="F181" i="5"/>
  <c r="E181" i="5"/>
  <c r="K180" i="5"/>
  <c r="J180" i="5"/>
  <c r="H180" i="5"/>
  <c r="G180" i="5"/>
  <c r="F180" i="5"/>
  <c r="K179" i="5"/>
  <c r="J179" i="5"/>
  <c r="H179" i="5"/>
  <c r="R179" i="5" s="1"/>
  <c r="G179" i="5"/>
  <c r="F179" i="5"/>
  <c r="K178" i="5"/>
  <c r="J178" i="5"/>
  <c r="H178" i="5"/>
  <c r="G178" i="5"/>
  <c r="F178" i="5"/>
  <c r="K177" i="5"/>
  <c r="J177" i="5"/>
  <c r="H177" i="5"/>
  <c r="R177" i="5" s="1"/>
  <c r="G177" i="5"/>
  <c r="F177" i="5"/>
  <c r="C176" i="5"/>
  <c r="V175" i="5"/>
  <c r="T175" i="5"/>
  <c r="U175" i="5"/>
  <c r="H182" i="5" s="1"/>
  <c r="S175" i="5"/>
  <c r="F175" i="5"/>
  <c r="E175" i="5"/>
  <c r="D175" i="5"/>
  <c r="I175" i="5"/>
  <c r="C175" i="5"/>
  <c r="B175" i="5"/>
  <c r="A175" i="5"/>
  <c r="L174" i="5"/>
  <c r="Q174" i="5" s="1"/>
  <c r="Z174" i="5"/>
  <c r="Y174" i="5"/>
  <c r="X174" i="5"/>
  <c r="K173" i="5"/>
  <c r="J173" i="5"/>
  <c r="Z173" i="5"/>
  <c r="Y173" i="5"/>
  <c r="X173" i="5"/>
  <c r="H173" i="5"/>
  <c r="W173" i="5" s="1"/>
  <c r="F173" i="5"/>
  <c r="V173" i="5"/>
  <c r="T173" i="5"/>
  <c r="U173" i="5"/>
  <c r="S173" i="5"/>
  <c r="E173" i="5"/>
  <c r="D173" i="5"/>
  <c r="C173" i="5"/>
  <c r="B173" i="5"/>
  <c r="A173" i="5"/>
  <c r="K172" i="5"/>
  <c r="J172" i="5"/>
  <c r="Z172" i="5"/>
  <c r="Y172" i="5"/>
  <c r="X172" i="5"/>
  <c r="H172" i="5"/>
  <c r="W172" i="5" s="1"/>
  <c r="F172" i="5"/>
  <c r="V172" i="5"/>
  <c r="T172" i="5"/>
  <c r="U172" i="5"/>
  <c r="S172" i="5"/>
  <c r="E172" i="5"/>
  <c r="D172" i="5"/>
  <c r="C172" i="5"/>
  <c r="B172" i="5"/>
  <c r="A172" i="5"/>
  <c r="K171" i="5"/>
  <c r="J171" i="5"/>
  <c r="Z171" i="5"/>
  <c r="Y171" i="5"/>
  <c r="X171" i="5"/>
  <c r="H171" i="5"/>
  <c r="W171" i="5" s="1"/>
  <c r="F171" i="5"/>
  <c r="V171" i="5"/>
  <c r="T171" i="5"/>
  <c r="U171" i="5"/>
  <c r="S171" i="5"/>
  <c r="E171" i="5"/>
  <c r="D171" i="5"/>
  <c r="C171" i="5"/>
  <c r="B171" i="5"/>
  <c r="A171" i="5"/>
  <c r="K170" i="5"/>
  <c r="J170" i="5"/>
  <c r="Z170" i="5"/>
  <c r="Y170" i="5"/>
  <c r="X170" i="5"/>
  <c r="H170" i="5"/>
  <c r="W170" i="5" s="1"/>
  <c r="F170" i="5"/>
  <c r="V170" i="5"/>
  <c r="T170" i="5"/>
  <c r="U170" i="5"/>
  <c r="S170" i="5"/>
  <c r="E170" i="5"/>
  <c r="D170" i="5"/>
  <c r="C170" i="5"/>
  <c r="B170" i="5"/>
  <c r="A170" i="5"/>
  <c r="K169" i="5"/>
  <c r="J169" i="5"/>
  <c r="Z169" i="5"/>
  <c r="Y169" i="5"/>
  <c r="X169" i="5"/>
  <c r="H169" i="5"/>
  <c r="W169" i="5" s="1"/>
  <c r="F169" i="5"/>
  <c r="V169" i="5"/>
  <c r="T169" i="5"/>
  <c r="U169" i="5"/>
  <c r="S169" i="5"/>
  <c r="E169" i="5"/>
  <c r="D169" i="5"/>
  <c r="C169" i="5"/>
  <c r="B169" i="5"/>
  <c r="A169" i="5"/>
  <c r="K168" i="5"/>
  <c r="J168" i="5"/>
  <c r="Z168" i="5"/>
  <c r="Y168" i="5"/>
  <c r="X168" i="5"/>
  <c r="H168" i="5"/>
  <c r="W168" i="5" s="1"/>
  <c r="F168" i="5"/>
  <c r="V168" i="5"/>
  <c r="T168" i="5"/>
  <c r="U168" i="5"/>
  <c r="S168" i="5"/>
  <c r="E168" i="5"/>
  <c r="D168" i="5"/>
  <c r="C168" i="5"/>
  <c r="B168" i="5"/>
  <c r="A168" i="5"/>
  <c r="K167" i="5"/>
  <c r="J167" i="5"/>
  <c r="Z167" i="5"/>
  <c r="Y167" i="5"/>
  <c r="X167" i="5"/>
  <c r="H167" i="5"/>
  <c r="W167" i="5" s="1"/>
  <c r="F167" i="5"/>
  <c r="V167" i="5"/>
  <c r="T167" i="5"/>
  <c r="U167" i="5"/>
  <c r="S167" i="5"/>
  <c r="E167" i="5"/>
  <c r="D167" i="5"/>
  <c r="C167" i="5"/>
  <c r="B167" i="5"/>
  <c r="A167" i="5"/>
  <c r="K166" i="5"/>
  <c r="J166" i="5"/>
  <c r="Z166" i="5"/>
  <c r="Y166" i="5"/>
  <c r="X166" i="5"/>
  <c r="W166" i="5"/>
  <c r="H166" i="5"/>
  <c r="F166" i="5"/>
  <c r="V166" i="5"/>
  <c r="T166" i="5"/>
  <c r="U166" i="5"/>
  <c r="S166" i="5"/>
  <c r="E166" i="5"/>
  <c r="D166" i="5"/>
  <c r="C166" i="5"/>
  <c r="B166" i="5"/>
  <c r="A166" i="5"/>
  <c r="K165" i="5"/>
  <c r="J165" i="5"/>
  <c r="Z165" i="5"/>
  <c r="Y165" i="5"/>
  <c r="X165" i="5"/>
  <c r="H165" i="5"/>
  <c r="W165" i="5" s="1"/>
  <c r="F165" i="5"/>
  <c r="V165" i="5"/>
  <c r="T165" i="5"/>
  <c r="U165" i="5"/>
  <c r="S165" i="5"/>
  <c r="E165" i="5"/>
  <c r="D165" i="5"/>
  <c r="C165" i="5"/>
  <c r="B165" i="5"/>
  <c r="A165" i="5"/>
  <c r="K164" i="5"/>
  <c r="J164" i="5"/>
  <c r="Z164" i="5"/>
  <c r="Y164" i="5"/>
  <c r="X164" i="5"/>
  <c r="H164" i="5"/>
  <c r="W164" i="5" s="1"/>
  <c r="F164" i="5"/>
  <c r="V164" i="5"/>
  <c r="T164" i="5"/>
  <c r="U164" i="5"/>
  <c r="S164" i="5"/>
  <c r="E164" i="5"/>
  <c r="D164" i="5"/>
  <c r="C164" i="5"/>
  <c r="B164" i="5"/>
  <c r="A164" i="5"/>
  <c r="L163" i="5"/>
  <c r="G163" i="5"/>
  <c r="E163" i="5"/>
  <c r="J162" i="5"/>
  <c r="F162" i="5"/>
  <c r="E162" i="5"/>
  <c r="J161" i="5"/>
  <c r="F161" i="5"/>
  <c r="E161" i="5"/>
  <c r="K160" i="5"/>
  <c r="J160" i="5"/>
  <c r="H160" i="5"/>
  <c r="G160" i="5"/>
  <c r="F160" i="5"/>
  <c r="K159" i="5"/>
  <c r="J159" i="5"/>
  <c r="H159" i="5"/>
  <c r="G159" i="5"/>
  <c r="F159" i="5"/>
  <c r="K158" i="5"/>
  <c r="J158" i="5"/>
  <c r="H158" i="5"/>
  <c r="G158" i="5"/>
  <c r="F158" i="5"/>
  <c r="C157" i="5"/>
  <c r="V156" i="5"/>
  <c r="T156" i="5"/>
  <c r="U156" i="5"/>
  <c r="S156" i="5"/>
  <c r="F156" i="5"/>
  <c r="E156" i="5"/>
  <c r="D156" i="5"/>
  <c r="I156" i="5"/>
  <c r="C156" i="5"/>
  <c r="B156" i="5"/>
  <c r="A156" i="5"/>
  <c r="L155" i="5"/>
  <c r="Q155" i="5" s="1"/>
  <c r="Z155" i="5"/>
  <c r="Y155" i="5"/>
  <c r="X155" i="5"/>
  <c r="K154" i="5"/>
  <c r="J154" i="5"/>
  <c r="Z154" i="5"/>
  <c r="Y154" i="5"/>
  <c r="X154" i="5"/>
  <c r="H154" i="5"/>
  <c r="W154" i="5" s="1"/>
  <c r="F154" i="5"/>
  <c r="V154" i="5"/>
  <c r="T154" i="5"/>
  <c r="U154" i="5"/>
  <c r="S154" i="5"/>
  <c r="E154" i="5"/>
  <c r="D154" i="5"/>
  <c r="C154" i="5"/>
  <c r="B154" i="5"/>
  <c r="A154" i="5"/>
  <c r="L153" i="5"/>
  <c r="G153" i="5"/>
  <c r="E153" i="5"/>
  <c r="J152" i="5"/>
  <c r="F152" i="5"/>
  <c r="E152" i="5"/>
  <c r="J151" i="5"/>
  <c r="F151" i="5"/>
  <c r="E151" i="5"/>
  <c r="K150" i="5"/>
  <c r="J150" i="5"/>
  <c r="H150" i="5"/>
  <c r="G150" i="5"/>
  <c r="F150" i="5"/>
  <c r="K149" i="5"/>
  <c r="J149" i="5"/>
  <c r="H149" i="5"/>
  <c r="R149" i="5" s="1"/>
  <c r="G149" i="5"/>
  <c r="F149" i="5"/>
  <c r="K148" i="5"/>
  <c r="J148" i="5"/>
  <c r="H148" i="5"/>
  <c r="G148" i="5"/>
  <c r="F148" i="5"/>
  <c r="K147" i="5"/>
  <c r="J147" i="5"/>
  <c r="H147" i="5"/>
  <c r="G147" i="5"/>
  <c r="F147" i="5"/>
  <c r="C146" i="5"/>
  <c r="V145" i="5"/>
  <c r="T145" i="5"/>
  <c r="U145" i="5"/>
  <c r="H152" i="5" s="1"/>
  <c r="S145" i="5"/>
  <c r="F145" i="5"/>
  <c r="E145" i="5"/>
  <c r="D145" i="5"/>
  <c r="I145" i="5"/>
  <c r="C145" i="5"/>
  <c r="B145" i="5"/>
  <c r="A145" i="5"/>
  <c r="L144" i="5"/>
  <c r="Q144" i="5" s="1"/>
  <c r="Z144" i="5"/>
  <c r="Y144" i="5"/>
  <c r="X144" i="5"/>
  <c r="K143" i="5"/>
  <c r="J143" i="5"/>
  <c r="Z143" i="5"/>
  <c r="Y143" i="5"/>
  <c r="X143" i="5"/>
  <c r="H143" i="5"/>
  <c r="W143" i="5" s="1"/>
  <c r="F143" i="5"/>
  <c r="V143" i="5"/>
  <c r="T143" i="5"/>
  <c r="U143" i="5"/>
  <c r="S143" i="5"/>
  <c r="E143" i="5"/>
  <c r="D143" i="5"/>
  <c r="C143" i="5"/>
  <c r="B143" i="5"/>
  <c r="A143" i="5"/>
  <c r="L142" i="5"/>
  <c r="G142" i="5"/>
  <c r="E142" i="5"/>
  <c r="J141" i="5"/>
  <c r="F141" i="5"/>
  <c r="E141" i="5"/>
  <c r="J140" i="5"/>
  <c r="F140" i="5"/>
  <c r="E140" i="5"/>
  <c r="K139" i="5"/>
  <c r="J139" i="5"/>
  <c r="H139" i="5"/>
  <c r="G139" i="5"/>
  <c r="F139" i="5"/>
  <c r="K138" i="5"/>
  <c r="J138" i="5"/>
  <c r="H138" i="5"/>
  <c r="R138" i="5" s="1"/>
  <c r="G138" i="5"/>
  <c r="F138" i="5"/>
  <c r="C137" i="5"/>
  <c r="V136" i="5"/>
  <c r="T136" i="5"/>
  <c r="U136" i="5"/>
  <c r="S136" i="5"/>
  <c r="F136" i="5"/>
  <c r="E136" i="5"/>
  <c r="D136" i="5"/>
  <c r="I136" i="5"/>
  <c r="C136" i="5"/>
  <c r="B136" i="5"/>
  <c r="A136" i="5"/>
  <c r="L135" i="5"/>
  <c r="Q135" i="5" s="1"/>
  <c r="Z135" i="5"/>
  <c r="Y135" i="5"/>
  <c r="X135" i="5"/>
  <c r="K134" i="5"/>
  <c r="J134" i="5"/>
  <c r="Z134" i="5"/>
  <c r="Y134" i="5"/>
  <c r="X134" i="5"/>
  <c r="H134" i="5"/>
  <c r="W134" i="5" s="1"/>
  <c r="F134" i="5"/>
  <c r="V134" i="5"/>
  <c r="T134" i="5"/>
  <c r="U134" i="5"/>
  <c r="S134" i="5"/>
  <c r="E134" i="5"/>
  <c r="D134" i="5"/>
  <c r="C134" i="5"/>
  <c r="B134" i="5"/>
  <c r="A134" i="5"/>
  <c r="K133" i="5"/>
  <c r="J133" i="5"/>
  <c r="Z133" i="5"/>
  <c r="Y133" i="5"/>
  <c r="X133" i="5"/>
  <c r="H133" i="5"/>
  <c r="W133" i="5" s="1"/>
  <c r="F133" i="5"/>
  <c r="V133" i="5"/>
  <c r="T133" i="5"/>
  <c r="U133" i="5"/>
  <c r="S133" i="5"/>
  <c r="E133" i="5"/>
  <c r="D133" i="5"/>
  <c r="C133" i="5"/>
  <c r="B133" i="5"/>
  <c r="A133" i="5"/>
  <c r="L132" i="5"/>
  <c r="G132" i="5"/>
  <c r="E132" i="5"/>
  <c r="J131" i="5"/>
  <c r="F131" i="5"/>
  <c r="E131" i="5"/>
  <c r="J130" i="5"/>
  <c r="F130" i="5"/>
  <c r="E130" i="5"/>
  <c r="K129" i="5"/>
  <c r="J129" i="5"/>
  <c r="H129" i="5"/>
  <c r="G129" i="5"/>
  <c r="F129" i="5"/>
  <c r="K128" i="5"/>
  <c r="J128" i="5"/>
  <c r="H128" i="5"/>
  <c r="G128" i="5"/>
  <c r="F128" i="5"/>
  <c r="K127" i="5"/>
  <c r="J127" i="5"/>
  <c r="H127" i="5"/>
  <c r="G127" i="5"/>
  <c r="F127" i="5"/>
  <c r="V126" i="5"/>
  <c r="T126" i="5"/>
  <c r="U126" i="5"/>
  <c r="S126" i="5"/>
  <c r="F126" i="5"/>
  <c r="E126" i="5"/>
  <c r="D126" i="5"/>
  <c r="I126" i="5"/>
  <c r="C126" i="5"/>
  <c r="B126" i="5"/>
  <c r="A126" i="5"/>
  <c r="L125" i="5"/>
  <c r="Q125" i="5" s="1"/>
  <c r="Z125" i="5"/>
  <c r="Y125" i="5"/>
  <c r="X125" i="5"/>
  <c r="K124" i="5"/>
  <c r="J124" i="5"/>
  <c r="Z124" i="5"/>
  <c r="Y124" i="5"/>
  <c r="X124" i="5"/>
  <c r="H124" i="5"/>
  <c r="W124" i="5" s="1"/>
  <c r="F124" i="5"/>
  <c r="V124" i="5"/>
  <c r="T124" i="5"/>
  <c r="U124" i="5"/>
  <c r="S124" i="5"/>
  <c r="E124" i="5"/>
  <c r="D124" i="5"/>
  <c r="C124" i="5"/>
  <c r="B124" i="5"/>
  <c r="A124" i="5"/>
  <c r="K123" i="5"/>
  <c r="J123" i="5"/>
  <c r="Z123" i="5"/>
  <c r="Y123" i="5"/>
  <c r="X123" i="5"/>
  <c r="H123" i="5"/>
  <c r="W123" i="5" s="1"/>
  <c r="F123" i="5"/>
  <c r="V123" i="5"/>
  <c r="T123" i="5"/>
  <c r="U123" i="5"/>
  <c r="S123" i="5"/>
  <c r="E123" i="5"/>
  <c r="D123" i="5"/>
  <c r="C123" i="5"/>
  <c r="B123" i="5"/>
  <c r="A123" i="5"/>
  <c r="L122" i="5"/>
  <c r="G122" i="5"/>
  <c r="E122" i="5"/>
  <c r="J121" i="5"/>
  <c r="F121" i="5"/>
  <c r="E121" i="5"/>
  <c r="J120" i="5"/>
  <c r="F120" i="5"/>
  <c r="E120" i="5"/>
  <c r="K119" i="5"/>
  <c r="J119" i="5"/>
  <c r="H119" i="5"/>
  <c r="G119" i="5"/>
  <c r="F119" i="5"/>
  <c r="K118" i="5"/>
  <c r="J118" i="5"/>
  <c r="H118" i="5"/>
  <c r="R118" i="5" s="1"/>
  <c r="G118" i="5"/>
  <c r="F118" i="5"/>
  <c r="K117" i="5"/>
  <c r="J117" i="5"/>
  <c r="H117" i="5"/>
  <c r="G117" i="5"/>
  <c r="F117" i="5"/>
  <c r="K116" i="5"/>
  <c r="J116" i="5"/>
  <c r="H116" i="5"/>
  <c r="G116" i="5"/>
  <c r="F116" i="5"/>
  <c r="C115" i="5"/>
  <c r="V114" i="5"/>
  <c r="T114" i="5"/>
  <c r="U114" i="5"/>
  <c r="S114" i="5"/>
  <c r="F114" i="5"/>
  <c r="E114" i="5"/>
  <c r="D114" i="5"/>
  <c r="I114" i="5"/>
  <c r="C114" i="5"/>
  <c r="B114" i="5"/>
  <c r="A114" i="5"/>
  <c r="L113" i="5"/>
  <c r="Q113" i="5" s="1"/>
  <c r="Z113" i="5"/>
  <c r="Y113" i="5"/>
  <c r="X113" i="5"/>
  <c r="K112" i="5"/>
  <c r="J112" i="5"/>
  <c r="Z112" i="5"/>
  <c r="Y112" i="5"/>
  <c r="X112" i="5"/>
  <c r="H112" i="5"/>
  <c r="W112" i="5" s="1"/>
  <c r="F112" i="5"/>
  <c r="V112" i="5"/>
  <c r="T112" i="5"/>
  <c r="U112" i="5"/>
  <c r="S112" i="5"/>
  <c r="E112" i="5"/>
  <c r="D112" i="5"/>
  <c r="C112" i="5"/>
  <c r="B112" i="5"/>
  <c r="A112" i="5"/>
  <c r="K111" i="5"/>
  <c r="J111" i="5"/>
  <c r="Z111" i="5"/>
  <c r="Y111" i="5"/>
  <c r="X111" i="5"/>
  <c r="H111" i="5"/>
  <c r="W111" i="5" s="1"/>
  <c r="F111" i="5"/>
  <c r="V111" i="5"/>
  <c r="T111" i="5"/>
  <c r="U111" i="5"/>
  <c r="S111" i="5"/>
  <c r="E111" i="5"/>
  <c r="D111" i="5"/>
  <c r="C111" i="5"/>
  <c r="B111" i="5"/>
  <c r="A111" i="5"/>
  <c r="L110" i="5"/>
  <c r="G110" i="5"/>
  <c r="E110" i="5"/>
  <c r="J109" i="5"/>
  <c r="F109" i="5"/>
  <c r="E109" i="5"/>
  <c r="J108" i="5"/>
  <c r="F108" i="5"/>
  <c r="E108" i="5"/>
  <c r="K107" i="5"/>
  <c r="J107" i="5"/>
  <c r="H107" i="5"/>
  <c r="G107" i="5"/>
  <c r="F107" i="5"/>
  <c r="K106" i="5"/>
  <c r="J106" i="5"/>
  <c r="H106" i="5"/>
  <c r="R106" i="5" s="1"/>
  <c r="G106" i="5"/>
  <c r="F106" i="5"/>
  <c r="K105" i="5"/>
  <c r="J105" i="5"/>
  <c r="H105" i="5"/>
  <c r="G105" i="5"/>
  <c r="F105" i="5"/>
  <c r="K104" i="5"/>
  <c r="J104" i="5"/>
  <c r="H104" i="5"/>
  <c r="R104" i="5" s="1"/>
  <c r="G104" i="5"/>
  <c r="F104" i="5"/>
  <c r="V103" i="5"/>
  <c r="T103" i="5"/>
  <c r="U103" i="5"/>
  <c r="S103" i="5"/>
  <c r="F103" i="5"/>
  <c r="E103" i="5"/>
  <c r="D103" i="5"/>
  <c r="I103" i="5"/>
  <c r="C103" i="5"/>
  <c r="B103" i="5"/>
  <c r="A103" i="5"/>
  <c r="L102" i="5"/>
  <c r="Q102" i="5" s="1"/>
  <c r="Z102" i="5"/>
  <c r="Y102" i="5"/>
  <c r="X102" i="5"/>
  <c r="L101" i="5"/>
  <c r="G101" i="5"/>
  <c r="E101" i="5"/>
  <c r="J100" i="5"/>
  <c r="E100" i="5"/>
  <c r="J99" i="5"/>
  <c r="E99" i="5"/>
  <c r="K98" i="5"/>
  <c r="J98" i="5"/>
  <c r="H98" i="5"/>
  <c r="R98" i="5" s="1"/>
  <c r="G98" i="5"/>
  <c r="F98" i="5"/>
  <c r="K97" i="5"/>
  <c r="J97" i="5"/>
  <c r="H97" i="5"/>
  <c r="G97" i="5"/>
  <c r="F97" i="5"/>
  <c r="K96" i="5"/>
  <c r="J96" i="5"/>
  <c r="H96" i="5"/>
  <c r="R96" i="5" s="1"/>
  <c r="G96" i="5"/>
  <c r="F96" i="5"/>
  <c r="C95" i="5"/>
  <c r="V94" i="5"/>
  <c r="K100" i="5" s="1"/>
  <c r="T94" i="5"/>
  <c r="K99" i="5" s="1"/>
  <c r="U94" i="5"/>
  <c r="H100" i="5" s="1"/>
  <c r="S94" i="5"/>
  <c r="H99" i="5" s="1"/>
  <c r="F94" i="5"/>
  <c r="E94" i="5"/>
  <c r="D94" i="5"/>
  <c r="I94" i="5"/>
  <c r="C94" i="5"/>
  <c r="B94" i="5"/>
  <c r="A94" i="5"/>
  <c r="L93" i="5"/>
  <c r="Q93" i="5" s="1"/>
  <c r="Z93" i="5"/>
  <c r="Y93" i="5"/>
  <c r="X93" i="5"/>
  <c r="L92" i="5"/>
  <c r="G92" i="5"/>
  <c r="E92" i="5"/>
  <c r="J91" i="5"/>
  <c r="E91" i="5"/>
  <c r="J90" i="5"/>
  <c r="E90" i="5"/>
  <c r="K89" i="5"/>
  <c r="J89" i="5"/>
  <c r="H89" i="5"/>
  <c r="R89" i="5" s="1"/>
  <c r="G89" i="5"/>
  <c r="F89" i="5"/>
  <c r="K88" i="5"/>
  <c r="J88" i="5"/>
  <c r="H88" i="5"/>
  <c r="G88" i="5"/>
  <c r="F88" i="5"/>
  <c r="K87" i="5"/>
  <c r="J87" i="5"/>
  <c r="H87" i="5"/>
  <c r="G87" i="5"/>
  <c r="F87" i="5"/>
  <c r="C86" i="5"/>
  <c r="V85" i="5"/>
  <c r="K91" i="5" s="1"/>
  <c r="T85" i="5"/>
  <c r="K90" i="5" s="1"/>
  <c r="U85" i="5"/>
  <c r="H91" i="5" s="1"/>
  <c r="S85" i="5"/>
  <c r="H90" i="5" s="1"/>
  <c r="F85" i="5"/>
  <c r="E85" i="5"/>
  <c r="D85" i="5"/>
  <c r="I85" i="5"/>
  <c r="C85" i="5"/>
  <c r="B85" i="5"/>
  <c r="A85" i="5"/>
  <c r="L84" i="5"/>
  <c r="Q84" i="5" s="1"/>
  <c r="Z84" i="5"/>
  <c r="Y84" i="5"/>
  <c r="X84" i="5"/>
  <c r="L83" i="5"/>
  <c r="G83" i="5"/>
  <c r="E83" i="5"/>
  <c r="J82" i="5"/>
  <c r="F82" i="5"/>
  <c r="E82" i="5"/>
  <c r="J81" i="5"/>
  <c r="F81" i="5"/>
  <c r="E81" i="5"/>
  <c r="K80" i="5"/>
  <c r="J80" i="5"/>
  <c r="H80" i="5"/>
  <c r="R80" i="5" s="1"/>
  <c r="G80" i="5"/>
  <c r="F80" i="5"/>
  <c r="K79" i="5"/>
  <c r="J79" i="5"/>
  <c r="H79" i="5"/>
  <c r="G79" i="5"/>
  <c r="F79" i="5"/>
  <c r="K78" i="5"/>
  <c r="J78" i="5"/>
  <c r="H78" i="5"/>
  <c r="R78" i="5" s="1"/>
  <c r="G78" i="5"/>
  <c r="F78" i="5"/>
  <c r="C77" i="5"/>
  <c r="V76" i="5"/>
  <c r="K82" i="5" s="1"/>
  <c r="T76" i="5"/>
  <c r="K81" i="5" s="1"/>
  <c r="U76" i="5"/>
  <c r="H82" i="5" s="1"/>
  <c r="S76" i="5"/>
  <c r="H81" i="5" s="1"/>
  <c r="F76" i="5"/>
  <c r="E76" i="5"/>
  <c r="D76" i="5"/>
  <c r="I76" i="5"/>
  <c r="C76" i="5"/>
  <c r="B76" i="5"/>
  <c r="A76" i="5"/>
  <c r="L75" i="5"/>
  <c r="Q75" i="5" s="1"/>
  <c r="Z75" i="5"/>
  <c r="Y75" i="5"/>
  <c r="X75" i="5"/>
  <c r="L74" i="5"/>
  <c r="G74" i="5"/>
  <c r="E74" i="5"/>
  <c r="J73" i="5"/>
  <c r="F73" i="5"/>
  <c r="E73" i="5"/>
  <c r="J72" i="5"/>
  <c r="F72" i="5"/>
  <c r="E72" i="5"/>
  <c r="K71" i="5"/>
  <c r="J71" i="5"/>
  <c r="H71" i="5"/>
  <c r="R71" i="5" s="1"/>
  <c r="G71" i="5"/>
  <c r="F71" i="5"/>
  <c r="C70" i="5"/>
  <c r="V69" i="5"/>
  <c r="K73" i="5" s="1"/>
  <c r="T69" i="5"/>
  <c r="K72" i="5" s="1"/>
  <c r="U69" i="5"/>
  <c r="H73" i="5" s="1"/>
  <c r="S69" i="5"/>
  <c r="H72" i="5" s="1"/>
  <c r="F69" i="5"/>
  <c r="E69" i="5"/>
  <c r="D69" i="5"/>
  <c r="I69" i="5"/>
  <c r="C69" i="5"/>
  <c r="B69" i="5"/>
  <c r="A69" i="5"/>
  <c r="L68" i="5"/>
  <c r="Q68" i="5" s="1"/>
  <c r="Z68" i="5"/>
  <c r="Y68" i="5"/>
  <c r="X68" i="5"/>
  <c r="L67" i="5"/>
  <c r="G67" i="5"/>
  <c r="E67" i="5"/>
  <c r="J66" i="5"/>
  <c r="E66" i="5"/>
  <c r="J65" i="5"/>
  <c r="E65" i="5"/>
  <c r="K64" i="5"/>
  <c r="J64" i="5"/>
  <c r="H64" i="5"/>
  <c r="R64" i="5" s="1"/>
  <c r="G64" i="5"/>
  <c r="F64" i="5"/>
  <c r="K63" i="5"/>
  <c r="J63" i="5"/>
  <c r="H63" i="5"/>
  <c r="G63" i="5"/>
  <c r="F63" i="5"/>
  <c r="K62" i="5"/>
  <c r="J62" i="5"/>
  <c r="H62" i="5"/>
  <c r="G62" i="5"/>
  <c r="F62" i="5"/>
  <c r="C61" i="5"/>
  <c r="V60" i="5"/>
  <c r="K66" i="5" s="1"/>
  <c r="T60" i="5"/>
  <c r="K65" i="5" s="1"/>
  <c r="U60" i="5"/>
  <c r="H66" i="5" s="1"/>
  <c r="S60" i="5"/>
  <c r="H65" i="5" s="1"/>
  <c r="F60" i="5"/>
  <c r="E60" i="5"/>
  <c r="D60" i="5"/>
  <c r="I60" i="5"/>
  <c r="C60" i="5"/>
  <c r="B60" i="5"/>
  <c r="A60" i="5"/>
  <c r="L59" i="5"/>
  <c r="Q59" i="5" s="1"/>
  <c r="Z59" i="5"/>
  <c r="Y59" i="5"/>
  <c r="X59" i="5"/>
  <c r="L58" i="5"/>
  <c r="G58" i="5"/>
  <c r="E58" i="5"/>
  <c r="J57" i="5"/>
  <c r="F57" i="5"/>
  <c r="E57" i="5"/>
  <c r="J56" i="5"/>
  <c r="F56" i="5"/>
  <c r="E56" i="5"/>
  <c r="K55" i="5"/>
  <c r="J55" i="5"/>
  <c r="H55" i="5"/>
  <c r="R55" i="5" s="1"/>
  <c r="G55" i="5"/>
  <c r="F55" i="5"/>
  <c r="K54" i="5"/>
  <c r="J54" i="5"/>
  <c r="H54" i="5"/>
  <c r="G54" i="5"/>
  <c r="F54" i="5"/>
  <c r="K53" i="5"/>
  <c r="J53" i="5"/>
  <c r="H53" i="5"/>
  <c r="R53" i="5" s="1"/>
  <c r="G53" i="5"/>
  <c r="F53" i="5"/>
  <c r="C52" i="5"/>
  <c r="V51" i="5"/>
  <c r="K57" i="5" s="1"/>
  <c r="T51" i="5"/>
  <c r="K56" i="5" s="1"/>
  <c r="U51" i="5"/>
  <c r="H57" i="5" s="1"/>
  <c r="S51" i="5"/>
  <c r="H56" i="5" s="1"/>
  <c r="F51" i="5"/>
  <c r="E51" i="5"/>
  <c r="D51" i="5"/>
  <c r="I51" i="5"/>
  <c r="C51" i="5"/>
  <c r="B51" i="5"/>
  <c r="A51" i="5"/>
  <c r="Q50" i="5"/>
  <c r="L50" i="5"/>
  <c r="Z50" i="5"/>
  <c r="Y50" i="5"/>
  <c r="X50" i="5"/>
  <c r="L49" i="5"/>
  <c r="G49" i="5"/>
  <c r="E49" i="5"/>
  <c r="J48" i="5"/>
  <c r="F48" i="5"/>
  <c r="E48" i="5"/>
  <c r="J47" i="5"/>
  <c r="F47" i="5"/>
  <c r="E47" i="5"/>
  <c r="K46" i="5"/>
  <c r="J46" i="5"/>
  <c r="H46" i="5"/>
  <c r="G46" i="5"/>
  <c r="F46" i="5"/>
  <c r="C45" i="5"/>
  <c r="V44" i="5"/>
  <c r="K48" i="5" s="1"/>
  <c r="T44" i="5"/>
  <c r="K47" i="5" s="1"/>
  <c r="U44" i="5"/>
  <c r="H48" i="5" s="1"/>
  <c r="S44" i="5"/>
  <c r="H47" i="5" s="1"/>
  <c r="F44" i="5"/>
  <c r="E44" i="5"/>
  <c r="D44" i="5"/>
  <c r="I44" i="5"/>
  <c r="C44" i="5"/>
  <c r="B44" i="5"/>
  <c r="A44" i="5"/>
  <c r="L43" i="5"/>
  <c r="Q43" i="5" s="1"/>
  <c r="Z43" i="5"/>
  <c r="Y43" i="5"/>
  <c r="X43" i="5"/>
  <c r="L42" i="5"/>
  <c r="G42" i="5"/>
  <c r="E42" i="5"/>
  <c r="J41" i="5"/>
  <c r="F41" i="5"/>
  <c r="E41" i="5"/>
  <c r="J40" i="5"/>
  <c r="F40" i="5"/>
  <c r="E40" i="5"/>
  <c r="K39" i="5"/>
  <c r="J39" i="5"/>
  <c r="H39" i="5"/>
  <c r="R39" i="5" s="1"/>
  <c r="G39" i="5"/>
  <c r="F39" i="5"/>
  <c r="K38" i="5"/>
  <c r="J38" i="5"/>
  <c r="H38" i="5"/>
  <c r="G38" i="5"/>
  <c r="F38" i="5"/>
  <c r="K37" i="5"/>
  <c r="J37" i="5"/>
  <c r="H37" i="5"/>
  <c r="R37" i="5" s="1"/>
  <c r="G37" i="5"/>
  <c r="F37" i="5"/>
  <c r="C36" i="5"/>
  <c r="V35" i="5"/>
  <c r="K41" i="5" s="1"/>
  <c r="T35" i="5"/>
  <c r="K40" i="5" s="1"/>
  <c r="U35" i="5"/>
  <c r="H41" i="5" s="1"/>
  <c r="S35" i="5"/>
  <c r="H40" i="5" s="1"/>
  <c r="F35" i="5"/>
  <c r="E35" i="5"/>
  <c r="D35" i="5"/>
  <c r="I35" i="5"/>
  <c r="C35" i="5"/>
  <c r="B35" i="5"/>
  <c r="A35" i="5"/>
  <c r="L34" i="5"/>
  <c r="Q34" i="5" s="1"/>
  <c r="Z34" i="5"/>
  <c r="Y34" i="5"/>
  <c r="X34" i="5"/>
  <c r="L33" i="5"/>
  <c r="G33" i="5"/>
  <c r="E33" i="5"/>
  <c r="J32" i="5"/>
  <c r="F32" i="5"/>
  <c r="E32" i="5"/>
  <c r="J31" i="5"/>
  <c r="F31" i="5"/>
  <c r="E31" i="5"/>
  <c r="K30" i="5"/>
  <c r="J30" i="5"/>
  <c r="H30" i="5"/>
  <c r="R30" i="5" s="1"/>
  <c r="G30" i="5"/>
  <c r="F30" i="5"/>
  <c r="K29" i="5"/>
  <c r="J29" i="5"/>
  <c r="H29" i="5"/>
  <c r="G29" i="5"/>
  <c r="F29" i="5"/>
  <c r="K28" i="5"/>
  <c r="J28" i="5"/>
  <c r="H28" i="5"/>
  <c r="R28" i="5" s="1"/>
  <c r="G28" i="5"/>
  <c r="F28" i="5"/>
  <c r="V27" i="5"/>
  <c r="K32" i="5" s="1"/>
  <c r="T27" i="5"/>
  <c r="K31" i="5" s="1"/>
  <c r="U27" i="5"/>
  <c r="H32" i="5" s="1"/>
  <c r="S27" i="5"/>
  <c r="H31" i="5" s="1"/>
  <c r="F27" i="5"/>
  <c r="E27" i="5"/>
  <c r="D27" i="5"/>
  <c r="I27" i="5"/>
  <c r="C27" i="5"/>
  <c r="B27" i="5"/>
  <c r="A27" i="5"/>
  <c r="A26" i="5"/>
  <c r="A1" i="5"/>
  <c r="H660" i="5" l="1"/>
  <c r="K130" i="5"/>
  <c r="K141" i="5"/>
  <c r="K263" i="5"/>
  <c r="K181" i="5"/>
  <c r="H194" i="5"/>
  <c r="K357" i="5"/>
  <c r="K151" i="5"/>
  <c r="K620" i="5"/>
  <c r="K671" i="5"/>
  <c r="H207" i="5"/>
  <c r="K229" i="5"/>
  <c r="K356" i="5"/>
  <c r="H368" i="5"/>
  <c r="K378" i="5"/>
  <c r="H400" i="5"/>
  <c r="K419" i="5"/>
  <c r="H587" i="5"/>
  <c r="K193" i="5"/>
  <c r="H230" i="5"/>
  <c r="K152" i="5"/>
  <c r="K251" i="5"/>
  <c r="J255" i="5" s="1"/>
  <c r="P255" i="5" s="1"/>
  <c r="H437" i="5"/>
  <c r="H494" i="5"/>
  <c r="K605" i="5"/>
  <c r="H514" i="5"/>
  <c r="K367" i="5"/>
  <c r="H389" i="5"/>
  <c r="G393" i="5" s="1"/>
  <c r="O393" i="5" s="1"/>
  <c r="H401" i="5"/>
  <c r="H484" i="5"/>
  <c r="W487" i="5" s="1"/>
  <c r="H671" i="5"/>
  <c r="K515" i="5"/>
  <c r="K535" i="5"/>
  <c r="H109" i="5"/>
  <c r="H121" i="5"/>
  <c r="H348" i="5"/>
  <c r="H356" i="5"/>
  <c r="H378" i="5"/>
  <c r="H390" i="5"/>
  <c r="K400" i="5"/>
  <c r="K437" i="5"/>
  <c r="K597" i="5"/>
  <c r="J601" i="5" s="1"/>
  <c r="P601" i="5" s="1"/>
  <c r="K140" i="5"/>
  <c r="J144" i="5" s="1"/>
  <c r="P144" i="5" s="1"/>
  <c r="K347" i="5"/>
  <c r="H367" i="5"/>
  <c r="H379" i="5"/>
  <c r="K586" i="5"/>
  <c r="K109" i="5"/>
  <c r="H130" i="5"/>
  <c r="H161" i="5"/>
  <c r="H181" i="5"/>
  <c r="G186" i="5" s="1"/>
  <c r="O186" i="5" s="1"/>
  <c r="K194" i="5"/>
  <c r="H251" i="5"/>
  <c r="H263" i="5"/>
  <c r="K525" i="5"/>
  <c r="K536" i="5"/>
  <c r="H586" i="5"/>
  <c r="K621" i="5"/>
  <c r="J624" i="5" s="1"/>
  <c r="P624" i="5" s="1"/>
  <c r="H131" i="5"/>
  <c r="H141" i="5"/>
  <c r="H162" i="5"/>
  <c r="K262" i="5"/>
  <c r="J277" i="5" s="1"/>
  <c r="P277" i="5" s="1"/>
  <c r="G18" i="5"/>
  <c r="K108" i="5"/>
  <c r="J113" i="5" s="1"/>
  <c r="P113" i="5" s="1"/>
  <c r="K162" i="5"/>
  <c r="H262" i="5"/>
  <c r="W277" i="5" s="1"/>
  <c r="J102" i="5"/>
  <c r="P102" i="5" s="1"/>
  <c r="K348" i="5"/>
  <c r="K420" i="5"/>
  <c r="J423" i="5" s="1"/>
  <c r="P423" i="5" s="1"/>
  <c r="H438" i="5"/>
  <c r="K483" i="5"/>
  <c r="H524" i="5"/>
  <c r="H535" i="5"/>
  <c r="K587" i="5"/>
  <c r="H598" i="5"/>
  <c r="H606" i="5"/>
  <c r="H620" i="5"/>
  <c r="H639" i="5"/>
  <c r="W642" i="5" s="1"/>
  <c r="K660" i="5"/>
  <c r="K389" i="5"/>
  <c r="H420" i="5"/>
  <c r="J318" i="5"/>
  <c r="P318" i="5" s="1"/>
  <c r="H419" i="5"/>
  <c r="J447" i="5"/>
  <c r="P447" i="5" s="1"/>
  <c r="L542" i="5"/>
  <c r="K514" i="5"/>
  <c r="J518" i="5" s="1"/>
  <c r="P518" i="5" s="1"/>
  <c r="H525" i="5"/>
  <c r="H536" i="5"/>
  <c r="K598" i="5"/>
  <c r="K606" i="5"/>
  <c r="J609" i="5" s="1"/>
  <c r="P609" i="5" s="1"/>
  <c r="H621" i="5"/>
  <c r="X624" i="5" s="1"/>
  <c r="K631" i="5"/>
  <c r="H638" i="5"/>
  <c r="H659" i="5"/>
  <c r="X663" i="5" s="1"/>
  <c r="H670" i="5"/>
  <c r="X674" i="5" s="1"/>
  <c r="J287" i="5"/>
  <c r="P287" i="5" s="1"/>
  <c r="J360" i="5"/>
  <c r="P360" i="5" s="1"/>
  <c r="K401" i="5"/>
  <c r="X430" i="5"/>
  <c r="G472" i="5"/>
  <c r="O472" i="5" s="1"/>
  <c r="H483" i="5"/>
  <c r="H495" i="5"/>
  <c r="G498" i="5" s="1"/>
  <c r="O498" i="5" s="1"/>
  <c r="K524" i="5"/>
  <c r="J528" i="5" s="1"/>
  <c r="P528" i="5" s="1"/>
  <c r="K494" i="5"/>
  <c r="J553" i="5"/>
  <c r="P553" i="5" s="1"/>
  <c r="J555" i="5" s="1"/>
  <c r="K120" i="5"/>
  <c r="K438" i="5"/>
  <c r="H515" i="5"/>
  <c r="K638" i="5"/>
  <c r="K670" i="5"/>
  <c r="J674" i="5" s="1"/>
  <c r="P674" i="5" s="1"/>
  <c r="G68" i="5"/>
  <c r="O68" i="5" s="1"/>
  <c r="H140" i="5"/>
  <c r="H151" i="5"/>
  <c r="K161" i="5"/>
  <c r="J174" i="5" s="1"/>
  <c r="P174" i="5" s="1"/>
  <c r="K206" i="5"/>
  <c r="J211" i="5" s="1"/>
  <c r="P211" i="5" s="1"/>
  <c r="K230" i="5"/>
  <c r="J234" i="5" s="1"/>
  <c r="P234" i="5" s="1"/>
  <c r="H250" i="5"/>
  <c r="G297" i="5"/>
  <c r="O297" i="5" s="1"/>
  <c r="J309" i="5"/>
  <c r="P309" i="5" s="1"/>
  <c r="X336" i="5"/>
  <c r="K368" i="5"/>
  <c r="X382" i="5"/>
  <c r="K390" i="5"/>
  <c r="X414" i="5"/>
  <c r="K484" i="5"/>
  <c r="X572" i="5"/>
  <c r="H605" i="5"/>
  <c r="J43" i="5"/>
  <c r="P43" i="5" s="1"/>
  <c r="G50" i="5"/>
  <c r="O50" i="5" s="1"/>
  <c r="G59" i="5"/>
  <c r="O59" i="5" s="1"/>
  <c r="R62" i="5"/>
  <c r="J84" i="5"/>
  <c r="P84" i="5" s="1"/>
  <c r="G93" i="5"/>
  <c r="O93" i="5" s="1"/>
  <c r="H120" i="5"/>
  <c r="G125" i="5" s="1"/>
  <c r="O125" i="5" s="1"/>
  <c r="K121" i="5"/>
  <c r="K182" i="5"/>
  <c r="J186" i="5" s="1"/>
  <c r="P186" i="5" s="1"/>
  <c r="H229" i="5"/>
  <c r="H347" i="5"/>
  <c r="G351" i="5" s="1"/>
  <c r="O351" i="5" s="1"/>
  <c r="H357" i="5"/>
  <c r="R374" i="5"/>
  <c r="R407" i="5"/>
  <c r="K495" i="5"/>
  <c r="J498" i="5" s="1"/>
  <c r="P498" i="5" s="1"/>
  <c r="R510" i="5"/>
  <c r="R566" i="5"/>
  <c r="R626" i="5"/>
  <c r="H631" i="5"/>
  <c r="G634" i="5" s="1"/>
  <c r="O634" i="5" s="1"/>
  <c r="K639" i="5"/>
  <c r="H108" i="5"/>
  <c r="K131" i="5"/>
  <c r="H193" i="5"/>
  <c r="G199" i="5" s="1"/>
  <c r="O199" i="5" s="1"/>
  <c r="G287" i="5"/>
  <c r="O287" i="5" s="1"/>
  <c r="J297" i="5"/>
  <c r="P297" i="5" s="1"/>
  <c r="K379" i="5"/>
  <c r="J382" i="5" s="1"/>
  <c r="P382" i="5" s="1"/>
  <c r="Z460" i="5"/>
  <c r="G553" i="5"/>
  <c r="O553" i="5" s="1"/>
  <c r="G555" i="5" s="1"/>
  <c r="J563" i="5"/>
  <c r="P563" i="5" s="1"/>
  <c r="H597" i="5"/>
  <c r="K630" i="5"/>
  <c r="J634" i="5" s="1"/>
  <c r="P634" i="5" s="1"/>
  <c r="K659" i="5"/>
  <c r="J59" i="5"/>
  <c r="P59" i="5" s="1"/>
  <c r="J34" i="5"/>
  <c r="P34" i="5" s="1"/>
  <c r="L299" i="5"/>
  <c r="J68" i="5"/>
  <c r="P68" i="5" s="1"/>
  <c r="G75" i="5"/>
  <c r="O75" i="5" s="1"/>
  <c r="W75" i="5"/>
  <c r="J93" i="5"/>
  <c r="P93" i="5" s="1"/>
  <c r="G102" i="5"/>
  <c r="O102" i="5" s="1"/>
  <c r="G155" i="5"/>
  <c r="O155" i="5" s="1"/>
  <c r="J75" i="5"/>
  <c r="P75" i="5" s="1"/>
  <c r="J50" i="5"/>
  <c r="P50" i="5" s="1"/>
  <c r="W68" i="5"/>
  <c r="R116" i="5"/>
  <c r="R158" i="5"/>
  <c r="R189" i="5"/>
  <c r="H206" i="5"/>
  <c r="G222" i="5"/>
  <c r="O222" i="5" s="1"/>
  <c r="W222" i="5"/>
  <c r="G244" i="5"/>
  <c r="O244" i="5" s="1"/>
  <c r="X309" i="5"/>
  <c r="J414" i="5"/>
  <c r="P414" i="5" s="1"/>
  <c r="W34" i="5"/>
  <c r="G34" i="5"/>
  <c r="O34" i="5" s="1"/>
  <c r="W43" i="5"/>
  <c r="G43" i="5"/>
  <c r="O43" i="5" s="1"/>
  <c r="W84" i="5"/>
  <c r="G84" i="5"/>
  <c r="O84" i="5" s="1"/>
  <c r="W102" i="5"/>
  <c r="J222" i="5"/>
  <c r="P222" i="5" s="1"/>
  <c r="X327" i="5"/>
  <c r="G343" i="5"/>
  <c r="O343" i="5" s="1"/>
  <c r="W343" i="5"/>
  <c r="J371" i="5"/>
  <c r="P371" i="5" s="1"/>
  <c r="R46" i="5"/>
  <c r="W50" i="5"/>
  <c r="W59" i="5"/>
  <c r="R87" i="5"/>
  <c r="R127" i="5"/>
  <c r="R147" i="5"/>
  <c r="J244" i="5"/>
  <c r="P244" i="5" s="1"/>
  <c r="W297" i="5"/>
  <c r="J327" i="5"/>
  <c r="P327" i="5" s="1"/>
  <c r="J336" i="5"/>
  <c r="P336" i="5" s="1"/>
  <c r="W93" i="5"/>
  <c r="W155" i="5"/>
  <c r="W186" i="5"/>
  <c r="J343" i="5"/>
  <c r="P343" i="5" s="1"/>
  <c r="G414" i="5"/>
  <c r="O414" i="5" s="1"/>
  <c r="R225" i="5"/>
  <c r="R290" i="5"/>
  <c r="W318" i="5"/>
  <c r="G318" i="5"/>
  <c r="O318" i="5" s="1"/>
  <c r="G336" i="5"/>
  <c r="O336" i="5" s="1"/>
  <c r="R354" i="5"/>
  <c r="J454" i="5"/>
  <c r="P454" i="5" s="1"/>
  <c r="J572" i="5"/>
  <c r="P572" i="5" s="1"/>
  <c r="G652" i="5"/>
  <c r="O652" i="5" s="1"/>
  <c r="J652" i="5"/>
  <c r="P652" i="5" s="1"/>
  <c r="G581" i="5"/>
  <c r="O581" i="5" s="1"/>
  <c r="R258" i="5"/>
  <c r="G309" i="5"/>
  <c r="O309" i="5" s="1"/>
  <c r="G327" i="5"/>
  <c r="O327" i="5" s="1"/>
  <c r="J430" i="5"/>
  <c r="P430" i="5" s="1"/>
  <c r="X441" i="5"/>
  <c r="G454" i="5"/>
  <c r="O454" i="5" s="1"/>
  <c r="Z454" i="5"/>
  <c r="J460" i="5"/>
  <c r="P460" i="5" s="1"/>
  <c r="G460" i="5"/>
  <c r="O460" i="5" s="1"/>
  <c r="G466" i="5"/>
  <c r="O466" i="5" s="1"/>
  <c r="Z466" i="5"/>
  <c r="G507" i="5"/>
  <c r="O507" i="5" s="1"/>
  <c r="L611" i="5"/>
  <c r="J581" i="5"/>
  <c r="P581" i="5" s="1"/>
  <c r="R237" i="5"/>
  <c r="W244" i="5"/>
  <c r="R280" i="5"/>
  <c r="W287" i="5"/>
  <c r="L474" i="5"/>
  <c r="R345" i="5"/>
  <c r="R416" i="5"/>
  <c r="G430" i="5"/>
  <c r="O430" i="5" s="1"/>
  <c r="Z447" i="5"/>
  <c r="J466" i="5"/>
  <c r="P466" i="5" s="1"/>
  <c r="J472" i="5"/>
  <c r="P472" i="5" s="1"/>
  <c r="J507" i="5"/>
  <c r="P507" i="5" s="1"/>
  <c r="X563" i="5"/>
  <c r="L676" i="5"/>
  <c r="G447" i="5"/>
  <c r="O447" i="5" s="1"/>
  <c r="Z472" i="5"/>
  <c r="R520" i="5"/>
  <c r="R547" i="5"/>
  <c r="R559" i="5"/>
  <c r="G572" i="5"/>
  <c r="O572" i="5" s="1"/>
  <c r="R593" i="5"/>
  <c r="W553" i="5"/>
  <c r="R443" i="5"/>
  <c r="W507" i="5"/>
  <c r="G563" i="5"/>
  <c r="O563" i="5" s="1"/>
  <c r="W581" i="5"/>
  <c r="G624" i="5"/>
  <c r="O624" i="5" s="1"/>
  <c r="R645" i="5"/>
  <c r="W652" i="5"/>
  <c r="R666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1" i="3"/>
  <c r="CX1" i="3"/>
  <c r="CY1" i="3"/>
  <c r="CZ1" i="3"/>
  <c r="DA1" i="3"/>
  <c r="A2" i="3"/>
  <c r="CX2" i="3"/>
  <c r="CY2" i="3"/>
  <c r="CZ2" i="3"/>
  <c r="DA2" i="3"/>
  <c r="A3" i="3"/>
  <c r="CX3" i="3"/>
  <c r="CY3" i="3"/>
  <c r="CZ3" i="3"/>
  <c r="DA3" i="3"/>
  <c r="A4" i="3"/>
  <c r="CX4" i="3"/>
  <c r="CY4" i="3"/>
  <c r="CZ4" i="3"/>
  <c r="DA4" i="3"/>
  <c r="A5" i="3"/>
  <c r="CX5" i="3"/>
  <c r="CY5" i="3"/>
  <c r="CZ5" i="3"/>
  <c r="DA5" i="3"/>
  <c r="A6" i="3"/>
  <c r="CX6" i="3"/>
  <c r="CY6" i="3"/>
  <c r="CZ6" i="3"/>
  <c r="DA6" i="3"/>
  <c r="A7" i="3"/>
  <c r="CX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A79" i="3"/>
  <c r="CX79" i="3"/>
  <c r="CY79" i="3"/>
  <c r="CZ79" i="3"/>
  <c r="DA79" i="3"/>
  <c r="A80" i="3"/>
  <c r="CX80" i="3"/>
  <c r="CY80" i="3"/>
  <c r="CZ80" i="3"/>
  <c r="DA80" i="3"/>
  <c r="A81" i="3"/>
  <c r="CX81" i="3"/>
  <c r="CY81" i="3"/>
  <c r="CZ81" i="3"/>
  <c r="DA81" i="3"/>
  <c r="A82" i="3"/>
  <c r="CX82" i="3"/>
  <c r="CY82" i="3"/>
  <c r="CZ82" i="3"/>
  <c r="DA82" i="3"/>
  <c r="A83" i="3"/>
  <c r="CX83" i="3"/>
  <c r="CY83" i="3"/>
  <c r="CZ83" i="3"/>
  <c r="DA83" i="3"/>
  <c r="A84" i="3"/>
  <c r="CX84" i="3"/>
  <c r="CY84" i="3"/>
  <c r="CZ84" i="3"/>
  <c r="DA84" i="3"/>
  <c r="A85" i="3"/>
  <c r="CX85" i="3"/>
  <c r="CY85" i="3"/>
  <c r="CZ85" i="3"/>
  <c r="DA85" i="3"/>
  <c r="A86" i="3"/>
  <c r="CX86" i="3"/>
  <c r="CY86" i="3"/>
  <c r="CZ86" i="3"/>
  <c r="DA86" i="3"/>
  <c r="A87" i="3"/>
  <c r="CX87" i="3"/>
  <c r="CY87" i="3"/>
  <c r="CZ87" i="3"/>
  <c r="DA87" i="3"/>
  <c r="A88" i="3"/>
  <c r="CX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X111" i="3"/>
  <c r="CY111" i="3"/>
  <c r="CZ111" i="3"/>
  <c r="DA111" i="3"/>
  <c r="A112" i="3"/>
  <c r="CX112" i="3"/>
  <c r="CY112" i="3"/>
  <c r="CZ112" i="3"/>
  <c r="DA112" i="3"/>
  <c r="A113" i="3"/>
  <c r="CX113" i="3"/>
  <c r="CY113" i="3"/>
  <c r="CZ113" i="3"/>
  <c r="DA113" i="3"/>
  <c r="A114" i="3"/>
  <c r="CX114" i="3"/>
  <c r="CY114" i="3"/>
  <c r="CZ114" i="3"/>
  <c r="DA114" i="3"/>
  <c r="A115" i="3"/>
  <c r="CX115" i="3"/>
  <c r="CY115" i="3"/>
  <c r="CZ115" i="3"/>
  <c r="DA115" i="3"/>
  <c r="A116" i="3"/>
  <c r="CX116" i="3"/>
  <c r="CY116" i="3"/>
  <c r="CZ116" i="3"/>
  <c r="DA116" i="3"/>
  <c r="A117" i="3"/>
  <c r="CX117" i="3"/>
  <c r="CY117" i="3"/>
  <c r="CZ117" i="3"/>
  <c r="DA117" i="3"/>
  <c r="A118" i="3"/>
  <c r="CX118" i="3"/>
  <c r="CY118" i="3"/>
  <c r="CZ118" i="3"/>
  <c r="DA118" i="3"/>
  <c r="A119" i="3"/>
  <c r="CX119" i="3"/>
  <c r="CY119" i="3"/>
  <c r="CZ119" i="3"/>
  <c r="DA119" i="3"/>
  <c r="A120" i="3"/>
  <c r="CX120" i="3"/>
  <c r="CY120" i="3"/>
  <c r="CZ120" i="3"/>
  <c r="DA120" i="3"/>
  <c r="A121" i="3"/>
  <c r="CX121" i="3"/>
  <c r="CY121" i="3"/>
  <c r="CZ121" i="3"/>
  <c r="DA121" i="3"/>
  <c r="A122" i="3"/>
  <c r="CX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Y272" i="3"/>
  <c r="CZ272" i="3"/>
  <c r="DA272" i="3"/>
  <c r="A273" i="3"/>
  <c r="CY273" i="3"/>
  <c r="CZ273" i="3"/>
  <c r="DA273" i="3"/>
  <c r="A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Y296" i="3"/>
  <c r="CZ296" i="3"/>
  <c r="DA296" i="3"/>
  <c r="A297" i="3"/>
  <c r="CY297" i="3"/>
  <c r="CZ297" i="3"/>
  <c r="DA297" i="3"/>
  <c r="A298" i="3"/>
  <c r="CY298" i="3"/>
  <c r="CZ298" i="3"/>
  <c r="DA298" i="3"/>
  <c r="A299" i="3"/>
  <c r="CY299" i="3"/>
  <c r="CZ299" i="3"/>
  <c r="DA299" i="3"/>
  <c r="A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Y305" i="3"/>
  <c r="CZ305" i="3"/>
  <c r="DA305" i="3"/>
  <c r="A306" i="3"/>
  <c r="CY306" i="3"/>
  <c r="CZ306" i="3"/>
  <c r="DA306" i="3"/>
  <c r="A307" i="3"/>
  <c r="CY307" i="3"/>
  <c r="CZ307" i="3"/>
  <c r="DA307" i="3"/>
  <c r="A308" i="3"/>
  <c r="CY308" i="3"/>
  <c r="CZ308" i="3"/>
  <c r="DA308" i="3"/>
  <c r="A309" i="3"/>
  <c r="CY309" i="3"/>
  <c r="CZ309" i="3"/>
  <c r="DA309" i="3"/>
  <c r="A310" i="3"/>
  <c r="CY310" i="3"/>
  <c r="CZ310" i="3"/>
  <c r="DA310" i="3"/>
  <c r="A311" i="3"/>
  <c r="CY311" i="3"/>
  <c r="CZ311" i="3"/>
  <c r="DA311" i="3"/>
  <c r="A312" i="3"/>
  <c r="CY312" i="3"/>
  <c r="CZ312" i="3"/>
  <c r="DA312" i="3"/>
  <c r="A313" i="3"/>
  <c r="CY313" i="3"/>
  <c r="CZ313" i="3"/>
  <c r="DA313" i="3"/>
  <c r="A314" i="3"/>
  <c r="CY314" i="3"/>
  <c r="CZ314" i="3"/>
  <c r="DA314" i="3"/>
  <c r="A315" i="3"/>
  <c r="CY315" i="3"/>
  <c r="CZ315" i="3"/>
  <c r="DA315" i="3"/>
  <c r="A316" i="3"/>
  <c r="CY316" i="3"/>
  <c r="CZ316" i="3"/>
  <c r="DA316" i="3"/>
  <c r="A317" i="3"/>
  <c r="CY317" i="3"/>
  <c r="CZ317" i="3"/>
  <c r="DA317" i="3"/>
  <c r="A318" i="3"/>
  <c r="CY318" i="3"/>
  <c r="CZ318" i="3"/>
  <c r="DA318" i="3"/>
  <c r="A319" i="3"/>
  <c r="CY319" i="3"/>
  <c r="CZ319" i="3"/>
  <c r="DA319" i="3"/>
  <c r="A320" i="3"/>
  <c r="CY320" i="3"/>
  <c r="CZ320" i="3"/>
  <c r="DA320" i="3"/>
  <c r="A321" i="3"/>
  <c r="CY321" i="3"/>
  <c r="CZ321" i="3"/>
  <c r="DA321" i="3"/>
  <c r="A322" i="3"/>
  <c r="CY322" i="3"/>
  <c r="CZ322" i="3"/>
  <c r="DA322" i="3"/>
  <c r="A323" i="3"/>
  <c r="CY323" i="3"/>
  <c r="CZ323" i="3"/>
  <c r="DA323" i="3"/>
  <c r="A324" i="3"/>
  <c r="CY324" i="3"/>
  <c r="CZ324" i="3"/>
  <c r="DA324" i="3"/>
  <c r="A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Y333" i="3"/>
  <c r="CZ333" i="3"/>
  <c r="DA333" i="3"/>
  <c r="A334" i="3"/>
  <c r="CY334" i="3"/>
  <c r="CZ334" i="3"/>
  <c r="DA334" i="3"/>
  <c r="A335" i="3"/>
  <c r="CY335" i="3"/>
  <c r="CZ335" i="3"/>
  <c r="DA335" i="3"/>
  <c r="A336" i="3"/>
  <c r="CY336" i="3"/>
  <c r="CZ336" i="3"/>
  <c r="DA336" i="3"/>
  <c r="A337" i="3"/>
  <c r="CY337" i="3"/>
  <c r="CZ337" i="3"/>
  <c r="DA337" i="3"/>
  <c r="A338" i="3"/>
  <c r="CY338" i="3"/>
  <c r="CZ338" i="3"/>
  <c r="DA338" i="3"/>
  <c r="A339" i="3"/>
  <c r="CY339" i="3"/>
  <c r="CZ339" i="3"/>
  <c r="DA339" i="3"/>
  <c r="A340" i="3"/>
  <c r="CY340" i="3"/>
  <c r="CZ340" i="3"/>
  <c r="DA340" i="3"/>
  <c r="A341" i="3"/>
  <c r="CY341" i="3"/>
  <c r="CZ341" i="3"/>
  <c r="DA341" i="3"/>
  <c r="A342" i="3"/>
  <c r="CY342" i="3"/>
  <c r="CZ342" i="3"/>
  <c r="DA342" i="3"/>
  <c r="A343" i="3"/>
  <c r="CY343" i="3"/>
  <c r="CZ343" i="3"/>
  <c r="DA343" i="3"/>
  <c r="A344" i="3"/>
  <c r="CY344" i="3"/>
  <c r="CZ344" i="3"/>
  <c r="DA344" i="3"/>
  <c r="A345" i="3"/>
  <c r="CY345" i="3"/>
  <c r="CZ345" i="3"/>
  <c r="DA345" i="3"/>
  <c r="A346" i="3"/>
  <c r="CY346" i="3"/>
  <c r="CZ346" i="3"/>
  <c r="DA346" i="3"/>
  <c r="A347" i="3"/>
  <c r="CY347" i="3"/>
  <c r="CZ347" i="3"/>
  <c r="DA347" i="3"/>
  <c r="A348" i="3"/>
  <c r="CY348" i="3"/>
  <c r="CZ348" i="3"/>
  <c r="DA348" i="3"/>
  <c r="A349" i="3"/>
  <c r="CY349" i="3"/>
  <c r="CZ349" i="3"/>
  <c r="DA349" i="3"/>
  <c r="A350" i="3"/>
  <c r="CY350" i="3"/>
  <c r="CZ350" i="3"/>
  <c r="DA350" i="3"/>
  <c r="A351" i="3"/>
  <c r="CY351" i="3"/>
  <c r="CZ351" i="3"/>
  <c r="DA351" i="3"/>
  <c r="A352" i="3"/>
  <c r="CY352" i="3"/>
  <c r="CZ352" i="3"/>
  <c r="DA352" i="3"/>
  <c r="A353" i="3"/>
  <c r="CY353" i="3"/>
  <c r="CZ353" i="3"/>
  <c r="DA353" i="3"/>
  <c r="A354" i="3"/>
  <c r="CY354" i="3"/>
  <c r="CZ354" i="3"/>
  <c r="DA354" i="3"/>
  <c r="A355" i="3"/>
  <c r="CX355" i="3"/>
  <c r="CY355" i="3"/>
  <c r="CZ355" i="3"/>
  <c r="DA355" i="3"/>
  <c r="A356" i="3"/>
  <c r="CX356" i="3"/>
  <c r="CY356" i="3"/>
  <c r="CZ356" i="3"/>
  <c r="DA356" i="3"/>
  <c r="A357" i="3"/>
  <c r="CX357" i="3"/>
  <c r="CY357" i="3"/>
  <c r="CZ357" i="3"/>
  <c r="DA357" i="3"/>
  <c r="A358" i="3"/>
  <c r="CX358" i="3"/>
  <c r="CY358" i="3"/>
  <c r="CZ358" i="3"/>
  <c r="DA358" i="3"/>
  <c r="A359" i="3"/>
  <c r="CX359" i="3"/>
  <c r="CY359" i="3"/>
  <c r="CZ359" i="3"/>
  <c r="DA359" i="3"/>
  <c r="A360" i="3"/>
  <c r="CX360" i="3"/>
  <c r="CY360" i="3"/>
  <c r="CZ360" i="3"/>
  <c r="DA360" i="3"/>
  <c r="A361" i="3"/>
  <c r="CX361" i="3"/>
  <c r="CY361" i="3"/>
  <c r="CZ361" i="3"/>
  <c r="DA361" i="3"/>
  <c r="A362" i="3"/>
  <c r="CX362" i="3"/>
  <c r="CY362" i="3"/>
  <c r="CZ362" i="3"/>
  <c r="DA362" i="3"/>
  <c r="A363" i="3"/>
  <c r="CX363" i="3"/>
  <c r="CY363" i="3"/>
  <c r="CZ363" i="3"/>
  <c r="DA363" i="3"/>
  <c r="A364" i="3"/>
  <c r="CX364" i="3"/>
  <c r="CY364" i="3"/>
  <c r="CZ364" i="3"/>
  <c r="DA364" i="3"/>
  <c r="A365" i="3"/>
  <c r="CX365" i="3"/>
  <c r="CY365" i="3"/>
  <c r="CZ365" i="3"/>
  <c r="DA365" i="3"/>
  <c r="A366" i="3"/>
  <c r="CX366" i="3"/>
  <c r="CY366" i="3"/>
  <c r="CZ366" i="3"/>
  <c r="DA366" i="3"/>
  <c r="A367" i="3"/>
  <c r="CX367" i="3"/>
  <c r="CY367" i="3"/>
  <c r="CZ367" i="3"/>
  <c r="DA367" i="3"/>
  <c r="A368" i="3"/>
  <c r="CX368" i="3"/>
  <c r="CY368" i="3"/>
  <c r="CZ368" i="3"/>
  <c r="DA368" i="3"/>
  <c r="A369" i="3"/>
  <c r="CX369" i="3"/>
  <c r="CY369" i="3"/>
  <c r="CZ369" i="3"/>
  <c r="DA369" i="3"/>
  <c r="A370" i="3"/>
  <c r="CX370" i="3"/>
  <c r="CY370" i="3"/>
  <c r="CZ370" i="3"/>
  <c r="DA370" i="3"/>
  <c r="A371" i="3"/>
  <c r="CX371" i="3"/>
  <c r="CY371" i="3"/>
  <c r="CZ371" i="3"/>
  <c r="DA371" i="3"/>
  <c r="A372" i="3"/>
  <c r="CX372" i="3"/>
  <c r="CY372" i="3"/>
  <c r="CZ372" i="3"/>
  <c r="DA372" i="3"/>
  <c r="A373" i="3"/>
  <c r="CX373" i="3"/>
  <c r="CY373" i="3"/>
  <c r="CZ373" i="3"/>
  <c r="DA373" i="3"/>
  <c r="A374" i="3"/>
  <c r="CX374" i="3"/>
  <c r="CY374" i="3"/>
  <c r="CZ374" i="3"/>
  <c r="DA374" i="3"/>
  <c r="A375" i="3"/>
  <c r="CX375" i="3"/>
  <c r="CY375" i="3"/>
  <c r="CZ375" i="3"/>
  <c r="DA375" i="3"/>
  <c r="A376" i="3"/>
  <c r="CX376" i="3"/>
  <c r="CY376" i="3"/>
  <c r="CZ376" i="3"/>
  <c r="DA376" i="3"/>
  <c r="A377" i="3"/>
  <c r="CX377" i="3"/>
  <c r="CY377" i="3"/>
  <c r="CZ377" i="3"/>
  <c r="DA377" i="3"/>
  <c r="A378" i="3"/>
  <c r="CX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Y381" i="3"/>
  <c r="CZ381" i="3"/>
  <c r="DA381" i="3"/>
  <c r="A382" i="3"/>
  <c r="CY382" i="3"/>
  <c r="CZ382" i="3"/>
  <c r="DA382" i="3"/>
  <c r="A383" i="3"/>
  <c r="CY383" i="3"/>
  <c r="CZ383" i="3"/>
  <c r="DA383" i="3"/>
  <c r="A384" i="3"/>
  <c r="CY384" i="3"/>
  <c r="CZ384" i="3"/>
  <c r="DA384" i="3"/>
  <c r="A385" i="3"/>
  <c r="CY385" i="3"/>
  <c r="CZ385" i="3"/>
  <c r="DA385" i="3"/>
  <c r="A386" i="3"/>
  <c r="CY386" i="3"/>
  <c r="CZ386" i="3"/>
  <c r="DA386" i="3"/>
  <c r="A387" i="3"/>
  <c r="CY387" i="3"/>
  <c r="CZ387" i="3"/>
  <c r="DA387" i="3"/>
  <c r="A388" i="3"/>
  <c r="CY388" i="3"/>
  <c r="CZ388" i="3"/>
  <c r="DA388" i="3"/>
  <c r="A389" i="3"/>
  <c r="CY389" i="3"/>
  <c r="CZ389" i="3"/>
  <c r="DA389" i="3"/>
  <c r="A390" i="3"/>
  <c r="CY390" i="3"/>
  <c r="CZ390" i="3"/>
  <c r="DA390" i="3"/>
  <c r="A391" i="3"/>
  <c r="CY391" i="3"/>
  <c r="CZ391" i="3"/>
  <c r="DA391" i="3"/>
  <c r="A392" i="3"/>
  <c r="CY392" i="3"/>
  <c r="CZ392" i="3"/>
  <c r="DA392" i="3"/>
  <c r="A393" i="3"/>
  <c r="CY393" i="3"/>
  <c r="CZ393" i="3"/>
  <c r="DA393" i="3"/>
  <c r="A394" i="3"/>
  <c r="CY394" i="3"/>
  <c r="CZ394" i="3"/>
  <c r="DA394" i="3"/>
  <c r="A395" i="3"/>
  <c r="CY395" i="3"/>
  <c r="CZ395" i="3"/>
  <c r="DA395" i="3"/>
  <c r="A396" i="3"/>
  <c r="CY396" i="3"/>
  <c r="CZ396" i="3"/>
  <c r="DA396" i="3"/>
  <c r="A397" i="3"/>
  <c r="CY397" i="3"/>
  <c r="CZ397" i="3"/>
  <c r="DA397" i="3"/>
  <c r="A398" i="3"/>
  <c r="CY398" i="3"/>
  <c r="CZ398" i="3"/>
  <c r="DA398" i="3"/>
  <c r="A399" i="3"/>
  <c r="CY399" i="3"/>
  <c r="CZ399" i="3"/>
  <c r="DA399" i="3"/>
  <c r="A400" i="3"/>
  <c r="CY400" i="3"/>
  <c r="CZ400" i="3"/>
  <c r="DA400" i="3"/>
  <c r="A401" i="3"/>
  <c r="CY401" i="3"/>
  <c r="CZ401" i="3"/>
  <c r="DA401" i="3"/>
  <c r="A402" i="3"/>
  <c r="CY402" i="3"/>
  <c r="CZ402" i="3"/>
  <c r="DA402" i="3"/>
  <c r="A403" i="3"/>
  <c r="CY403" i="3"/>
  <c r="CZ403" i="3"/>
  <c r="DA403" i="3"/>
  <c r="A404" i="3"/>
  <c r="CY404" i="3"/>
  <c r="CZ404" i="3"/>
  <c r="DA404" i="3"/>
  <c r="A405" i="3"/>
  <c r="CY405" i="3"/>
  <c r="CZ405" i="3"/>
  <c r="DA405" i="3"/>
  <c r="A406" i="3"/>
  <c r="CY406" i="3"/>
  <c r="CZ406" i="3"/>
  <c r="DA406" i="3"/>
  <c r="A407" i="3"/>
  <c r="CY407" i="3"/>
  <c r="CZ407" i="3"/>
  <c r="DA407" i="3"/>
  <c r="A408" i="3"/>
  <c r="CY408" i="3"/>
  <c r="CZ408" i="3"/>
  <c r="DA408" i="3"/>
  <c r="A409" i="3"/>
  <c r="CY409" i="3"/>
  <c r="CZ409" i="3"/>
  <c r="DA409" i="3"/>
  <c r="A410" i="3"/>
  <c r="CY410" i="3"/>
  <c r="CZ410" i="3"/>
  <c r="DA410" i="3"/>
  <c r="A411" i="3"/>
  <c r="CY411" i="3"/>
  <c r="CZ411" i="3"/>
  <c r="DA411" i="3"/>
  <c r="A412" i="3"/>
  <c r="CY412" i="3"/>
  <c r="CZ412" i="3"/>
  <c r="DA412" i="3"/>
  <c r="A413" i="3"/>
  <c r="CY413" i="3"/>
  <c r="CZ413" i="3"/>
  <c r="DA413" i="3"/>
  <c r="A414" i="3"/>
  <c r="CY414" i="3"/>
  <c r="CZ414" i="3"/>
  <c r="DA414" i="3"/>
  <c r="A415" i="3"/>
  <c r="CY415" i="3"/>
  <c r="CZ415" i="3"/>
  <c r="DA415" i="3"/>
  <c r="A416" i="3"/>
  <c r="CY416" i="3"/>
  <c r="CZ416" i="3"/>
  <c r="DA416" i="3"/>
  <c r="A417" i="3"/>
  <c r="CX417" i="3"/>
  <c r="CY417" i="3"/>
  <c r="CZ417" i="3"/>
  <c r="DA417" i="3"/>
  <c r="A418" i="3"/>
  <c r="CX418" i="3"/>
  <c r="CY418" i="3"/>
  <c r="CZ418" i="3"/>
  <c r="DA418" i="3"/>
  <c r="A419" i="3"/>
  <c r="CX419" i="3"/>
  <c r="CY419" i="3"/>
  <c r="CZ419" i="3"/>
  <c r="DA419" i="3"/>
  <c r="A420" i="3"/>
  <c r="CX420" i="3"/>
  <c r="CY420" i="3"/>
  <c r="CZ420" i="3"/>
  <c r="DA420" i="3"/>
  <c r="A421" i="3"/>
  <c r="CX421" i="3"/>
  <c r="CY421" i="3"/>
  <c r="CZ421" i="3"/>
  <c r="DA421" i="3"/>
  <c r="A422" i="3"/>
  <c r="CX422" i="3"/>
  <c r="CY422" i="3"/>
  <c r="CZ422" i="3"/>
  <c r="DA422" i="3"/>
  <c r="A423" i="3"/>
  <c r="CX423" i="3"/>
  <c r="CY423" i="3"/>
  <c r="CZ423" i="3"/>
  <c r="DA423" i="3"/>
  <c r="A424" i="3"/>
  <c r="CX424" i="3"/>
  <c r="CY424" i="3"/>
  <c r="CZ424" i="3"/>
  <c r="DA424" i="3"/>
  <c r="A425" i="3"/>
  <c r="CX425" i="3"/>
  <c r="CY425" i="3"/>
  <c r="CZ425" i="3"/>
  <c r="DA425" i="3"/>
  <c r="A426" i="3"/>
  <c r="CX426" i="3"/>
  <c r="CY426" i="3"/>
  <c r="CZ426" i="3"/>
  <c r="DA426" i="3"/>
  <c r="A427" i="3"/>
  <c r="CX427" i="3"/>
  <c r="CY427" i="3"/>
  <c r="CZ427" i="3"/>
  <c r="DA427" i="3"/>
  <c r="A428" i="3"/>
  <c r="CX428" i="3"/>
  <c r="CY428" i="3"/>
  <c r="CZ428" i="3"/>
  <c r="DA428" i="3"/>
  <c r="A429" i="3"/>
  <c r="CX429" i="3"/>
  <c r="CY429" i="3"/>
  <c r="CZ429" i="3"/>
  <c r="DA429" i="3"/>
  <c r="A430" i="3"/>
  <c r="CX430" i="3"/>
  <c r="CY430" i="3"/>
  <c r="CZ430" i="3"/>
  <c r="DA430" i="3"/>
  <c r="A431" i="3"/>
  <c r="CX431" i="3"/>
  <c r="CY431" i="3"/>
  <c r="CZ431" i="3"/>
  <c r="DA431" i="3"/>
  <c r="A432" i="3"/>
  <c r="CX432" i="3"/>
  <c r="CY432" i="3"/>
  <c r="CZ432" i="3"/>
  <c r="DA432" i="3"/>
  <c r="A433" i="3"/>
  <c r="CX433" i="3"/>
  <c r="CY433" i="3"/>
  <c r="CZ433" i="3"/>
  <c r="DA433" i="3"/>
  <c r="A434" i="3"/>
  <c r="CX434" i="3"/>
  <c r="CY434" i="3"/>
  <c r="CZ434" i="3"/>
  <c r="DA434" i="3"/>
  <c r="A435" i="3"/>
  <c r="CX435" i="3"/>
  <c r="CY435" i="3"/>
  <c r="CZ435" i="3"/>
  <c r="DA435" i="3"/>
  <c r="A436" i="3"/>
  <c r="CX436" i="3"/>
  <c r="CY436" i="3"/>
  <c r="CZ436" i="3"/>
  <c r="DA436" i="3"/>
  <c r="A437" i="3"/>
  <c r="CY437" i="3"/>
  <c r="CZ437" i="3"/>
  <c r="DA437" i="3"/>
  <c r="A438" i="3"/>
  <c r="CY438" i="3"/>
  <c r="CZ438" i="3"/>
  <c r="DA438" i="3"/>
  <c r="A439" i="3"/>
  <c r="CY439" i="3"/>
  <c r="CZ439" i="3"/>
  <c r="DA439" i="3"/>
  <c r="A440" i="3"/>
  <c r="CY440" i="3"/>
  <c r="CZ440" i="3"/>
  <c r="DA440" i="3"/>
  <c r="A441" i="3"/>
  <c r="CY441" i="3"/>
  <c r="CZ441" i="3"/>
  <c r="DA441" i="3"/>
  <c r="A442" i="3"/>
  <c r="CY442" i="3"/>
  <c r="CZ442" i="3"/>
  <c r="DA442" i="3"/>
  <c r="A443" i="3"/>
  <c r="CY443" i="3"/>
  <c r="CZ443" i="3"/>
  <c r="DA443" i="3"/>
  <c r="A444" i="3"/>
  <c r="CY444" i="3"/>
  <c r="CZ444" i="3"/>
  <c r="DA444" i="3"/>
  <c r="A445" i="3"/>
  <c r="CY445" i="3"/>
  <c r="CZ445" i="3"/>
  <c r="DA445" i="3"/>
  <c r="A446" i="3"/>
  <c r="CY446" i="3"/>
  <c r="CZ446" i="3"/>
  <c r="DA446" i="3"/>
  <c r="A447" i="3"/>
  <c r="CY447" i="3"/>
  <c r="CZ447" i="3"/>
  <c r="DA447" i="3"/>
  <c r="A448" i="3"/>
  <c r="CY448" i="3"/>
  <c r="CZ448" i="3"/>
  <c r="DA448" i="3"/>
  <c r="A449" i="3"/>
  <c r="CY449" i="3"/>
  <c r="CZ449" i="3"/>
  <c r="DA449" i="3"/>
  <c r="A450" i="3"/>
  <c r="CY450" i="3"/>
  <c r="CZ450" i="3"/>
  <c r="DA450" i="3"/>
  <c r="A451" i="3"/>
  <c r="CY451" i="3"/>
  <c r="CZ451" i="3"/>
  <c r="DA451" i="3"/>
  <c r="A452" i="3"/>
  <c r="CY452" i="3"/>
  <c r="CZ452" i="3"/>
  <c r="DA452" i="3"/>
  <c r="A453" i="3"/>
  <c r="CY453" i="3"/>
  <c r="CZ453" i="3"/>
  <c r="DA453" i="3"/>
  <c r="A454" i="3"/>
  <c r="CY454" i="3"/>
  <c r="CZ454" i="3"/>
  <c r="DA454" i="3"/>
  <c r="A455" i="3"/>
  <c r="CY455" i="3"/>
  <c r="CZ455" i="3"/>
  <c r="DA455" i="3"/>
  <c r="A456" i="3"/>
  <c r="CY456" i="3"/>
  <c r="CZ456" i="3"/>
  <c r="DA456" i="3"/>
  <c r="A457" i="3"/>
  <c r="CY457" i="3"/>
  <c r="CZ457" i="3"/>
  <c r="DA457" i="3"/>
  <c r="A458" i="3"/>
  <c r="CY458" i="3"/>
  <c r="CZ458" i="3"/>
  <c r="DA458" i="3"/>
  <c r="A459" i="3"/>
  <c r="CY459" i="3"/>
  <c r="CZ459" i="3"/>
  <c r="DA459" i="3"/>
  <c r="A460" i="3"/>
  <c r="CY460" i="3"/>
  <c r="CZ460" i="3"/>
  <c r="DA460" i="3"/>
  <c r="A461" i="3"/>
  <c r="CY461" i="3"/>
  <c r="CZ461" i="3"/>
  <c r="DA461" i="3"/>
  <c r="A462" i="3"/>
  <c r="CY462" i="3"/>
  <c r="CZ462" i="3"/>
  <c r="DA462" i="3"/>
  <c r="A463" i="3"/>
  <c r="CY463" i="3"/>
  <c r="CZ463" i="3"/>
  <c r="DA463" i="3"/>
  <c r="A464" i="3"/>
  <c r="CY464" i="3"/>
  <c r="CZ464" i="3"/>
  <c r="DA464" i="3"/>
  <c r="A465" i="3"/>
  <c r="CY465" i="3"/>
  <c r="CZ465" i="3"/>
  <c r="DA465" i="3"/>
  <c r="A466" i="3"/>
  <c r="CY466" i="3"/>
  <c r="CZ466" i="3"/>
  <c r="DA466" i="3"/>
  <c r="A467" i="3"/>
  <c r="CY467" i="3"/>
  <c r="CZ467" i="3"/>
  <c r="DA467" i="3"/>
  <c r="A468" i="3"/>
  <c r="CY468" i="3"/>
  <c r="CZ468" i="3"/>
  <c r="DA468" i="3"/>
  <c r="A469" i="3"/>
  <c r="CY469" i="3"/>
  <c r="CZ469" i="3"/>
  <c r="DA469" i="3"/>
  <c r="A470" i="3"/>
  <c r="CY470" i="3"/>
  <c r="CZ470" i="3"/>
  <c r="DA470" i="3"/>
  <c r="A471" i="3"/>
  <c r="CY471" i="3"/>
  <c r="CZ471" i="3"/>
  <c r="DA471" i="3"/>
  <c r="A472" i="3"/>
  <c r="CY472" i="3"/>
  <c r="CZ472" i="3"/>
  <c r="DA472" i="3"/>
  <c r="A473" i="3"/>
  <c r="CY473" i="3"/>
  <c r="CZ473" i="3"/>
  <c r="DA473" i="3"/>
  <c r="A474" i="3"/>
  <c r="CY474" i="3"/>
  <c r="CZ474" i="3"/>
  <c r="DA474" i="3"/>
  <c r="A475" i="3"/>
  <c r="CY475" i="3"/>
  <c r="CZ475" i="3"/>
  <c r="DA475" i="3"/>
  <c r="A476" i="3"/>
  <c r="CY476" i="3"/>
  <c r="CZ476" i="3"/>
  <c r="DA476" i="3"/>
  <c r="A477" i="3"/>
  <c r="CY477" i="3"/>
  <c r="CZ477" i="3"/>
  <c r="DA477" i="3"/>
  <c r="A478" i="3"/>
  <c r="CY478" i="3"/>
  <c r="CZ478" i="3"/>
  <c r="DA478" i="3"/>
  <c r="A479" i="3"/>
  <c r="CY479" i="3"/>
  <c r="CZ479" i="3"/>
  <c r="DA479" i="3"/>
  <c r="A480" i="3"/>
  <c r="CY480" i="3"/>
  <c r="CZ480" i="3"/>
  <c r="DA480" i="3"/>
  <c r="A481" i="3"/>
  <c r="CY481" i="3"/>
  <c r="CZ481" i="3"/>
  <c r="DA481" i="3"/>
  <c r="A482" i="3"/>
  <c r="CY482" i="3"/>
  <c r="CZ482" i="3"/>
  <c r="DA482" i="3"/>
  <c r="A483" i="3"/>
  <c r="CY483" i="3"/>
  <c r="CZ483" i="3"/>
  <c r="DA483" i="3"/>
  <c r="A484" i="3"/>
  <c r="CY484" i="3"/>
  <c r="CZ484" i="3"/>
  <c r="DA484" i="3"/>
  <c r="A485" i="3"/>
  <c r="CY485" i="3"/>
  <c r="CZ485" i="3"/>
  <c r="DA485" i="3"/>
  <c r="A486" i="3"/>
  <c r="CY486" i="3"/>
  <c r="CZ486" i="3"/>
  <c r="DA486" i="3"/>
  <c r="A487" i="3"/>
  <c r="CY487" i="3"/>
  <c r="CZ487" i="3"/>
  <c r="DA487" i="3"/>
  <c r="A488" i="3"/>
  <c r="CY488" i="3"/>
  <c r="CZ488" i="3"/>
  <c r="DA488" i="3"/>
  <c r="A489" i="3"/>
  <c r="CY489" i="3"/>
  <c r="CZ489" i="3"/>
  <c r="DA489" i="3"/>
  <c r="A490" i="3"/>
  <c r="CY490" i="3"/>
  <c r="CZ490" i="3"/>
  <c r="DA490" i="3"/>
  <c r="A491" i="3"/>
  <c r="CY491" i="3"/>
  <c r="CZ491" i="3"/>
  <c r="DA491" i="3"/>
  <c r="A492" i="3"/>
  <c r="CY492" i="3"/>
  <c r="CZ492" i="3"/>
  <c r="DA492" i="3"/>
  <c r="A493" i="3"/>
  <c r="CY493" i="3"/>
  <c r="CZ493" i="3"/>
  <c r="DA493" i="3"/>
  <c r="A494" i="3"/>
  <c r="CY494" i="3"/>
  <c r="CZ494" i="3"/>
  <c r="DA494" i="3"/>
  <c r="A495" i="3"/>
  <c r="CY495" i="3"/>
  <c r="CZ495" i="3"/>
  <c r="DA495" i="3"/>
  <c r="A496" i="3"/>
  <c r="CY496" i="3"/>
  <c r="CZ496" i="3"/>
  <c r="DA496" i="3"/>
  <c r="A497" i="3"/>
  <c r="CY497" i="3"/>
  <c r="CZ497" i="3"/>
  <c r="DA497" i="3"/>
  <c r="A498" i="3"/>
  <c r="CY498" i="3"/>
  <c r="CZ498" i="3"/>
  <c r="DA498" i="3"/>
  <c r="A499" i="3"/>
  <c r="CY499" i="3"/>
  <c r="CZ499" i="3"/>
  <c r="DA499" i="3"/>
  <c r="A500" i="3"/>
  <c r="CY500" i="3"/>
  <c r="CZ500" i="3"/>
  <c r="DA500" i="3"/>
  <c r="A501" i="3"/>
  <c r="CY501" i="3"/>
  <c r="CZ501" i="3"/>
  <c r="DA501" i="3"/>
  <c r="A502" i="3"/>
  <c r="CY502" i="3"/>
  <c r="CZ502" i="3"/>
  <c r="DA502" i="3"/>
  <c r="A503" i="3"/>
  <c r="CY503" i="3"/>
  <c r="CZ503" i="3"/>
  <c r="DA503" i="3"/>
  <c r="A504" i="3"/>
  <c r="CY504" i="3"/>
  <c r="CZ504" i="3"/>
  <c r="DA504" i="3"/>
  <c r="A505" i="3"/>
  <c r="CY505" i="3"/>
  <c r="CZ505" i="3"/>
  <c r="DA505" i="3"/>
  <c r="A506" i="3"/>
  <c r="CY506" i="3"/>
  <c r="CZ506" i="3"/>
  <c r="DA506" i="3"/>
  <c r="A507" i="3"/>
  <c r="CY507" i="3"/>
  <c r="CZ507" i="3"/>
  <c r="DA507" i="3"/>
  <c r="A508" i="3"/>
  <c r="CY508" i="3"/>
  <c r="CZ508" i="3"/>
  <c r="DA508" i="3"/>
  <c r="A509" i="3"/>
  <c r="CY509" i="3"/>
  <c r="CZ509" i="3"/>
  <c r="DA509" i="3"/>
  <c r="A510" i="3"/>
  <c r="CY510" i="3"/>
  <c r="CZ510" i="3"/>
  <c r="DA510" i="3"/>
  <c r="A511" i="3"/>
  <c r="CY511" i="3"/>
  <c r="CZ511" i="3"/>
  <c r="DA511" i="3"/>
  <c r="A512" i="3"/>
  <c r="CY512" i="3"/>
  <c r="CZ512" i="3"/>
  <c r="DA512" i="3"/>
  <c r="A513" i="3"/>
  <c r="CY513" i="3"/>
  <c r="CZ513" i="3"/>
  <c r="DA513" i="3"/>
  <c r="A514" i="3"/>
  <c r="CY514" i="3"/>
  <c r="CZ514" i="3"/>
  <c r="DA514" i="3"/>
  <c r="A515" i="3"/>
  <c r="CY515" i="3"/>
  <c r="CZ515" i="3"/>
  <c r="DA515" i="3"/>
  <c r="A516" i="3"/>
  <c r="CY516" i="3"/>
  <c r="CZ516" i="3"/>
  <c r="DA516" i="3"/>
  <c r="A517" i="3"/>
  <c r="CY517" i="3"/>
  <c r="CZ517" i="3"/>
  <c r="DA517" i="3"/>
  <c r="A518" i="3"/>
  <c r="CY518" i="3"/>
  <c r="CZ518" i="3"/>
  <c r="DA518" i="3"/>
  <c r="A519" i="3"/>
  <c r="CY519" i="3"/>
  <c r="CZ519" i="3"/>
  <c r="DA519" i="3"/>
  <c r="A520" i="3"/>
  <c r="CY520" i="3"/>
  <c r="CZ520" i="3"/>
  <c r="DA520" i="3"/>
  <c r="A521" i="3"/>
  <c r="CY521" i="3"/>
  <c r="CZ521" i="3"/>
  <c r="DA521" i="3"/>
  <c r="A522" i="3"/>
  <c r="CY522" i="3"/>
  <c r="CZ522" i="3"/>
  <c r="DA522" i="3"/>
  <c r="A523" i="3"/>
  <c r="CY523" i="3"/>
  <c r="CZ523" i="3"/>
  <c r="DA523" i="3"/>
  <c r="A524" i="3"/>
  <c r="CY524" i="3"/>
  <c r="CZ524" i="3"/>
  <c r="DA524" i="3"/>
  <c r="A525" i="3"/>
  <c r="CX525" i="3"/>
  <c r="CY525" i="3"/>
  <c r="CZ525" i="3"/>
  <c r="DA525" i="3"/>
  <c r="A526" i="3"/>
  <c r="CX526" i="3"/>
  <c r="CY526" i="3"/>
  <c r="CZ526" i="3"/>
  <c r="DA526" i="3"/>
  <c r="A527" i="3"/>
  <c r="CX527" i="3"/>
  <c r="CY527" i="3"/>
  <c r="CZ527" i="3"/>
  <c r="DA527" i="3"/>
  <c r="A528" i="3"/>
  <c r="CX528" i="3"/>
  <c r="CY528" i="3"/>
  <c r="CZ528" i="3"/>
  <c r="DA528" i="3"/>
  <c r="A529" i="3"/>
  <c r="CX529" i="3"/>
  <c r="CY529" i="3"/>
  <c r="CZ529" i="3"/>
  <c r="DA529" i="3"/>
  <c r="A530" i="3"/>
  <c r="CX530" i="3"/>
  <c r="CY530" i="3"/>
  <c r="CZ530" i="3"/>
  <c r="DA530" i="3"/>
  <c r="A531" i="3"/>
  <c r="CX531" i="3"/>
  <c r="CY531" i="3"/>
  <c r="CZ531" i="3"/>
  <c r="DA531" i="3"/>
  <c r="A532" i="3"/>
  <c r="CX532" i="3"/>
  <c r="CY532" i="3"/>
  <c r="CZ532" i="3"/>
  <c r="DA532" i="3"/>
  <c r="A533" i="3"/>
  <c r="CX533" i="3"/>
  <c r="CY533" i="3"/>
  <c r="CZ533" i="3"/>
  <c r="DA533" i="3"/>
  <c r="A534" i="3"/>
  <c r="CX534" i="3"/>
  <c r="CY534" i="3"/>
  <c r="CZ534" i="3"/>
  <c r="DA534" i="3"/>
  <c r="A535" i="3"/>
  <c r="CX535" i="3"/>
  <c r="CY535" i="3"/>
  <c r="CZ535" i="3"/>
  <c r="DA535" i="3"/>
  <c r="A536" i="3"/>
  <c r="CX536" i="3"/>
  <c r="CY536" i="3"/>
  <c r="CZ536" i="3"/>
  <c r="DA536" i="3"/>
  <c r="A537" i="3"/>
  <c r="CX537" i="3"/>
  <c r="CY537" i="3"/>
  <c r="CZ537" i="3"/>
  <c r="DA537" i="3"/>
  <c r="A538" i="3"/>
  <c r="CX538" i="3"/>
  <c r="CY538" i="3"/>
  <c r="CZ538" i="3"/>
  <c r="DA538" i="3"/>
  <c r="A539" i="3"/>
  <c r="CX539" i="3"/>
  <c r="CY539" i="3"/>
  <c r="CZ539" i="3"/>
  <c r="DA539" i="3"/>
  <c r="A540" i="3"/>
  <c r="CX540" i="3"/>
  <c r="CY540" i="3"/>
  <c r="CZ540" i="3"/>
  <c r="DA540" i="3"/>
  <c r="A541" i="3"/>
  <c r="CX541" i="3"/>
  <c r="CY541" i="3"/>
  <c r="CZ541" i="3"/>
  <c r="DA541" i="3"/>
  <c r="A542" i="3"/>
  <c r="CX542" i="3"/>
  <c r="CY542" i="3"/>
  <c r="CZ542" i="3"/>
  <c r="DA542" i="3"/>
  <c r="A543" i="3"/>
  <c r="CX543" i="3"/>
  <c r="CY543" i="3"/>
  <c r="CZ543" i="3"/>
  <c r="DA543" i="3"/>
  <c r="A544" i="3"/>
  <c r="CX544" i="3"/>
  <c r="CY544" i="3"/>
  <c r="CZ544" i="3"/>
  <c r="DA544" i="3"/>
  <c r="A545" i="3"/>
  <c r="CX545" i="3"/>
  <c r="CY545" i="3"/>
  <c r="CZ545" i="3"/>
  <c r="DA545" i="3"/>
  <c r="A546" i="3"/>
  <c r="CX546" i="3"/>
  <c r="CY546" i="3"/>
  <c r="CZ546" i="3"/>
  <c r="DA546" i="3"/>
  <c r="A547" i="3"/>
  <c r="CX547" i="3"/>
  <c r="CY547" i="3"/>
  <c r="CZ547" i="3"/>
  <c r="DA547" i="3"/>
  <c r="A548" i="3"/>
  <c r="CX548" i="3"/>
  <c r="CY548" i="3"/>
  <c r="CZ548" i="3"/>
  <c r="DA548" i="3"/>
  <c r="A549" i="3"/>
  <c r="CX549" i="3"/>
  <c r="CY549" i="3"/>
  <c r="CZ549" i="3"/>
  <c r="DA549" i="3"/>
  <c r="A550" i="3"/>
  <c r="CX550" i="3"/>
  <c r="CY550" i="3"/>
  <c r="CZ550" i="3"/>
  <c r="DA550" i="3"/>
  <c r="A551" i="3"/>
  <c r="CX551" i="3"/>
  <c r="CY551" i="3"/>
  <c r="CZ551" i="3"/>
  <c r="DA551" i="3"/>
  <c r="A552" i="3"/>
  <c r="CX552" i="3"/>
  <c r="CY552" i="3"/>
  <c r="CZ552" i="3"/>
  <c r="DA552" i="3"/>
  <c r="A553" i="3"/>
  <c r="CX553" i="3"/>
  <c r="CY553" i="3"/>
  <c r="CZ553" i="3"/>
  <c r="DA553" i="3"/>
  <c r="A554" i="3"/>
  <c r="CX554" i="3"/>
  <c r="CY554" i="3"/>
  <c r="CZ554" i="3"/>
  <c r="DA554" i="3"/>
  <c r="A555" i="3"/>
  <c r="CX555" i="3"/>
  <c r="CY555" i="3"/>
  <c r="CZ555" i="3"/>
  <c r="DA555" i="3"/>
  <c r="A556" i="3"/>
  <c r="CX556" i="3"/>
  <c r="CY556" i="3"/>
  <c r="CZ556" i="3"/>
  <c r="DA556" i="3"/>
  <c r="A557" i="3"/>
  <c r="CX557" i="3"/>
  <c r="CY557" i="3"/>
  <c r="CZ557" i="3"/>
  <c r="DA557" i="3"/>
  <c r="A558" i="3"/>
  <c r="CX558" i="3"/>
  <c r="CY558" i="3"/>
  <c r="CZ558" i="3"/>
  <c r="DA558" i="3"/>
  <c r="A559" i="3"/>
  <c r="CX559" i="3"/>
  <c r="CY559" i="3"/>
  <c r="CZ559" i="3"/>
  <c r="DA559" i="3"/>
  <c r="A560" i="3"/>
  <c r="CX560" i="3"/>
  <c r="CY560" i="3"/>
  <c r="CZ560" i="3"/>
  <c r="DA560" i="3"/>
  <c r="A561" i="3"/>
  <c r="CX561" i="3"/>
  <c r="CY561" i="3"/>
  <c r="CZ561" i="3"/>
  <c r="DA561" i="3"/>
  <c r="A562" i="3"/>
  <c r="CX562" i="3"/>
  <c r="CY562" i="3"/>
  <c r="CZ562" i="3"/>
  <c r="DA562" i="3"/>
  <c r="A563" i="3"/>
  <c r="CX563" i="3"/>
  <c r="CY563" i="3"/>
  <c r="CZ563" i="3"/>
  <c r="DA563" i="3"/>
  <c r="A564" i="3"/>
  <c r="CX564" i="3"/>
  <c r="CY564" i="3"/>
  <c r="CZ564" i="3"/>
  <c r="DA564" i="3"/>
  <c r="A565" i="3"/>
  <c r="CX565" i="3"/>
  <c r="CY565" i="3"/>
  <c r="CZ565" i="3"/>
  <c r="DA565" i="3"/>
  <c r="A566" i="3"/>
  <c r="CX566" i="3"/>
  <c r="CY566" i="3"/>
  <c r="CZ566" i="3"/>
  <c r="DA566" i="3"/>
  <c r="A567" i="3"/>
  <c r="CX567" i="3"/>
  <c r="CY567" i="3"/>
  <c r="CZ567" i="3"/>
  <c r="DA567" i="3"/>
  <c r="A568" i="3"/>
  <c r="CX568" i="3"/>
  <c r="CY568" i="3"/>
  <c r="CZ568" i="3"/>
  <c r="DA568" i="3"/>
  <c r="A569" i="3"/>
  <c r="CX569" i="3"/>
  <c r="CY569" i="3"/>
  <c r="CZ569" i="3"/>
  <c r="DA569" i="3"/>
  <c r="A570" i="3"/>
  <c r="CX570" i="3"/>
  <c r="CY570" i="3"/>
  <c r="CZ570" i="3"/>
  <c r="DA570" i="3"/>
  <c r="A571" i="3"/>
  <c r="CX571" i="3"/>
  <c r="CY571" i="3"/>
  <c r="CZ571" i="3"/>
  <c r="DA571" i="3"/>
  <c r="A572" i="3"/>
  <c r="CX572" i="3"/>
  <c r="CY572" i="3"/>
  <c r="CZ572" i="3"/>
  <c r="DA572" i="3"/>
  <c r="A573" i="3"/>
  <c r="CX573" i="3"/>
  <c r="CY573" i="3"/>
  <c r="CZ573" i="3"/>
  <c r="DA573" i="3"/>
  <c r="A574" i="3"/>
  <c r="CX574" i="3"/>
  <c r="CY574" i="3"/>
  <c r="CZ574" i="3"/>
  <c r="DA574" i="3"/>
  <c r="A575" i="3"/>
  <c r="CX575" i="3"/>
  <c r="CY575" i="3"/>
  <c r="CZ575" i="3"/>
  <c r="DA575" i="3"/>
  <c r="A576" i="3"/>
  <c r="CX576" i="3"/>
  <c r="CY576" i="3"/>
  <c r="CZ576" i="3"/>
  <c r="DA576" i="3"/>
  <c r="A577" i="3"/>
  <c r="CX577" i="3"/>
  <c r="CY577" i="3"/>
  <c r="CZ577" i="3"/>
  <c r="DA577" i="3"/>
  <c r="A578" i="3"/>
  <c r="CX578" i="3"/>
  <c r="CY578" i="3"/>
  <c r="CZ578" i="3"/>
  <c r="DA578" i="3"/>
  <c r="A579" i="3"/>
  <c r="CX579" i="3"/>
  <c r="CY579" i="3"/>
  <c r="CZ579" i="3"/>
  <c r="DA579" i="3"/>
  <c r="A580" i="3"/>
  <c r="CX580" i="3"/>
  <c r="CY580" i="3"/>
  <c r="CZ580" i="3"/>
  <c r="DA580" i="3"/>
  <c r="A581" i="3"/>
  <c r="CX581" i="3"/>
  <c r="CY581" i="3"/>
  <c r="CZ581" i="3"/>
  <c r="DA581" i="3"/>
  <c r="A582" i="3"/>
  <c r="CX582" i="3"/>
  <c r="CY582" i="3"/>
  <c r="CZ582" i="3"/>
  <c r="DA582" i="3"/>
  <c r="A583" i="3"/>
  <c r="CX583" i="3"/>
  <c r="CY583" i="3"/>
  <c r="CZ583" i="3"/>
  <c r="DA583" i="3"/>
  <c r="A584" i="3"/>
  <c r="CX584" i="3"/>
  <c r="CY584" i="3"/>
  <c r="CZ584" i="3"/>
  <c r="DA584" i="3"/>
  <c r="A585" i="3"/>
  <c r="CY585" i="3"/>
  <c r="CZ585" i="3"/>
  <c r="DA585" i="3"/>
  <c r="A586" i="3"/>
  <c r="CY586" i="3"/>
  <c r="CZ586" i="3"/>
  <c r="DA586" i="3"/>
  <c r="A587" i="3"/>
  <c r="CY587" i="3"/>
  <c r="CZ587" i="3"/>
  <c r="DA587" i="3"/>
  <c r="A588" i="3"/>
  <c r="CY588" i="3"/>
  <c r="CZ588" i="3"/>
  <c r="DA588" i="3"/>
  <c r="A589" i="3"/>
  <c r="CY589" i="3"/>
  <c r="CZ589" i="3"/>
  <c r="DA589" i="3"/>
  <c r="A590" i="3"/>
  <c r="CY590" i="3"/>
  <c r="CZ590" i="3"/>
  <c r="DA590" i="3"/>
  <c r="A591" i="3"/>
  <c r="CY591" i="3"/>
  <c r="CZ591" i="3"/>
  <c r="DA591" i="3"/>
  <c r="A592" i="3"/>
  <c r="CY592" i="3"/>
  <c r="CZ592" i="3"/>
  <c r="DA592" i="3"/>
  <c r="A593" i="3"/>
  <c r="CY593" i="3"/>
  <c r="CZ593" i="3"/>
  <c r="DA593" i="3"/>
  <c r="A594" i="3"/>
  <c r="CY594" i="3"/>
  <c r="CZ594" i="3"/>
  <c r="DA594" i="3"/>
  <c r="A595" i="3"/>
  <c r="CY595" i="3"/>
  <c r="CZ595" i="3"/>
  <c r="DA595" i="3"/>
  <c r="A596" i="3"/>
  <c r="CY596" i="3"/>
  <c r="CZ596" i="3"/>
  <c r="DA596" i="3"/>
  <c r="A597" i="3"/>
  <c r="CY597" i="3"/>
  <c r="CZ597" i="3"/>
  <c r="DA597" i="3"/>
  <c r="A598" i="3"/>
  <c r="CY598" i="3"/>
  <c r="CZ598" i="3"/>
  <c r="DA598" i="3"/>
  <c r="A599" i="3"/>
  <c r="CY599" i="3"/>
  <c r="CZ599" i="3"/>
  <c r="DA599" i="3"/>
  <c r="A600" i="3"/>
  <c r="CY600" i="3"/>
  <c r="CZ600" i="3"/>
  <c r="DA600" i="3"/>
  <c r="A601" i="3"/>
  <c r="CY601" i="3"/>
  <c r="CZ601" i="3"/>
  <c r="DA601" i="3"/>
  <c r="A602" i="3"/>
  <c r="CY602" i="3"/>
  <c r="CZ602" i="3"/>
  <c r="DA602" i="3"/>
  <c r="A603" i="3"/>
  <c r="CY603" i="3"/>
  <c r="CZ603" i="3"/>
  <c r="DA603" i="3"/>
  <c r="A604" i="3"/>
  <c r="CY604" i="3"/>
  <c r="CZ604" i="3"/>
  <c r="DA604" i="3"/>
  <c r="A605" i="3"/>
  <c r="CX605" i="3"/>
  <c r="CY605" i="3"/>
  <c r="CZ605" i="3"/>
  <c r="DA605" i="3"/>
  <c r="A606" i="3"/>
  <c r="CX606" i="3"/>
  <c r="CY606" i="3"/>
  <c r="CZ606" i="3"/>
  <c r="DA606" i="3"/>
  <c r="A607" i="3"/>
  <c r="CX607" i="3"/>
  <c r="CY607" i="3"/>
  <c r="CZ607" i="3"/>
  <c r="DA607" i="3"/>
  <c r="A608" i="3"/>
  <c r="CX608" i="3"/>
  <c r="CY608" i="3"/>
  <c r="CZ608" i="3"/>
  <c r="DA608" i="3"/>
  <c r="A609" i="3"/>
  <c r="CY609" i="3"/>
  <c r="CZ609" i="3"/>
  <c r="DA609" i="3"/>
  <c r="A610" i="3"/>
  <c r="CY610" i="3"/>
  <c r="CZ610" i="3"/>
  <c r="DA610" i="3"/>
  <c r="A611" i="3"/>
  <c r="CY611" i="3"/>
  <c r="CZ611" i="3"/>
  <c r="DA611" i="3"/>
  <c r="A612" i="3"/>
  <c r="CY612" i="3"/>
  <c r="CZ612" i="3"/>
  <c r="DA612" i="3"/>
  <c r="A613" i="3"/>
  <c r="CX613" i="3"/>
  <c r="CY613" i="3"/>
  <c r="CZ613" i="3"/>
  <c r="DA613" i="3"/>
  <c r="A614" i="3"/>
  <c r="CX614" i="3"/>
  <c r="CY614" i="3"/>
  <c r="CZ614" i="3"/>
  <c r="DA614" i="3"/>
  <c r="A615" i="3"/>
  <c r="CX615" i="3"/>
  <c r="CY615" i="3"/>
  <c r="CZ615" i="3"/>
  <c r="DA615" i="3"/>
  <c r="A616" i="3"/>
  <c r="CX616" i="3"/>
  <c r="CY616" i="3"/>
  <c r="CZ616" i="3"/>
  <c r="DA616" i="3"/>
  <c r="A617" i="3"/>
  <c r="CX617" i="3"/>
  <c r="CY617" i="3"/>
  <c r="CZ617" i="3"/>
  <c r="DA617" i="3"/>
  <c r="A618" i="3"/>
  <c r="CX618" i="3"/>
  <c r="CY618" i="3"/>
  <c r="CZ618" i="3"/>
  <c r="DA618" i="3"/>
  <c r="A619" i="3"/>
  <c r="CX619" i="3"/>
  <c r="CY619" i="3"/>
  <c r="CZ619" i="3"/>
  <c r="DA619" i="3"/>
  <c r="A620" i="3"/>
  <c r="CX620" i="3"/>
  <c r="CY620" i="3"/>
  <c r="CZ620" i="3"/>
  <c r="DA620" i="3"/>
  <c r="A621" i="3"/>
  <c r="CX621" i="3"/>
  <c r="CY621" i="3"/>
  <c r="CZ621" i="3"/>
  <c r="DA621" i="3"/>
  <c r="A622" i="3"/>
  <c r="CX622" i="3"/>
  <c r="CY622" i="3"/>
  <c r="CZ622" i="3"/>
  <c r="DA622" i="3"/>
  <c r="A623" i="3"/>
  <c r="CX623" i="3"/>
  <c r="CY623" i="3"/>
  <c r="CZ623" i="3"/>
  <c r="DA623" i="3"/>
  <c r="A624" i="3"/>
  <c r="CX624" i="3"/>
  <c r="CY624" i="3"/>
  <c r="CZ624" i="3"/>
  <c r="DA624" i="3"/>
  <c r="A625" i="3"/>
  <c r="CY625" i="3"/>
  <c r="CZ625" i="3"/>
  <c r="DA625" i="3"/>
  <c r="A626" i="3"/>
  <c r="CY626" i="3"/>
  <c r="CZ626" i="3"/>
  <c r="DA626" i="3"/>
  <c r="A627" i="3"/>
  <c r="CY627" i="3"/>
  <c r="CZ627" i="3"/>
  <c r="DA627" i="3"/>
  <c r="A628" i="3"/>
  <c r="CY628" i="3"/>
  <c r="CZ628" i="3"/>
  <c r="DA628" i="3"/>
  <c r="A629" i="3"/>
  <c r="CY629" i="3"/>
  <c r="CZ629" i="3"/>
  <c r="DA629" i="3"/>
  <c r="A630" i="3"/>
  <c r="CY630" i="3"/>
  <c r="CZ630" i="3"/>
  <c r="DA630" i="3"/>
  <c r="A631" i="3"/>
  <c r="CY631" i="3"/>
  <c r="CZ631" i="3"/>
  <c r="DA631" i="3"/>
  <c r="A632" i="3"/>
  <c r="CY632" i="3"/>
  <c r="CZ632" i="3"/>
  <c r="DA632" i="3"/>
  <c r="A633" i="3"/>
  <c r="CY633" i="3"/>
  <c r="CZ633" i="3"/>
  <c r="DA633" i="3"/>
  <c r="A634" i="3"/>
  <c r="CY634" i="3"/>
  <c r="CZ634" i="3"/>
  <c r="DA634" i="3"/>
  <c r="A635" i="3"/>
  <c r="CY635" i="3"/>
  <c r="CZ635" i="3"/>
  <c r="DA635" i="3"/>
  <c r="A636" i="3"/>
  <c r="CY636" i="3"/>
  <c r="CZ636" i="3"/>
  <c r="DA636" i="3"/>
  <c r="A637" i="3"/>
  <c r="CY637" i="3"/>
  <c r="CZ637" i="3"/>
  <c r="DA637" i="3"/>
  <c r="A638" i="3"/>
  <c r="CY638" i="3"/>
  <c r="CZ638" i="3"/>
  <c r="DA638" i="3"/>
  <c r="A639" i="3"/>
  <c r="CY639" i="3"/>
  <c r="CZ639" i="3"/>
  <c r="DA639" i="3"/>
  <c r="A640" i="3"/>
  <c r="CY640" i="3"/>
  <c r="CZ640" i="3"/>
  <c r="DA640" i="3"/>
  <c r="A641" i="3"/>
  <c r="CY641" i="3"/>
  <c r="CZ641" i="3"/>
  <c r="DA641" i="3"/>
  <c r="A642" i="3"/>
  <c r="CY642" i="3"/>
  <c r="CZ642" i="3"/>
  <c r="DA642" i="3"/>
  <c r="A643" i="3"/>
  <c r="CY643" i="3"/>
  <c r="CZ643" i="3"/>
  <c r="DA643" i="3"/>
  <c r="A644" i="3"/>
  <c r="CY644" i="3"/>
  <c r="CZ644" i="3"/>
  <c r="DA644" i="3"/>
  <c r="A645" i="3"/>
  <c r="CY645" i="3"/>
  <c r="CZ645" i="3"/>
  <c r="DA645" i="3"/>
  <c r="A646" i="3"/>
  <c r="CY646" i="3"/>
  <c r="CZ646" i="3"/>
  <c r="DA646" i="3"/>
  <c r="A647" i="3"/>
  <c r="CY647" i="3"/>
  <c r="CZ647" i="3"/>
  <c r="DA647" i="3"/>
  <c r="A648" i="3"/>
  <c r="CY648" i="3"/>
  <c r="CZ648" i="3"/>
  <c r="DA648" i="3"/>
  <c r="A649" i="3"/>
  <c r="CY649" i="3"/>
  <c r="CZ649" i="3"/>
  <c r="DA649" i="3"/>
  <c r="A650" i="3"/>
  <c r="CY650" i="3"/>
  <c r="CZ650" i="3"/>
  <c r="DA650" i="3"/>
  <c r="A651" i="3"/>
  <c r="CY651" i="3"/>
  <c r="CZ651" i="3"/>
  <c r="DA651" i="3"/>
  <c r="A652" i="3"/>
  <c r="CY652" i="3"/>
  <c r="CZ652" i="3"/>
  <c r="DA652" i="3"/>
  <c r="A653" i="3"/>
  <c r="CY653" i="3"/>
  <c r="CZ653" i="3"/>
  <c r="DA653" i="3"/>
  <c r="A654" i="3"/>
  <c r="CY654" i="3"/>
  <c r="CZ654" i="3"/>
  <c r="DA654" i="3"/>
  <c r="A655" i="3"/>
  <c r="CY655" i="3"/>
  <c r="CZ655" i="3"/>
  <c r="DA655" i="3"/>
  <c r="A656" i="3"/>
  <c r="CY656" i="3"/>
  <c r="CZ656" i="3"/>
  <c r="DA656" i="3"/>
  <c r="A657" i="3"/>
  <c r="CY657" i="3"/>
  <c r="CZ657" i="3"/>
  <c r="DA657" i="3"/>
  <c r="A658" i="3"/>
  <c r="CY658" i="3"/>
  <c r="CZ658" i="3"/>
  <c r="DA658" i="3"/>
  <c r="A659" i="3"/>
  <c r="CY659" i="3"/>
  <c r="CZ659" i="3"/>
  <c r="DA659" i="3"/>
  <c r="A660" i="3"/>
  <c r="CY660" i="3"/>
  <c r="CZ660" i="3"/>
  <c r="DA660" i="3"/>
  <c r="A661" i="3"/>
  <c r="CY661" i="3"/>
  <c r="CZ661" i="3"/>
  <c r="DA661" i="3"/>
  <c r="A662" i="3"/>
  <c r="CY662" i="3"/>
  <c r="CZ662" i="3"/>
  <c r="DA662" i="3"/>
  <c r="A663" i="3"/>
  <c r="CY663" i="3"/>
  <c r="CZ663" i="3"/>
  <c r="DA663" i="3"/>
  <c r="A664" i="3"/>
  <c r="CY664" i="3"/>
  <c r="CZ664" i="3"/>
  <c r="DA664" i="3"/>
  <c r="A665" i="3"/>
  <c r="CY665" i="3"/>
  <c r="CZ665" i="3"/>
  <c r="DA665" i="3"/>
  <c r="A666" i="3"/>
  <c r="CY666" i="3"/>
  <c r="CZ666" i="3"/>
  <c r="DA666" i="3"/>
  <c r="A667" i="3"/>
  <c r="CY667" i="3"/>
  <c r="CZ667" i="3"/>
  <c r="DA667" i="3"/>
  <c r="A668" i="3"/>
  <c r="CY668" i="3"/>
  <c r="CZ668" i="3"/>
  <c r="DA668" i="3"/>
  <c r="A669" i="3"/>
  <c r="CY669" i="3"/>
  <c r="CZ669" i="3"/>
  <c r="DA669" i="3"/>
  <c r="A670" i="3"/>
  <c r="CY670" i="3"/>
  <c r="CZ670" i="3"/>
  <c r="DA670" i="3"/>
  <c r="A671" i="3"/>
  <c r="CY671" i="3"/>
  <c r="CZ671" i="3"/>
  <c r="DA671" i="3"/>
  <c r="A672" i="3"/>
  <c r="CY672" i="3"/>
  <c r="CZ672" i="3"/>
  <c r="DA672" i="3"/>
  <c r="A673" i="3"/>
  <c r="CY673" i="3"/>
  <c r="CZ673" i="3"/>
  <c r="DA673" i="3"/>
  <c r="A674" i="3"/>
  <c r="CY674" i="3"/>
  <c r="CZ674" i="3"/>
  <c r="DA674" i="3"/>
  <c r="A675" i="3"/>
  <c r="CY675" i="3"/>
  <c r="CZ675" i="3"/>
  <c r="DA675" i="3"/>
  <c r="A676" i="3"/>
  <c r="CY676" i="3"/>
  <c r="CZ676" i="3"/>
  <c r="DA676" i="3"/>
  <c r="A677" i="3"/>
  <c r="CY677" i="3"/>
  <c r="CZ677" i="3"/>
  <c r="DA677" i="3"/>
  <c r="A678" i="3"/>
  <c r="CY678" i="3"/>
  <c r="CZ678" i="3"/>
  <c r="DA678" i="3"/>
  <c r="A679" i="3"/>
  <c r="CY679" i="3"/>
  <c r="CZ679" i="3"/>
  <c r="DA679" i="3"/>
  <c r="A680" i="3"/>
  <c r="CY680" i="3"/>
  <c r="CZ680" i="3"/>
  <c r="DA680" i="3"/>
  <c r="A681" i="3"/>
  <c r="CY681" i="3"/>
  <c r="CZ681" i="3"/>
  <c r="DA681" i="3"/>
  <c r="A682" i="3"/>
  <c r="CY682" i="3"/>
  <c r="CZ682" i="3"/>
  <c r="DA682" i="3"/>
  <c r="A683" i="3"/>
  <c r="CY683" i="3"/>
  <c r="CZ683" i="3"/>
  <c r="DA683" i="3"/>
  <c r="A684" i="3"/>
  <c r="CY684" i="3"/>
  <c r="CZ684" i="3"/>
  <c r="DA684" i="3"/>
  <c r="A685" i="3"/>
  <c r="CY685" i="3"/>
  <c r="CZ685" i="3"/>
  <c r="DA685" i="3"/>
  <c r="A686" i="3"/>
  <c r="CY686" i="3"/>
  <c r="CZ686" i="3"/>
  <c r="DA686" i="3"/>
  <c r="A687" i="3"/>
  <c r="CY687" i="3"/>
  <c r="CZ687" i="3"/>
  <c r="DA687" i="3"/>
  <c r="A688" i="3"/>
  <c r="CY688" i="3"/>
  <c r="CZ688" i="3"/>
  <c r="DA688" i="3"/>
  <c r="A689" i="3"/>
  <c r="CY689" i="3"/>
  <c r="CZ689" i="3"/>
  <c r="DA689" i="3"/>
  <c r="A690" i="3"/>
  <c r="CY690" i="3"/>
  <c r="CZ690" i="3"/>
  <c r="DA690" i="3"/>
  <c r="A691" i="3"/>
  <c r="CY691" i="3"/>
  <c r="CZ691" i="3"/>
  <c r="DA691" i="3"/>
  <c r="A692" i="3"/>
  <c r="CY692" i="3"/>
  <c r="CZ692" i="3"/>
  <c r="DA692" i="3"/>
  <c r="A693" i="3"/>
  <c r="CY693" i="3"/>
  <c r="CZ693" i="3"/>
  <c r="DA693" i="3"/>
  <c r="A694" i="3"/>
  <c r="CY694" i="3"/>
  <c r="CZ694" i="3"/>
  <c r="DA694" i="3"/>
  <c r="A695" i="3"/>
  <c r="CY695" i="3"/>
  <c r="CZ695" i="3"/>
  <c r="DA695" i="3"/>
  <c r="A696" i="3"/>
  <c r="CY696" i="3"/>
  <c r="CZ696" i="3"/>
  <c r="DA696" i="3"/>
  <c r="A697" i="3"/>
  <c r="CY697" i="3"/>
  <c r="CZ697" i="3"/>
  <c r="DA697" i="3"/>
  <c r="A698" i="3"/>
  <c r="CY698" i="3"/>
  <c r="CZ698" i="3"/>
  <c r="DA698" i="3"/>
  <c r="A699" i="3"/>
  <c r="CY699" i="3"/>
  <c r="CZ699" i="3"/>
  <c r="DA699" i="3"/>
  <c r="A700" i="3"/>
  <c r="CY700" i="3"/>
  <c r="CZ700" i="3"/>
  <c r="DA700" i="3"/>
  <c r="A701" i="3"/>
  <c r="CY701" i="3"/>
  <c r="CZ701" i="3"/>
  <c r="DA701" i="3"/>
  <c r="A702" i="3"/>
  <c r="CY702" i="3"/>
  <c r="CZ702" i="3"/>
  <c r="DA702" i="3"/>
  <c r="A703" i="3"/>
  <c r="CY703" i="3"/>
  <c r="CZ703" i="3"/>
  <c r="DA703" i="3"/>
  <c r="A704" i="3"/>
  <c r="CY704" i="3"/>
  <c r="CZ704" i="3"/>
  <c r="DA704" i="3"/>
  <c r="A705" i="3"/>
  <c r="CY705" i="3"/>
  <c r="CZ705" i="3"/>
  <c r="DA705" i="3"/>
  <c r="A706" i="3"/>
  <c r="CY706" i="3"/>
  <c r="CZ706" i="3"/>
  <c r="DA706" i="3"/>
  <c r="A707" i="3"/>
  <c r="CX707" i="3"/>
  <c r="CY707" i="3"/>
  <c r="CZ707" i="3"/>
  <c r="DA707" i="3"/>
  <c r="A708" i="3"/>
  <c r="CX708" i="3"/>
  <c r="CY708" i="3"/>
  <c r="CZ708" i="3"/>
  <c r="DA708" i="3"/>
  <c r="A709" i="3"/>
  <c r="CX709" i="3"/>
  <c r="CY709" i="3"/>
  <c r="CZ709" i="3"/>
  <c r="DA709" i="3"/>
  <c r="A710" i="3"/>
  <c r="CX710" i="3"/>
  <c r="CY710" i="3"/>
  <c r="CZ710" i="3"/>
  <c r="DA710" i="3"/>
  <c r="A711" i="3"/>
  <c r="CX711" i="3"/>
  <c r="CY711" i="3"/>
  <c r="CZ711" i="3"/>
  <c r="DA711" i="3"/>
  <c r="A712" i="3"/>
  <c r="CX712" i="3"/>
  <c r="CY712" i="3"/>
  <c r="CZ712" i="3"/>
  <c r="DA712" i="3"/>
  <c r="A713" i="3"/>
  <c r="CX713" i="3"/>
  <c r="CY713" i="3"/>
  <c r="CZ713" i="3"/>
  <c r="DA713" i="3"/>
  <c r="A714" i="3"/>
  <c r="CX714" i="3"/>
  <c r="CY714" i="3"/>
  <c r="CZ714" i="3"/>
  <c r="DA714" i="3"/>
  <c r="A715" i="3"/>
  <c r="CX715" i="3"/>
  <c r="CY715" i="3"/>
  <c r="CZ715" i="3"/>
  <c r="DA715" i="3"/>
  <c r="A716" i="3"/>
  <c r="CX716" i="3"/>
  <c r="CY716" i="3"/>
  <c r="CZ716" i="3"/>
  <c r="DA716" i="3"/>
  <c r="A717" i="3"/>
  <c r="CX717" i="3"/>
  <c r="CY717" i="3"/>
  <c r="CZ717" i="3"/>
  <c r="DA717" i="3"/>
  <c r="A718" i="3"/>
  <c r="CX718" i="3"/>
  <c r="CY718" i="3"/>
  <c r="CZ718" i="3"/>
  <c r="DA718" i="3"/>
  <c r="A719" i="3"/>
  <c r="CX719" i="3"/>
  <c r="CY719" i="3"/>
  <c r="CZ719" i="3"/>
  <c r="DA719" i="3"/>
  <c r="A720" i="3"/>
  <c r="CX720" i="3"/>
  <c r="CY720" i="3"/>
  <c r="CZ720" i="3"/>
  <c r="DA720" i="3"/>
  <c r="A721" i="3"/>
  <c r="CX721" i="3"/>
  <c r="CY721" i="3"/>
  <c r="CZ721" i="3"/>
  <c r="DA721" i="3"/>
  <c r="A722" i="3"/>
  <c r="CX722" i="3"/>
  <c r="CY722" i="3"/>
  <c r="CZ722" i="3"/>
  <c r="DA722" i="3"/>
  <c r="A723" i="3"/>
  <c r="CY723" i="3"/>
  <c r="CZ723" i="3"/>
  <c r="DA723" i="3"/>
  <c r="A724" i="3"/>
  <c r="CY724" i="3"/>
  <c r="CZ724" i="3"/>
  <c r="DA724" i="3"/>
  <c r="A725" i="3"/>
  <c r="CY725" i="3"/>
  <c r="CZ725" i="3"/>
  <c r="DA725" i="3"/>
  <c r="A726" i="3"/>
  <c r="CY726" i="3"/>
  <c r="CZ726" i="3"/>
  <c r="DA726" i="3"/>
  <c r="A727" i="3"/>
  <c r="CY727" i="3"/>
  <c r="CZ727" i="3"/>
  <c r="DA727" i="3"/>
  <c r="A728" i="3"/>
  <c r="CY728" i="3"/>
  <c r="CZ728" i="3"/>
  <c r="DA728" i="3"/>
  <c r="A729" i="3"/>
  <c r="CY729" i="3"/>
  <c r="CZ729" i="3"/>
  <c r="DA729" i="3"/>
  <c r="A730" i="3"/>
  <c r="CY730" i="3"/>
  <c r="CZ730" i="3"/>
  <c r="DA730" i="3"/>
  <c r="A731" i="3"/>
  <c r="CY731" i="3"/>
  <c r="CZ731" i="3"/>
  <c r="DA731" i="3"/>
  <c r="A732" i="3"/>
  <c r="CY732" i="3"/>
  <c r="CZ732" i="3"/>
  <c r="DA732" i="3"/>
  <c r="A733" i="3"/>
  <c r="CY733" i="3"/>
  <c r="CZ733" i="3"/>
  <c r="DA733" i="3"/>
  <c r="A734" i="3"/>
  <c r="CY734" i="3"/>
  <c r="CZ734" i="3"/>
  <c r="DA734" i="3"/>
  <c r="A735" i="3"/>
  <c r="CY735" i="3"/>
  <c r="CZ735" i="3"/>
  <c r="DA735" i="3"/>
  <c r="A736" i="3"/>
  <c r="CY736" i="3"/>
  <c r="CZ736" i="3"/>
  <c r="DA736" i="3"/>
  <c r="A737" i="3"/>
  <c r="CY737" i="3"/>
  <c r="CZ737" i="3"/>
  <c r="DA737" i="3"/>
  <c r="A738" i="3"/>
  <c r="CY738" i="3"/>
  <c r="CZ738" i="3"/>
  <c r="DA738" i="3"/>
  <c r="A739" i="3"/>
  <c r="CY739" i="3"/>
  <c r="CZ739" i="3"/>
  <c r="DA739" i="3"/>
  <c r="A740" i="3"/>
  <c r="CY740" i="3"/>
  <c r="CZ740" i="3"/>
  <c r="DA740" i="3"/>
  <c r="A741" i="3"/>
  <c r="CY741" i="3"/>
  <c r="CZ741" i="3"/>
  <c r="DA741" i="3"/>
  <c r="A742" i="3"/>
  <c r="CY742" i="3"/>
  <c r="CZ742" i="3"/>
  <c r="DA742" i="3"/>
  <c r="A743" i="3"/>
  <c r="CY743" i="3"/>
  <c r="CZ743" i="3"/>
  <c r="DA743" i="3"/>
  <c r="A744" i="3"/>
  <c r="CY744" i="3"/>
  <c r="CZ744" i="3"/>
  <c r="DA744" i="3"/>
  <c r="A745" i="3"/>
  <c r="CX745" i="3"/>
  <c r="CY745" i="3"/>
  <c r="CZ745" i="3"/>
  <c r="DA745" i="3"/>
  <c r="A746" i="3"/>
  <c r="CX746" i="3"/>
  <c r="CY746" i="3"/>
  <c r="CZ746" i="3"/>
  <c r="DA746" i="3"/>
  <c r="A747" i="3"/>
  <c r="CX747" i="3"/>
  <c r="CY747" i="3"/>
  <c r="CZ747" i="3"/>
  <c r="DA747" i="3"/>
  <c r="A748" i="3"/>
  <c r="CX748" i="3"/>
  <c r="CY748" i="3"/>
  <c r="CZ748" i="3"/>
  <c r="DA748" i="3"/>
  <c r="A749" i="3"/>
  <c r="CX749" i="3"/>
  <c r="CY749" i="3"/>
  <c r="CZ749" i="3"/>
  <c r="DA749" i="3"/>
  <c r="A750" i="3"/>
  <c r="CX750" i="3"/>
  <c r="CY750" i="3"/>
  <c r="CZ750" i="3"/>
  <c r="DA750" i="3"/>
  <c r="A751" i="3"/>
  <c r="CX751" i="3"/>
  <c r="CY751" i="3"/>
  <c r="CZ751" i="3"/>
  <c r="DA751" i="3"/>
  <c r="A752" i="3"/>
  <c r="CX752" i="3"/>
  <c r="CY752" i="3"/>
  <c r="CZ752" i="3"/>
  <c r="DA752" i="3"/>
  <c r="A753" i="3"/>
  <c r="CX753" i="3"/>
  <c r="CY753" i="3"/>
  <c r="CZ753" i="3"/>
  <c r="DA753" i="3"/>
  <c r="A754" i="3"/>
  <c r="CX754" i="3"/>
  <c r="CY754" i="3"/>
  <c r="CZ754" i="3"/>
  <c r="DA754" i="3"/>
  <c r="A755" i="3"/>
  <c r="CX755" i="3"/>
  <c r="CY755" i="3"/>
  <c r="CZ755" i="3"/>
  <c r="DA755" i="3"/>
  <c r="A756" i="3"/>
  <c r="CX756" i="3"/>
  <c r="CY756" i="3"/>
  <c r="CZ756" i="3"/>
  <c r="DA756" i="3"/>
  <c r="A757" i="3"/>
  <c r="CX757" i="3"/>
  <c r="CY757" i="3"/>
  <c r="CZ757" i="3"/>
  <c r="DA757" i="3"/>
  <c r="A758" i="3"/>
  <c r="CX758" i="3"/>
  <c r="CY758" i="3"/>
  <c r="CZ758" i="3"/>
  <c r="DA758" i="3"/>
  <c r="A759" i="3"/>
  <c r="CY759" i="3"/>
  <c r="CZ759" i="3"/>
  <c r="DA759" i="3"/>
  <c r="A760" i="3"/>
  <c r="CY760" i="3"/>
  <c r="CZ760" i="3"/>
  <c r="DA760" i="3"/>
  <c r="A761" i="3"/>
  <c r="CY761" i="3"/>
  <c r="CZ761" i="3"/>
  <c r="DA761" i="3"/>
  <c r="A762" i="3"/>
  <c r="CY762" i="3"/>
  <c r="CZ762" i="3"/>
  <c r="DA762" i="3"/>
  <c r="A763" i="3"/>
  <c r="CY763" i="3"/>
  <c r="CZ763" i="3"/>
  <c r="DA763" i="3"/>
  <c r="A764" i="3"/>
  <c r="CY764" i="3"/>
  <c r="CZ764" i="3"/>
  <c r="DA764" i="3"/>
  <c r="A765" i="3"/>
  <c r="CY765" i="3"/>
  <c r="CZ765" i="3"/>
  <c r="DA765" i="3"/>
  <c r="A766" i="3"/>
  <c r="CY766" i="3"/>
  <c r="CZ766" i="3"/>
  <c r="DA766" i="3"/>
  <c r="A767" i="3"/>
  <c r="CY767" i="3"/>
  <c r="CZ767" i="3"/>
  <c r="DA767" i="3"/>
  <c r="A768" i="3"/>
  <c r="CY768" i="3"/>
  <c r="CZ768" i="3"/>
  <c r="DA768" i="3"/>
  <c r="A769" i="3"/>
  <c r="CY769" i="3"/>
  <c r="CZ769" i="3"/>
  <c r="DA769" i="3"/>
  <c r="A770" i="3"/>
  <c r="CY770" i="3"/>
  <c r="CZ770" i="3"/>
  <c r="DA770" i="3"/>
  <c r="A771" i="3"/>
  <c r="CY771" i="3"/>
  <c r="CZ771" i="3"/>
  <c r="DA771" i="3"/>
  <c r="A772" i="3"/>
  <c r="CY772" i="3"/>
  <c r="CZ772" i="3"/>
  <c r="DA772" i="3"/>
  <c r="A773" i="3"/>
  <c r="CY773" i="3"/>
  <c r="CZ773" i="3"/>
  <c r="DA773" i="3"/>
  <c r="A774" i="3"/>
  <c r="CY774" i="3"/>
  <c r="CZ774" i="3"/>
  <c r="DA774" i="3"/>
  <c r="A775" i="3"/>
  <c r="CY775" i="3"/>
  <c r="CZ775" i="3"/>
  <c r="DA775" i="3"/>
  <c r="A776" i="3"/>
  <c r="CY776" i="3"/>
  <c r="CZ776" i="3"/>
  <c r="DA776" i="3"/>
  <c r="A777" i="3"/>
  <c r="CY777" i="3"/>
  <c r="CZ777" i="3"/>
  <c r="DA777" i="3"/>
  <c r="A778" i="3"/>
  <c r="CY778" i="3"/>
  <c r="CZ778" i="3"/>
  <c r="DA778" i="3"/>
  <c r="A779" i="3"/>
  <c r="CY779" i="3"/>
  <c r="CZ779" i="3"/>
  <c r="DA779" i="3"/>
  <c r="A780" i="3"/>
  <c r="CY780" i="3"/>
  <c r="CZ780" i="3"/>
  <c r="DA780" i="3"/>
  <c r="A781" i="3"/>
  <c r="CY781" i="3"/>
  <c r="CZ781" i="3"/>
  <c r="DA781" i="3"/>
  <c r="A782" i="3"/>
  <c r="CY782" i="3"/>
  <c r="CZ782" i="3"/>
  <c r="DA782" i="3"/>
  <c r="A783" i="3"/>
  <c r="CY783" i="3"/>
  <c r="CZ783" i="3"/>
  <c r="DA783" i="3"/>
  <c r="A784" i="3"/>
  <c r="CY784" i="3"/>
  <c r="CZ784" i="3"/>
  <c r="DA784" i="3"/>
  <c r="A785" i="3"/>
  <c r="CY785" i="3"/>
  <c r="CZ785" i="3"/>
  <c r="DA785" i="3"/>
  <c r="A786" i="3"/>
  <c r="CY786" i="3"/>
  <c r="CZ786" i="3"/>
  <c r="DA786" i="3"/>
  <c r="A787" i="3"/>
  <c r="CY787" i="3"/>
  <c r="CZ787" i="3"/>
  <c r="DA787" i="3"/>
  <c r="A788" i="3"/>
  <c r="CY788" i="3"/>
  <c r="CZ788" i="3"/>
  <c r="DA788" i="3"/>
  <c r="A789" i="3"/>
  <c r="CY789" i="3"/>
  <c r="CZ789" i="3"/>
  <c r="DA789" i="3"/>
  <c r="A790" i="3"/>
  <c r="CY790" i="3"/>
  <c r="CZ790" i="3"/>
  <c r="DA790" i="3"/>
  <c r="A791" i="3"/>
  <c r="CY791" i="3"/>
  <c r="CZ791" i="3"/>
  <c r="DA791" i="3"/>
  <c r="A792" i="3"/>
  <c r="CY792" i="3"/>
  <c r="CZ792" i="3"/>
  <c r="DA792" i="3"/>
  <c r="A793" i="3"/>
  <c r="CY793" i="3"/>
  <c r="CZ793" i="3"/>
  <c r="DA793" i="3"/>
  <c r="A794" i="3"/>
  <c r="CY794" i="3"/>
  <c r="CZ794" i="3"/>
  <c r="DA794" i="3"/>
  <c r="A795" i="3"/>
  <c r="CY795" i="3"/>
  <c r="CZ795" i="3"/>
  <c r="DA795" i="3"/>
  <c r="A796" i="3"/>
  <c r="CY796" i="3"/>
  <c r="CZ796" i="3"/>
  <c r="DA796" i="3"/>
  <c r="A797" i="3"/>
  <c r="CY797" i="3"/>
  <c r="CZ797" i="3"/>
  <c r="DA797" i="3"/>
  <c r="A798" i="3"/>
  <c r="CY798" i="3"/>
  <c r="CZ798" i="3"/>
  <c r="DA798" i="3"/>
  <c r="A799" i="3"/>
  <c r="CY799" i="3"/>
  <c r="CZ799" i="3"/>
  <c r="DA799" i="3"/>
  <c r="A800" i="3"/>
  <c r="CY800" i="3"/>
  <c r="CZ800" i="3"/>
  <c r="DA800" i="3"/>
  <c r="A801" i="3"/>
  <c r="CY801" i="3"/>
  <c r="CZ801" i="3"/>
  <c r="DA801" i="3"/>
  <c r="A802" i="3"/>
  <c r="CY802" i="3"/>
  <c r="CZ802" i="3"/>
  <c r="DA802" i="3"/>
  <c r="A803" i="3"/>
  <c r="CY803" i="3"/>
  <c r="CZ803" i="3"/>
  <c r="DA803" i="3"/>
  <c r="A804" i="3"/>
  <c r="CY804" i="3"/>
  <c r="CZ804" i="3"/>
  <c r="DA804" i="3"/>
  <c r="A805" i="3"/>
  <c r="CY805" i="3"/>
  <c r="CZ805" i="3"/>
  <c r="DA805" i="3"/>
  <c r="A806" i="3"/>
  <c r="CY806" i="3"/>
  <c r="CZ806" i="3"/>
  <c r="DA806" i="3"/>
  <c r="A807" i="3"/>
  <c r="CX807" i="3"/>
  <c r="CY807" i="3"/>
  <c r="CZ807" i="3"/>
  <c r="DA807" i="3"/>
  <c r="A808" i="3"/>
  <c r="CX808" i="3"/>
  <c r="CY808" i="3"/>
  <c r="CZ808" i="3"/>
  <c r="DA808" i="3"/>
  <c r="A809" i="3"/>
  <c r="CX809" i="3"/>
  <c r="CY809" i="3"/>
  <c r="CZ809" i="3"/>
  <c r="DA809" i="3"/>
  <c r="A810" i="3"/>
  <c r="CX810" i="3"/>
  <c r="CY810" i="3"/>
  <c r="CZ810" i="3"/>
  <c r="DA810" i="3"/>
  <c r="A811" i="3"/>
  <c r="CX811" i="3"/>
  <c r="CY811" i="3"/>
  <c r="CZ811" i="3"/>
  <c r="DA811" i="3"/>
  <c r="A812" i="3"/>
  <c r="CX812" i="3"/>
  <c r="CY812" i="3"/>
  <c r="CZ812" i="3"/>
  <c r="DA812" i="3"/>
  <c r="A813" i="3"/>
  <c r="CX813" i="3"/>
  <c r="CY813" i="3"/>
  <c r="CZ813" i="3"/>
  <c r="DA813" i="3"/>
  <c r="A814" i="3"/>
  <c r="CX814" i="3"/>
  <c r="CY814" i="3"/>
  <c r="CZ814" i="3"/>
  <c r="DA814" i="3"/>
  <c r="A815" i="3"/>
  <c r="CX815" i="3"/>
  <c r="CY815" i="3"/>
  <c r="CZ815" i="3"/>
  <c r="DA815" i="3"/>
  <c r="A816" i="3"/>
  <c r="CX816" i="3"/>
  <c r="CY816" i="3"/>
  <c r="CZ816" i="3"/>
  <c r="DA816" i="3"/>
  <c r="A817" i="3"/>
  <c r="CX817" i="3"/>
  <c r="CY817" i="3"/>
  <c r="CZ817" i="3"/>
  <c r="DA817" i="3"/>
  <c r="A818" i="3"/>
  <c r="CX818" i="3"/>
  <c r="CY818" i="3"/>
  <c r="CZ818" i="3"/>
  <c r="DA818" i="3"/>
  <c r="A819" i="3"/>
  <c r="CX819" i="3"/>
  <c r="CY819" i="3"/>
  <c r="CZ819" i="3"/>
  <c r="DA819" i="3"/>
  <c r="A820" i="3"/>
  <c r="CX820" i="3"/>
  <c r="CY820" i="3"/>
  <c r="CZ820" i="3"/>
  <c r="DA820" i="3"/>
  <c r="A821" i="3"/>
  <c r="CX821" i="3"/>
  <c r="CY821" i="3"/>
  <c r="CZ821" i="3"/>
  <c r="DA821" i="3"/>
  <c r="A822" i="3"/>
  <c r="CX822" i="3"/>
  <c r="CY822" i="3"/>
  <c r="CZ822" i="3"/>
  <c r="DA822" i="3"/>
  <c r="A823" i="3"/>
  <c r="CY823" i="3"/>
  <c r="CZ823" i="3"/>
  <c r="DA823" i="3"/>
  <c r="A824" i="3"/>
  <c r="CY824" i="3"/>
  <c r="CZ824" i="3"/>
  <c r="DA824" i="3"/>
  <c r="A825" i="3"/>
  <c r="CY825" i="3"/>
  <c r="CZ825" i="3"/>
  <c r="DA825" i="3"/>
  <c r="A826" i="3"/>
  <c r="CY826" i="3"/>
  <c r="CZ826" i="3"/>
  <c r="DA826" i="3"/>
  <c r="A827" i="3"/>
  <c r="CY827" i="3"/>
  <c r="CZ827" i="3"/>
  <c r="DA827" i="3"/>
  <c r="A828" i="3"/>
  <c r="CY828" i="3"/>
  <c r="CZ828" i="3"/>
  <c r="DA828" i="3"/>
  <c r="A829" i="3"/>
  <c r="CY829" i="3"/>
  <c r="CZ829" i="3"/>
  <c r="DA829" i="3"/>
  <c r="A830" i="3"/>
  <c r="CY830" i="3"/>
  <c r="CZ830" i="3"/>
  <c r="DA830" i="3"/>
  <c r="A831" i="3"/>
  <c r="CY831" i="3"/>
  <c r="CZ831" i="3"/>
  <c r="DA831" i="3"/>
  <c r="A832" i="3"/>
  <c r="CY832" i="3"/>
  <c r="CZ832" i="3"/>
  <c r="DA832" i="3"/>
  <c r="A833" i="3"/>
  <c r="CY833" i="3"/>
  <c r="CZ833" i="3"/>
  <c r="DA833" i="3"/>
  <c r="A834" i="3"/>
  <c r="CY834" i="3"/>
  <c r="CZ834" i="3"/>
  <c r="DA834" i="3"/>
  <c r="A835" i="3"/>
  <c r="CY835" i="3"/>
  <c r="CZ835" i="3"/>
  <c r="DA835" i="3"/>
  <c r="A836" i="3"/>
  <c r="CY836" i="3"/>
  <c r="CZ836" i="3"/>
  <c r="DA836" i="3"/>
  <c r="A837" i="3"/>
  <c r="CX837" i="3"/>
  <c r="CY837" i="3"/>
  <c r="CZ837" i="3"/>
  <c r="DA837" i="3"/>
  <c r="A838" i="3"/>
  <c r="CX838" i="3"/>
  <c r="CY838" i="3"/>
  <c r="CZ838" i="3"/>
  <c r="DA838" i="3"/>
  <c r="A839" i="3"/>
  <c r="CX839" i="3"/>
  <c r="CY839" i="3"/>
  <c r="CZ839" i="3"/>
  <c r="DA839" i="3"/>
  <c r="A840" i="3"/>
  <c r="CX840" i="3"/>
  <c r="CY840" i="3"/>
  <c r="CZ840" i="3"/>
  <c r="DA840" i="3"/>
  <c r="A841" i="3"/>
  <c r="CX841" i="3"/>
  <c r="CY841" i="3"/>
  <c r="CZ841" i="3"/>
  <c r="DA841" i="3"/>
  <c r="A842" i="3"/>
  <c r="CX842" i="3"/>
  <c r="CY842" i="3"/>
  <c r="CZ842" i="3"/>
  <c r="DA842" i="3"/>
  <c r="A843" i="3"/>
  <c r="CX843" i="3"/>
  <c r="CY843" i="3"/>
  <c r="CZ843" i="3"/>
  <c r="DA843" i="3"/>
  <c r="A844" i="3"/>
  <c r="CX844" i="3"/>
  <c r="CY844" i="3"/>
  <c r="CZ844" i="3"/>
  <c r="DA844" i="3"/>
  <c r="A845" i="3"/>
  <c r="CX845" i="3"/>
  <c r="CY845" i="3"/>
  <c r="CZ845" i="3"/>
  <c r="DA845" i="3"/>
  <c r="A846" i="3"/>
  <c r="CX846" i="3"/>
  <c r="CY846" i="3"/>
  <c r="CZ846" i="3"/>
  <c r="DA846" i="3"/>
  <c r="A847" i="3"/>
  <c r="CX847" i="3"/>
  <c r="CY847" i="3"/>
  <c r="CZ847" i="3"/>
  <c r="DA847" i="3"/>
  <c r="A848" i="3"/>
  <c r="CX848" i="3"/>
  <c r="CY848" i="3"/>
  <c r="CZ848" i="3"/>
  <c r="DA848" i="3"/>
  <c r="A849" i="3"/>
  <c r="CX849" i="3"/>
  <c r="CY849" i="3"/>
  <c r="CZ849" i="3"/>
  <c r="DA849" i="3"/>
  <c r="A850" i="3"/>
  <c r="CX850" i="3"/>
  <c r="CY850" i="3"/>
  <c r="CZ850" i="3"/>
  <c r="DA850" i="3"/>
  <c r="A851" i="3"/>
  <c r="CX851" i="3"/>
  <c r="CY851" i="3"/>
  <c r="CZ851" i="3"/>
  <c r="DA851" i="3"/>
  <c r="A852" i="3"/>
  <c r="CX852" i="3"/>
  <c r="CY852" i="3"/>
  <c r="CZ852" i="3"/>
  <c r="DA852" i="3"/>
  <c r="A853" i="3"/>
  <c r="CX853" i="3"/>
  <c r="CY853" i="3"/>
  <c r="CZ853" i="3"/>
  <c r="DA853" i="3"/>
  <c r="A854" i="3"/>
  <c r="CX854" i="3"/>
  <c r="CY854" i="3"/>
  <c r="CZ854" i="3"/>
  <c r="DA854" i="3"/>
  <c r="A855" i="3"/>
  <c r="CY855" i="3"/>
  <c r="CZ855" i="3"/>
  <c r="DA855" i="3"/>
  <c r="A856" i="3"/>
  <c r="CY856" i="3"/>
  <c r="CZ856" i="3"/>
  <c r="DA856" i="3"/>
  <c r="A857" i="3"/>
  <c r="CY857" i="3"/>
  <c r="CZ857" i="3"/>
  <c r="DA857" i="3"/>
  <c r="A858" i="3"/>
  <c r="CY858" i="3"/>
  <c r="CZ858" i="3"/>
  <c r="DA858" i="3"/>
  <c r="A859" i="3"/>
  <c r="CY859" i="3"/>
  <c r="CZ859" i="3"/>
  <c r="DA859" i="3"/>
  <c r="A860" i="3"/>
  <c r="CY860" i="3"/>
  <c r="CZ860" i="3"/>
  <c r="DA860" i="3"/>
  <c r="A861" i="3"/>
  <c r="CY861" i="3"/>
  <c r="CZ861" i="3"/>
  <c r="DA861" i="3"/>
  <c r="A862" i="3"/>
  <c r="CY862" i="3"/>
  <c r="CZ862" i="3"/>
  <c r="DA862" i="3"/>
  <c r="A863" i="3"/>
  <c r="CY863" i="3"/>
  <c r="CZ863" i="3"/>
  <c r="DA863" i="3"/>
  <c r="A864" i="3"/>
  <c r="CY864" i="3"/>
  <c r="CZ864" i="3"/>
  <c r="DA864" i="3"/>
  <c r="A865" i="3"/>
  <c r="CY865" i="3"/>
  <c r="CZ865" i="3"/>
  <c r="DA865" i="3"/>
  <c r="A866" i="3"/>
  <c r="CY866" i="3"/>
  <c r="CZ866" i="3"/>
  <c r="DA866" i="3"/>
  <c r="A867" i="3"/>
  <c r="CY867" i="3"/>
  <c r="CZ867" i="3"/>
  <c r="DA867" i="3"/>
  <c r="A868" i="3"/>
  <c r="CY868" i="3"/>
  <c r="CZ868" i="3"/>
  <c r="DA868" i="3"/>
  <c r="A869" i="3"/>
  <c r="CY869" i="3"/>
  <c r="CZ869" i="3"/>
  <c r="DA869" i="3"/>
  <c r="A870" i="3"/>
  <c r="CY870" i="3"/>
  <c r="CZ870" i="3"/>
  <c r="DA870" i="3"/>
  <c r="A871" i="3"/>
  <c r="CY871" i="3"/>
  <c r="CZ871" i="3"/>
  <c r="DA871" i="3"/>
  <c r="A872" i="3"/>
  <c r="CY872" i="3"/>
  <c r="CZ872" i="3"/>
  <c r="DA872" i="3"/>
  <c r="A873" i="3"/>
  <c r="CY873" i="3"/>
  <c r="CZ873" i="3"/>
  <c r="DA873" i="3"/>
  <c r="A874" i="3"/>
  <c r="CY874" i="3"/>
  <c r="CZ874" i="3"/>
  <c r="DA874" i="3"/>
  <c r="A875" i="3"/>
  <c r="CY875" i="3"/>
  <c r="CZ875" i="3"/>
  <c r="DA875" i="3"/>
  <c r="A876" i="3"/>
  <c r="CY876" i="3"/>
  <c r="CZ876" i="3"/>
  <c r="DA876" i="3"/>
  <c r="A877" i="3"/>
  <c r="CY877" i="3"/>
  <c r="CZ877" i="3"/>
  <c r="DA877" i="3"/>
  <c r="A878" i="3"/>
  <c r="CY878" i="3"/>
  <c r="CZ878" i="3"/>
  <c r="DA878" i="3"/>
  <c r="A879" i="3"/>
  <c r="CY879" i="3"/>
  <c r="CZ879" i="3"/>
  <c r="DA879" i="3"/>
  <c r="A880" i="3"/>
  <c r="CY880" i="3"/>
  <c r="CZ880" i="3"/>
  <c r="DA880" i="3"/>
  <c r="A881" i="3"/>
  <c r="CY881" i="3"/>
  <c r="CZ881" i="3"/>
  <c r="DA881" i="3"/>
  <c r="A882" i="3"/>
  <c r="CY882" i="3"/>
  <c r="CZ882" i="3"/>
  <c r="DA882" i="3"/>
  <c r="A883" i="3"/>
  <c r="CY883" i="3"/>
  <c r="CZ883" i="3"/>
  <c r="DA883" i="3"/>
  <c r="A884" i="3"/>
  <c r="CY884" i="3"/>
  <c r="CZ884" i="3"/>
  <c r="DA884" i="3"/>
  <c r="A885" i="3"/>
  <c r="CY885" i="3"/>
  <c r="CZ885" i="3"/>
  <c r="DA885" i="3"/>
  <c r="A886" i="3"/>
  <c r="CY886" i="3"/>
  <c r="CZ886" i="3"/>
  <c r="DA886" i="3"/>
  <c r="A887" i="3"/>
  <c r="CY887" i="3"/>
  <c r="CZ887" i="3"/>
  <c r="DA887" i="3"/>
  <c r="A888" i="3"/>
  <c r="CY888" i="3"/>
  <c r="CZ888" i="3"/>
  <c r="DA888" i="3"/>
  <c r="A889" i="3"/>
  <c r="CY889" i="3"/>
  <c r="CZ889" i="3"/>
  <c r="DA889" i="3"/>
  <c r="A890" i="3"/>
  <c r="CY890" i="3"/>
  <c r="CZ890" i="3"/>
  <c r="DA890" i="3"/>
  <c r="A891" i="3"/>
  <c r="CY891" i="3"/>
  <c r="CZ891" i="3"/>
  <c r="DA891" i="3"/>
  <c r="A892" i="3"/>
  <c r="CY892" i="3"/>
  <c r="CZ892" i="3"/>
  <c r="DA892" i="3"/>
  <c r="A893" i="3"/>
  <c r="CY893" i="3"/>
  <c r="CZ893" i="3"/>
  <c r="DA893" i="3"/>
  <c r="A894" i="3"/>
  <c r="CY894" i="3"/>
  <c r="CZ894" i="3"/>
  <c r="DA894" i="3"/>
  <c r="A895" i="3"/>
  <c r="CY895" i="3"/>
  <c r="CZ895" i="3"/>
  <c r="DA895" i="3"/>
  <c r="A896" i="3"/>
  <c r="CY896" i="3"/>
  <c r="CZ896" i="3"/>
  <c r="DA896" i="3"/>
  <c r="A897" i="3"/>
  <c r="CY897" i="3"/>
  <c r="CZ897" i="3"/>
  <c r="DA897" i="3"/>
  <c r="A898" i="3"/>
  <c r="CY898" i="3"/>
  <c r="CZ898" i="3"/>
  <c r="DA898" i="3"/>
  <c r="A899" i="3"/>
  <c r="CY899" i="3"/>
  <c r="CZ899" i="3"/>
  <c r="DA899" i="3"/>
  <c r="A900" i="3"/>
  <c r="CY900" i="3"/>
  <c r="CZ900" i="3"/>
  <c r="DA900" i="3"/>
  <c r="A901" i="3"/>
  <c r="CY901" i="3"/>
  <c r="CZ901" i="3"/>
  <c r="DA901" i="3"/>
  <c r="A902" i="3"/>
  <c r="CY902" i="3"/>
  <c r="CZ902" i="3"/>
  <c r="DA902" i="3"/>
  <c r="A903" i="3"/>
  <c r="CY903" i="3"/>
  <c r="CZ903" i="3"/>
  <c r="DA903" i="3"/>
  <c r="A904" i="3"/>
  <c r="CY904" i="3"/>
  <c r="CZ904" i="3"/>
  <c r="DA904" i="3"/>
  <c r="A905" i="3"/>
  <c r="CY905" i="3"/>
  <c r="CZ905" i="3"/>
  <c r="DA905" i="3"/>
  <c r="A906" i="3"/>
  <c r="CY906" i="3"/>
  <c r="CZ906" i="3"/>
  <c r="DA906" i="3"/>
  <c r="A907" i="3"/>
  <c r="CY907" i="3"/>
  <c r="CZ907" i="3"/>
  <c r="DA907" i="3"/>
  <c r="A908" i="3"/>
  <c r="CY908" i="3"/>
  <c r="CZ908" i="3"/>
  <c r="DA908" i="3"/>
  <c r="A909" i="3"/>
  <c r="CY909" i="3"/>
  <c r="CZ909" i="3"/>
  <c r="DA909" i="3"/>
  <c r="A910" i="3"/>
  <c r="CY910" i="3"/>
  <c r="CZ910" i="3"/>
  <c r="DA910" i="3"/>
  <c r="A911" i="3"/>
  <c r="CY911" i="3"/>
  <c r="CZ911" i="3"/>
  <c r="DA911" i="3"/>
  <c r="A912" i="3"/>
  <c r="CY912" i="3"/>
  <c r="CZ912" i="3"/>
  <c r="DA912" i="3"/>
  <c r="A913" i="3"/>
  <c r="CY913" i="3"/>
  <c r="CZ913" i="3"/>
  <c r="DA913" i="3"/>
  <c r="A914" i="3"/>
  <c r="CY914" i="3"/>
  <c r="CZ914" i="3"/>
  <c r="DA914" i="3"/>
  <c r="A915" i="3"/>
  <c r="CY915" i="3"/>
  <c r="CZ915" i="3"/>
  <c r="DA915" i="3"/>
  <c r="A916" i="3"/>
  <c r="CY916" i="3"/>
  <c r="CZ916" i="3"/>
  <c r="DA916" i="3"/>
  <c r="A917" i="3"/>
  <c r="CY917" i="3"/>
  <c r="CZ917" i="3"/>
  <c r="DA917" i="3"/>
  <c r="A918" i="3"/>
  <c r="CY918" i="3"/>
  <c r="CZ918" i="3"/>
  <c r="DA918" i="3"/>
  <c r="A919" i="3"/>
  <c r="CY919" i="3"/>
  <c r="CZ919" i="3"/>
  <c r="DA919" i="3"/>
  <c r="A920" i="3"/>
  <c r="CY920" i="3"/>
  <c r="CZ920" i="3"/>
  <c r="DA920" i="3"/>
  <c r="A921" i="3"/>
  <c r="CY921" i="3"/>
  <c r="CZ921" i="3"/>
  <c r="DA921" i="3"/>
  <c r="A922" i="3"/>
  <c r="CY922" i="3"/>
  <c r="CZ922" i="3"/>
  <c r="DA922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V28" i="1"/>
  <c r="AC28" i="1"/>
  <c r="CQ28" i="1" s="1"/>
  <c r="P28" i="1" s="1"/>
  <c r="CP28" i="1" s="1"/>
  <c r="O28" i="1" s="1"/>
  <c r="AE28" i="1"/>
  <c r="AD28" i="1" s="1"/>
  <c r="CR28" i="1" s="1"/>
  <c r="Q28" i="1" s="1"/>
  <c r="AF28" i="1"/>
  <c r="CT28" i="1" s="1"/>
  <c r="S28" i="1" s="1"/>
  <c r="AG28" i="1"/>
  <c r="CU28" i="1" s="1"/>
  <c r="T28" i="1" s="1"/>
  <c r="AH28" i="1"/>
  <c r="AI28" i="1"/>
  <c r="AJ28" i="1"/>
  <c r="CX28" i="1" s="1"/>
  <c r="W28" i="1" s="1"/>
  <c r="CS28" i="1"/>
  <c r="R28" i="1" s="1"/>
  <c r="GK28" i="1" s="1"/>
  <c r="CV28" i="1"/>
  <c r="U28" i="1" s="1"/>
  <c r="CW28" i="1"/>
  <c r="FR28" i="1"/>
  <c r="GL28" i="1"/>
  <c r="GO28" i="1"/>
  <c r="GP28" i="1"/>
  <c r="GV28" i="1"/>
  <c r="GX28" i="1"/>
  <c r="C29" i="1"/>
  <c r="D29" i="1"/>
  <c r="T29" i="1"/>
  <c r="AC29" i="1"/>
  <c r="AE29" i="1"/>
  <c r="AD29" i="1" s="1"/>
  <c r="AF29" i="1"/>
  <c r="CT29" i="1" s="1"/>
  <c r="S29" i="1" s="1"/>
  <c r="AG29" i="1"/>
  <c r="AH29" i="1"/>
  <c r="AI29" i="1"/>
  <c r="CW29" i="1" s="1"/>
  <c r="V29" i="1" s="1"/>
  <c r="AJ29" i="1"/>
  <c r="CX29" i="1" s="1"/>
  <c r="W29" i="1" s="1"/>
  <c r="CQ29" i="1"/>
  <c r="P29" i="1" s="1"/>
  <c r="CS29" i="1"/>
  <c r="R29" i="1" s="1"/>
  <c r="CU29" i="1"/>
  <c r="CV29" i="1"/>
  <c r="U29" i="1" s="1"/>
  <c r="FR29" i="1"/>
  <c r="GL29" i="1"/>
  <c r="GO29" i="1"/>
  <c r="GP29" i="1"/>
  <c r="GV29" i="1"/>
  <c r="GX29" i="1" s="1"/>
  <c r="C30" i="1"/>
  <c r="D30" i="1"/>
  <c r="I30" i="1"/>
  <c r="S30" i="1"/>
  <c r="AC30" i="1"/>
  <c r="AB30" i="1" s="1"/>
  <c r="AD30" i="1"/>
  <c r="CR30" i="1" s="1"/>
  <c r="Q30" i="1" s="1"/>
  <c r="AE30" i="1"/>
  <c r="AF30" i="1"/>
  <c r="AG30" i="1"/>
  <c r="AH30" i="1"/>
  <c r="CV30" i="1" s="1"/>
  <c r="U30" i="1" s="1"/>
  <c r="AI30" i="1"/>
  <c r="AJ30" i="1"/>
  <c r="CQ30" i="1"/>
  <c r="P30" i="1" s="1"/>
  <c r="CS30" i="1"/>
  <c r="R30" i="1" s="1"/>
  <c r="CT30" i="1"/>
  <c r="CU30" i="1"/>
  <c r="T30" i="1" s="1"/>
  <c r="CW30" i="1"/>
  <c r="V30" i="1" s="1"/>
  <c r="CX30" i="1"/>
  <c r="W30" i="1" s="1"/>
  <c r="FR30" i="1"/>
  <c r="GL30" i="1"/>
  <c r="GO30" i="1"/>
  <c r="GP30" i="1"/>
  <c r="GV30" i="1"/>
  <c r="C31" i="1"/>
  <c r="D31" i="1"/>
  <c r="I31" i="1"/>
  <c r="AC31" i="1"/>
  <c r="AE31" i="1"/>
  <c r="CS31" i="1" s="1"/>
  <c r="R31" i="1" s="1"/>
  <c r="GK31" i="1" s="1"/>
  <c r="AF31" i="1"/>
  <c r="AG31" i="1"/>
  <c r="CU31" i="1" s="1"/>
  <c r="T31" i="1" s="1"/>
  <c r="AH31" i="1"/>
  <c r="AI31" i="1"/>
  <c r="CW31" i="1" s="1"/>
  <c r="V31" i="1" s="1"/>
  <c r="AJ31" i="1"/>
  <c r="CT31" i="1"/>
  <c r="S31" i="1" s="1"/>
  <c r="CY31" i="1" s="1"/>
  <c r="X31" i="1" s="1"/>
  <c r="CV31" i="1"/>
  <c r="U31" i="1" s="1"/>
  <c r="CX31" i="1"/>
  <c r="W31" i="1" s="1"/>
  <c r="FR31" i="1"/>
  <c r="GL31" i="1"/>
  <c r="GO31" i="1"/>
  <c r="GP31" i="1"/>
  <c r="GV31" i="1"/>
  <c r="GX31" i="1" s="1"/>
  <c r="C32" i="1"/>
  <c r="D32" i="1"/>
  <c r="I32" i="1"/>
  <c r="V32" i="1" s="1"/>
  <c r="AC32" i="1"/>
  <c r="AD32" i="1"/>
  <c r="CR32" i="1" s="1"/>
  <c r="AE32" i="1"/>
  <c r="AF32" i="1"/>
  <c r="CT32" i="1" s="1"/>
  <c r="AG32" i="1"/>
  <c r="AH32" i="1"/>
  <c r="CV32" i="1" s="1"/>
  <c r="AI32" i="1"/>
  <c r="AJ32" i="1"/>
  <c r="CX32" i="1" s="1"/>
  <c r="CQ32" i="1"/>
  <c r="P32" i="1" s="1"/>
  <c r="CS32" i="1"/>
  <c r="R32" i="1" s="1"/>
  <c r="GK32" i="1" s="1"/>
  <c r="CU32" i="1"/>
  <c r="CW32" i="1"/>
  <c r="FR32" i="1"/>
  <c r="GL32" i="1"/>
  <c r="GO32" i="1"/>
  <c r="GP32" i="1"/>
  <c r="GV32" i="1"/>
  <c r="C33" i="1"/>
  <c r="D33" i="1"/>
  <c r="I33" i="1"/>
  <c r="S33" i="1"/>
  <c r="W33" i="1"/>
  <c r="AC33" i="1"/>
  <c r="AE33" i="1"/>
  <c r="AD33" i="1" s="1"/>
  <c r="CR33" i="1" s="1"/>
  <c r="Q33" i="1" s="1"/>
  <c r="AF33" i="1"/>
  <c r="AG33" i="1"/>
  <c r="CU33" i="1" s="1"/>
  <c r="T33" i="1" s="1"/>
  <c r="AH33" i="1"/>
  <c r="AI33" i="1"/>
  <c r="CW33" i="1" s="1"/>
  <c r="V33" i="1" s="1"/>
  <c r="AJ33" i="1"/>
  <c r="CT33" i="1"/>
  <c r="CV33" i="1"/>
  <c r="U33" i="1" s="1"/>
  <c r="CX33" i="1"/>
  <c r="FR33" i="1"/>
  <c r="GL33" i="1"/>
  <c r="GO33" i="1"/>
  <c r="GP33" i="1"/>
  <c r="GV33" i="1"/>
  <c r="GX33" i="1" s="1"/>
  <c r="C34" i="1"/>
  <c r="D34" i="1"/>
  <c r="I34" i="1"/>
  <c r="AC34" i="1"/>
  <c r="AD34" i="1"/>
  <c r="AE34" i="1"/>
  <c r="AF34" i="1"/>
  <c r="CT34" i="1" s="1"/>
  <c r="S34" i="1" s="1"/>
  <c r="CZ34" i="1" s="1"/>
  <c r="Y34" i="1" s="1"/>
  <c r="AG34" i="1"/>
  <c r="AH34" i="1"/>
  <c r="CV34" i="1" s="1"/>
  <c r="U34" i="1" s="1"/>
  <c r="AI34" i="1"/>
  <c r="AJ34" i="1"/>
  <c r="CX34" i="1" s="1"/>
  <c r="W34" i="1" s="1"/>
  <c r="CQ34" i="1"/>
  <c r="P34" i="1" s="1"/>
  <c r="CS34" i="1"/>
  <c r="R34" i="1" s="1"/>
  <c r="GK34" i="1" s="1"/>
  <c r="CU34" i="1"/>
  <c r="T34" i="1" s="1"/>
  <c r="CW34" i="1"/>
  <c r="V34" i="1" s="1"/>
  <c r="CY34" i="1"/>
  <c r="X34" i="1" s="1"/>
  <c r="FR34" i="1"/>
  <c r="GL34" i="1"/>
  <c r="GO34" i="1"/>
  <c r="GP34" i="1"/>
  <c r="GV34" i="1"/>
  <c r="GX34" i="1"/>
  <c r="C35" i="1"/>
  <c r="D35" i="1"/>
  <c r="I35" i="1"/>
  <c r="AC35" i="1"/>
  <c r="AE35" i="1"/>
  <c r="AF35" i="1"/>
  <c r="AG35" i="1"/>
  <c r="CU35" i="1" s="1"/>
  <c r="T35" i="1" s="1"/>
  <c r="AH35" i="1"/>
  <c r="AI35" i="1"/>
  <c r="CW35" i="1" s="1"/>
  <c r="V35" i="1" s="1"/>
  <c r="AJ35" i="1"/>
  <c r="CT35" i="1"/>
  <c r="S35" i="1" s="1"/>
  <c r="CV35" i="1"/>
  <c r="U35" i="1" s="1"/>
  <c r="CX35" i="1"/>
  <c r="W35" i="1" s="1"/>
  <c r="FR35" i="1"/>
  <c r="GL35" i="1"/>
  <c r="GO35" i="1"/>
  <c r="GP35" i="1"/>
  <c r="GV35" i="1"/>
  <c r="GX35" i="1" s="1"/>
  <c r="C36" i="1"/>
  <c r="D36" i="1"/>
  <c r="I36" i="1"/>
  <c r="AC36" i="1"/>
  <c r="AD36" i="1"/>
  <c r="CR36" i="1" s="1"/>
  <c r="Q36" i="1" s="1"/>
  <c r="AE36" i="1"/>
  <c r="AF36" i="1"/>
  <c r="CT36" i="1" s="1"/>
  <c r="S36" i="1" s="1"/>
  <c r="AG36" i="1"/>
  <c r="AH36" i="1"/>
  <c r="CV36" i="1" s="1"/>
  <c r="U36" i="1" s="1"/>
  <c r="AI36" i="1"/>
  <c r="AJ36" i="1"/>
  <c r="CX36" i="1" s="1"/>
  <c r="W36" i="1" s="1"/>
  <c r="CQ36" i="1"/>
  <c r="P36" i="1" s="1"/>
  <c r="CS36" i="1"/>
  <c r="R36" i="1" s="1"/>
  <c r="GK36" i="1" s="1"/>
  <c r="CU36" i="1"/>
  <c r="T36" i="1" s="1"/>
  <c r="CW36" i="1"/>
  <c r="V36" i="1" s="1"/>
  <c r="FR36" i="1"/>
  <c r="GL36" i="1"/>
  <c r="GO36" i="1"/>
  <c r="GP36" i="1"/>
  <c r="GV36" i="1"/>
  <c r="GX36" i="1"/>
  <c r="C37" i="1"/>
  <c r="D37" i="1"/>
  <c r="I37" i="1"/>
  <c r="S37" i="1"/>
  <c r="AC37" i="1"/>
  <c r="AE37" i="1"/>
  <c r="AD37" i="1" s="1"/>
  <c r="CR37" i="1" s="1"/>
  <c r="Q37" i="1" s="1"/>
  <c r="AF37" i="1"/>
  <c r="AG37" i="1"/>
  <c r="CU37" i="1" s="1"/>
  <c r="T37" i="1" s="1"/>
  <c r="AH37" i="1"/>
  <c r="AI37" i="1"/>
  <c r="CW37" i="1" s="1"/>
  <c r="V37" i="1" s="1"/>
  <c r="AJ37" i="1"/>
  <c r="CT37" i="1"/>
  <c r="CV37" i="1"/>
  <c r="U37" i="1" s="1"/>
  <c r="CX37" i="1"/>
  <c r="W37" i="1" s="1"/>
  <c r="FR37" i="1"/>
  <c r="GL37" i="1"/>
  <c r="GO37" i="1"/>
  <c r="GP37" i="1"/>
  <c r="GV37" i="1"/>
  <c r="GX37" i="1" s="1"/>
  <c r="C38" i="1"/>
  <c r="D38" i="1"/>
  <c r="I38" i="1"/>
  <c r="CX53" i="3" s="1"/>
  <c r="P38" i="1"/>
  <c r="AC38" i="1"/>
  <c r="AD38" i="1"/>
  <c r="AE38" i="1"/>
  <c r="AF38" i="1"/>
  <c r="CT38" i="1" s="1"/>
  <c r="S38" i="1" s="1"/>
  <c r="CZ38" i="1" s="1"/>
  <c r="Y38" i="1" s="1"/>
  <c r="AG38" i="1"/>
  <c r="AH38" i="1"/>
  <c r="CV38" i="1" s="1"/>
  <c r="U38" i="1" s="1"/>
  <c r="AI38" i="1"/>
  <c r="AJ38" i="1"/>
  <c r="CX38" i="1" s="1"/>
  <c r="W38" i="1" s="1"/>
  <c r="CQ38" i="1"/>
  <c r="CS38" i="1"/>
  <c r="R38" i="1" s="1"/>
  <c r="GK38" i="1" s="1"/>
  <c r="CU38" i="1"/>
  <c r="T38" i="1" s="1"/>
  <c r="CW38" i="1"/>
  <c r="V38" i="1" s="1"/>
  <c r="FR38" i="1"/>
  <c r="GL38" i="1"/>
  <c r="GO38" i="1"/>
  <c r="GP38" i="1"/>
  <c r="GV38" i="1"/>
  <c r="GX38" i="1"/>
  <c r="C39" i="1"/>
  <c r="D39" i="1"/>
  <c r="I39" i="1"/>
  <c r="CX54" i="3" s="1"/>
  <c r="U39" i="1"/>
  <c r="AC39" i="1"/>
  <c r="AE39" i="1"/>
  <c r="AF39" i="1"/>
  <c r="AG39" i="1"/>
  <c r="CU39" i="1" s="1"/>
  <c r="T39" i="1" s="1"/>
  <c r="AH39" i="1"/>
  <c r="AI39" i="1"/>
  <c r="CW39" i="1" s="1"/>
  <c r="V39" i="1" s="1"/>
  <c r="AJ39" i="1"/>
  <c r="CT39" i="1"/>
  <c r="S39" i="1" s="1"/>
  <c r="CV39" i="1"/>
  <c r="CX39" i="1"/>
  <c r="W39" i="1" s="1"/>
  <c r="FR39" i="1"/>
  <c r="GL39" i="1"/>
  <c r="GO39" i="1"/>
  <c r="GP39" i="1"/>
  <c r="GV39" i="1"/>
  <c r="GX39" i="1" s="1"/>
  <c r="C40" i="1"/>
  <c r="D40" i="1"/>
  <c r="I40" i="1"/>
  <c r="V40" i="1"/>
  <c r="AC40" i="1"/>
  <c r="AD40" i="1"/>
  <c r="CR40" i="1" s="1"/>
  <c r="AE40" i="1"/>
  <c r="AF40" i="1"/>
  <c r="CT40" i="1" s="1"/>
  <c r="AG40" i="1"/>
  <c r="AH40" i="1"/>
  <c r="CV40" i="1" s="1"/>
  <c r="AI40" i="1"/>
  <c r="AJ40" i="1"/>
  <c r="CX40" i="1" s="1"/>
  <c r="CQ40" i="1"/>
  <c r="P40" i="1" s="1"/>
  <c r="CS40" i="1"/>
  <c r="R40" i="1" s="1"/>
  <c r="GK40" i="1" s="1"/>
  <c r="CU40" i="1"/>
  <c r="T40" i="1" s="1"/>
  <c r="CW40" i="1"/>
  <c r="FR40" i="1"/>
  <c r="GL40" i="1"/>
  <c r="GO40" i="1"/>
  <c r="GP40" i="1"/>
  <c r="GV40" i="1"/>
  <c r="GX40" i="1"/>
  <c r="C41" i="1"/>
  <c r="D41" i="1"/>
  <c r="I41" i="1"/>
  <c r="W41" i="1"/>
  <c r="AC41" i="1"/>
  <c r="AE41" i="1"/>
  <c r="AD41" i="1" s="1"/>
  <c r="CR41" i="1" s="1"/>
  <c r="Q41" i="1" s="1"/>
  <c r="AF41" i="1"/>
  <c r="AG41" i="1"/>
  <c r="CU41" i="1" s="1"/>
  <c r="T41" i="1" s="1"/>
  <c r="AH41" i="1"/>
  <c r="AI41" i="1"/>
  <c r="CW41" i="1" s="1"/>
  <c r="V41" i="1" s="1"/>
  <c r="AJ41" i="1"/>
  <c r="CT41" i="1"/>
  <c r="S41" i="1" s="1"/>
  <c r="CV41" i="1"/>
  <c r="U41" i="1" s="1"/>
  <c r="CX41" i="1"/>
  <c r="FR41" i="1"/>
  <c r="GL41" i="1"/>
  <c r="GO41" i="1"/>
  <c r="GP41" i="1"/>
  <c r="GV41" i="1"/>
  <c r="GX41" i="1" s="1"/>
  <c r="C42" i="1"/>
  <c r="D42" i="1"/>
  <c r="I42" i="1"/>
  <c r="AC42" i="1"/>
  <c r="AD42" i="1"/>
  <c r="AE42" i="1"/>
  <c r="AF42" i="1"/>
  <c r="CT42" i="1" s="1"/>
  <c r="S42" i="1" s="1"/>
  <c r="AG42" i="1"/>
  <c r="AH42" i="1"/>
  <c r="CV42" i="1" s="1"/>
  <c r="U42" i="1" s="1"/>
  <c r="AI42" i="1"/>
  <c r="AJ42" i="1"/>
  <c r="CX42" i="1" s="1"/>
  <c r="W42" i="1" s="1"/>
  <c r="CQ42" i="1"/>
  <c r="P42" i="1" s="1"/>
  <c r="CS42" i="1"/>
  <c r="R42" i="1" s="1"/>
  <c r="GK42" i="1" s="1"/>
  <c r="CU42" i="1"/>
  <c r="T42" i="1" s="1"/>
  <c r="CW42" i="1"/>
  <c r="V42" i="1" s="1"/>
  <c r="CY42" i="1"/>
  <c r="X42" i="1" s="1"/>
  <c r="FR42" i="1"/>
  <c r="GL42" i="1"/>
  <c r="GO42" i="1"/>
  <c r="GP42" i="1"/>
  <c r="GV42" i="1"/>
  <c r="GX42" i="1"/>
  <c r="C43" i="1"/>
  <c r="D43" i="1"/>
  <c r="I43" i="1"/>
  <c r="AC43" i="1"/>
  <c r="AE43" i="1"/>
  <c r="AF43" i="1"/>
  <c r="AG43" i="1"/>
  <c r="CU43" i="1" s="1"/>
  <c r="T43" i="1" s="1"/>
  <c r="AH43" i="1"/>
  <c r="AI43" i="1"/>
  <c r="CW43" i="1" s="1"/>
  <c r="V43" i="1" s="1"/>
  <c r="AJ43" i="1"/>
  <c r="CT43" i="1"/>
  <c r="S43" i="1" s="1"/>
  <c r="CV43" i="1"/>
  <c r="U43" i="1" s="1"/>
  <c r="CX43" i="1"/>
  <c r="W43" i="1" s="1"/>
  <c r="FR43" i="1"/>
  <c r="GL43" i="1"/>
  <c r="GO43" i="1"/>
  <c r="GP43" i="1"/>
  <c r="GV43" i="1"/>
  <c r="GX43" i="1" s="1"/>
  <c r="C44" i="1"/>
  <c r="D44" i="1"/>
  <c r="I44" i="1"/>
  <c r="GX44" i="1" s="1"/>
  <c r="AC44" i="1"/>
  <c r="AD44" i="1"/>
  <c r="CR44" i="1" s="1"/>
  <c r="Q44" i="1" s="1"/>
  <c r="AE44" i="1"/>
  <c r="AF44" i="1"/>
  <c r="CT44" i="1" s="1"/>
  <c r="S44" i="1" s="1"/>
  <c r="AG44" i="1"/>
  <c r="AH44" i="1"/>
  <c r="CV44" i="1" s="1"/>
  <c r="U44" i="1" s="1"/>
  <c r="AI44" i="1"/>
  <c r="AJ44" i="1"/>
  <c r="CX44" i="1" s="1"/>
  <c r="W44" i="1" s="1"/>
  <c r="CQ44" i="1"/>
  <c r="P44" i="1" s="1"/>
  <c r="CS44" i="1"/>
  <c r="R44" i="1" s="1"/>
  <c r="GK44" i="1" s="1"/>
  <c r="CU44" i="1"/>
  <c r="CW44" i="1"/>
  <c r="V44" i="1" s="1"/>
  <c r="FR44" i="1"/>
  <c r="GL44" i="1"/>
  <c r="GO44" i="1"/>
  <c r="GP44" i="1"/>
  <c r="GV44" i="1"/>
  <c r="C45" i="1"/>
  <c r="D45" i="1"/>
  <c r="I45" i="1"/>
  <c r="AC45" i="1"/>
  <c r="AE45" i="1"/>
  <c r="AD45" i="1" s="1"/>
  <c r="CR45" i="1" s="1"/>
  <c r="Q45" i="1" s="1"/>
  <c r="AF45" i="1"/>
  <c r="AG45" i="1"/>
  <c r="CU45" i="1" s="1"/>
  <c r="T45" i="1" s="1"/>
  <c r="AH45" i="1"/>
  <c r="AI45" i="1"/>
  <c r="CW45" i="1" s="1"/>
  <c r="V45" i="1" s="1"/>
  <c r="AJ45" i="1"/>
  <c r="CT45" i="1"/>
  <c r="S45" i="1" s="1"/>
  <c r="CV45" i="1"/>
  <c r="U45" i="1" s="1"/>
  <c r="CX45" i="1"/>
  <c r="W45" i="1" s="1"/>
  <c r="FR45" i="1"/>
  <c r="GL45" i="1"/>
  <c r="GO45" i="1"/>
  <c r="GP45" i="1"/>
  <c r="GV45" i="1"/>
  <c r="GX45" i="1" s="1"/>
  <c r="C46" i="1"/>
  <c r="D46" i="1"/>
  <c r="U46" i="1"/>
  <c r="AC46" i="1"/>
  <c r="AE46" i="1"/>
  <c r="AF46" i="1"/>
  <c r="AG46" i="1"/>
  <c r="CU46" i="1" s="1"/>
  <c r="T46" i="1" s="1"/>
  <c r="AH46" i="1"/>
  <c r="AI46" i="1"/>
  <c r="CW46" i="1" s="1"/>
  <c r="V46" i="1" s="1"/>
  <c r="AJ46" i="1"/>
  <c r="CT46" i="1"/>
  <c r="S46" i="1" s="1"/>
  <c r="CV46" i="1"/>
  <c r="CX46" i="1"/>
  <c r="W46" i="1" s="1"/>
  <c r="FR46" i="1"/>
  <c r="GL46" i="1"/>
  <c r="GO46" i="1"/>
  <c r="GP46" i="1"/>
  <c r="GV46" i="1"/>
  <c r="GX46" i="1" s="1"/>
  <c r="C47" i="1"/>
  <c r="D47" i="1"/>
  <c r="S47" i="1"/>
  <c r="CZ47" i="1" s="1"/>
  <c r="Y47" i="1" s="1"/>
  <c r="W47" i="1"/>
  <c r="AC47" i="1"/>
  <c r="AE47" i="1"/>
  <c r="AD47" i="1" s="1"/>
  <c r="AF47" i="1"/>
  <c r="AG47" i="1"/>
  <c r="CU47" i="1" s="1"/>
  <c r="T47" i="1" s="1"/>
  <c r="AH47" i="1"/>
  <c r="AI47" i="1"/>
  <c r="AJ47" i="1"/>
  <c r="CR47" i="1"/>
  <c r="Q47" i="1" s="1"/>
  <c r="CS47" i="1"/>
  <c r="R47" i="1" s="1"/>
  <c r="CT47" i="1"/>
  <c r="CV47" i="1"/>
  <c r="U47" i="1" s="1"/>
  <c r="CW47" i="1"/>
  <c r="V47" i="1" s="1"/>
  <c r="CX47" i="1"/>
  <c r="FR47" i="1"/>
  <c r="GK47" i="1"/>
  <c r="GL47" i="1"/>
  <c r="GO47" i="1"/>
  <c r="GP47" i="1"/>
  <c r="GV47" i="1"/>
  <c r="GX47" i="1"/>
  <c r="I48" i="1"/>
  <c r="AC48" i="1"/>
  <c r="CQ48" i="1" s="1"/>
  <c r="P48" i="1" s="1"/>
  <c r="AE48" i="1"/>
  <c r="AF48" i="1"/>
  <c r="AG48" i="1"/>
  <c r="CU48" i="1" s="1"/>
  <c r="T48" i="1" s="1"/>
  <c r="AH48" i="1"/>
  <c r="AI48" i="1"/>
  <c r="CW48" i="1" s="1"/>
  <c r="V48" i="1" s="1"/>
  <c r="AJ48" i="1"/>
  <c r="CT48" i="1"/>
  <c r="S48" i="1" s="1"/>
  <c r="CV48" i="1"/>
  <c r="U48" i="1" s="1"/>
  <c r="CX48" i="1"/>
  <c r="W48" i="1" s="1"/>
  <c r="FR48" i="1"/>
  <c r="GL48" i="1"/>
  <c r="GO48" i="1"/>
  <c r="GP48" i="1"/>
  <c r="GV48" i="1"/>
  <c r="GX48" i="1" s="1"/>
  <c r="I49" i="1"/>
  <c r="P49" i="1"/>
  <c r="AC49" i="1"/>
  <c r="AD49" i="1"/>
  <c r="AE49" i="1"/>
  <c r="AF49" i="1"/>
  <c r="CT49" i="1" s="1"/>
  <c r="S49" i="1" s="1"/>
  <c r="AG49" i="1"/>
  <c r="AH49" i="1"/>
  <c r="CV49" i="1" s="1"/>
  <c r="U49" i="1" s="1"/>
  <c r="AI49" i="1"/>
  <c r="AJ49" i="1"/>
  <c r="CX49" i="1" s="1"/>
  <c r="W49" i="1" s="1"/>
  <c r="CQ49" i="1"/>
  <c r="CS49" i="1"/>
  <c r="R49" i="1" s="1"/>
  <c r="GK49" i="1" s="1"/>
  <c r="CU49" i="1"/>
  <c r="T49" i="1" s="1"/>
  <c r="CW49" i="1"/>
  <c r="V49" i="1" s="1"/>
  <c r="FR49" i="1"/>
  <c r="GL49" i="1"/>
  <c r="GO49" i="1"/>
  <c r="GP49" i="1"/>
  <c r="GV49" i="1"/>
  <c r="GX49" i="1"/>
  <c r="I50" i="1"/>
  <c r="S50" i="1"/>
  <c r="AC50" i="1"/>
  <c r="AE50" i="1"/>
  <c r="CS50" i="1" s="1"/>
  <c r="R50" i="1" s="1"/>
  <c r="AF50" i="1"/>
  <c r="AG50" i="1"/>
  <c r="CU50" i="1" s="1"/>
  <c r="T50" i="1" s="1"/>
  <c r="AH50" i="1"/>
  <c r="AI50" i="1"/>
  <c r="CW50" i="1" s="1"/>
  <c r="V50" i="1" s="1"/>
  <c r="AJ50" i="1"/>
  <c r="CT50" i="1"/>
  <c r="CV50" i="1"/>
  <c r="U50" i="1" s="1"/>
  <c r="CX50" i="1"/>
  <c r="W50" i="1" s="1"/>
  <c r="FR50" i="1"/>
  <c r="GK50" i="1"/>
  <c r="GL50" i="1"/>
  <c r="GO50" i="1"/>
  <c r="GP50" i="1"/>
  <c r="GV50" i="1"/>
  <c r="GX50" i="1" s="1"/>
  <c r="I51" i="1"/>
  <c r="AC51" i="1"/>
  <c r="AD51" i="1"/>
  <c r="CR51" i="1" s="1"/>
  <c r="Q51" i="1" s="1"/>
  <c r="AE51" i="1"/>
  <c r="AF51" i="1"/>
  <c r="CT51" i="1" s="1"/>
  <c r="S51" i="1" s="1"/>
  <c r="AG51" i="1"/>
  <c r="AH51" i="1"/>
  <c r="CV51" i="1" s="1"/>
  <c r="U51" i="1" s="1"/>
  <c r="AI51" i="1"/>
  <c r="AJ51" i="1"/>
  <c r="CX51" i="1" s="1"/>
  <c r="W51" i="1" s="1"/>
  <c r="CQ51" i="1"/>
  <c r="P51" i="1" s="1"/>
  <c r="CS51" i="1"/>
  <c r="R51" i="1" s="1"/>
  <c r="GK51" i="1" s="1"/>
  <c r="CU51" i="1"/>
  <c r="T51" i="1" s="1"/>
  <c r="CW51" i="1"/>
  <c r="V51" i="1" s="1"/>
  <c r="FR51" i="1"/>
  <c r="GL51" i="1"/>
  <c r="GO51" i="1"/>
  <c r="GP51" i="1"/>
  <c r="GV51" i="1"/>
  <c r="GX51" i="1"/>
  <c r="C52" i="1"/>
  <c r="D52" i="1"/>
  <c r="I52" i="1"/>
  <c r="AC52" i="1"/>
  <c r="AE52" i="1"/>
  <c r="CS52" i="1" s="1"/>
  <c r="R52" i="1" s="1"/>
  <c r="AF52" i="1"/>
  <c r="AG52" i="1"/>
  <c r="CU52" i="1" s="1"/>
  <c r="T52" i="1" s="1"/>
  <c r="AH52" i="1"/>
  <c r="AI52" i="1"/>
  <c r="CW52" i="1" s="1"/>
  <c r="V52" i="1" s="1"/>
  <c r="AJ52" i="1"/>
  <c r="CT52" i="1"/>
  <c r="S52" i="1" s="1"/>
  <c r="CV52" i="1"/>
  <c r="U52" i="1" s="1"/>
  <c r="CX52" i="1"/>
  <c r="W52" i="1" s="1"/>
  <c r="FR52" i="1"/>
  <c r="GK52" i="1"/>
  <c r="GL52" i="1"/>
  <c r="GO52" i="1"/>
  <c r="GP52" i="1"/>
  <c r="GV52" i="1"/>
  <c r="GX52" i="1" s="1"/>
  <c r="C53" i="1"/>
  <c r="D53" i="1"/>
  <c r="I53" i="1"/>
  <c r="P53" i="1"/>
  <c r="AC53" i="1"/>
  <c r="AD53" i="1"/>
  <c r="AE53" i="1"/>
  <c r="AF53" i="1"/>
  <c r="CT53" i="1" s="1"/>
  <c r="S53" i="1" s="1"/>
  <c r="AG53" i="1"/>
  <c r="AH53" i="1"/>
  <c r="CV53" i="1" s="1"/>
  <c r="U53" i="1" s="1"/>
  <c r="AI53" i="1"/>
  <c r="AJ53" i="1"/>
  <c r="CX53" i="1" s="1"/>
  <c r="W53" i="1" s="1"/>
  <c r="CQ53" i="1"/>
  <c r="CS53" i="1"/>
  <c r="R53" i="1" s="1"/>
  <c r="GK53" i="1" s="1"/>
  <c r="CU53" i="1"/>
  <c r="T53" i="1" s="1"/>
  <c r="CW53" i="1"/>
  <c r="V53" i="1" s="1"/>
  <c r="FR53" i="1"/>
  <c r="GL53" i="1"/>
  <c r="GO53" i="1"/>
  <c r="GP53" i="1"/>
  <c r="GV53" i="1"/>
  <c r="GX53" i="1"/>
  <c r="I54" i="1"/>
  <c r="S54" i="1"/>
  <c r="AC54" i="1"/>
  <c r="AE54" i="1"/>
  <c r="CS54" i="1" s="1"/>
  <c r="R54" i="1" s="1"/>
  <c r="AF54" i="1"/>
  <c r="AG54" i="1"/>
  <c r="CU54" i="1" s="1"/>
  <c r="T54" i="1" s="1"/>
  <c r="AH54" i="1"/>
  <c r="AI54" i="1"/>
  <c r="CW54" i="1" s="1"/>
  <c r="V54" i="1" s="1"/>
  <c r="AJ54" i="1"/>
  <c r="CT54" i="1"/>
  <c r="CV54" i="1"/>
  <c r="U54" i="1" s="1"/>
  <c r="CX54" i="1"/>
  <c r="W54" i="1" s="1"/>
  <c r="FR54" i="1"/>
  <c r="GK54" i="1"/>
  <c r="GL54" i="1"/>
  <c r="GO54" i="1"/>
  <c r="GP54" i="1"/>
  <c r="GV54" i="1"/>
  <c r="GX54" i="1" s="1"/>
  <c r="I55" i="1"/>
  <c r="AC55" i="1"/>
  <c r="AD55" i="1"/>
  <c r="CR55" i="1" s="1"/>
  <c r="Q55" i="1" s="1"/>
  <c r="AE55" i="1"/>
  <c r="AF55" i="1"/>
  <c r="CT55" i="1" s="1"/>
  <c r="S55" i="1" s="1"/>
  <c r="AG55" i="1"/>
  <c r="AH55" i="1"/>
  <c r="CV55" i="1" s="1"/>
  <c r="U55" i="1" s="1"/>
  <c r="AI55" i="1"/>
  <c r="AJ55" i="1"/>
  <c r="CX55" i="1" s="1"/>
  <c r="W55" i="1" s="1"/>
  <c r="CQ55" i="1"/>
  <c r="P55" i="1" s="1"/>
  <c r="CS55" i="1"/>
  <c r="R55" i="1" s="1"/>
  <c r="GK55" i="1" s="1"/>
  <c r="CU55" i="1"/>
  <c r="T55" i="1" s="1"/>
  <c r="CW55" i="1"/>
  <c r="V55" i="1" s="1"/>
  <c r="FR55" i="1"/>
  <c r="GL55" i="1"/>
  <c r="GO55" i="1"/>
  <c r="GP55" i="1"/>
  <c r="GV55" i="1"/>
  <c r="GX55" i="1"/>
  <c r="I56" i="1"/>
  <c r="U56" i="1"/>
  <c r="AC56" i="1"/>
  <c r="CQ56" i="1" s="1"/>
  <c r="P56" i="1" s="1"/>
  <c r="AE56" i="1"/>
  <c r="AF56" i="1"/>
  <c r="AG56" i="1"/>
  <c r="CU56" i="1" s="1"/>
  <c r="T56" i="1" s="1"/>
  <c r="AH56" i="1"/>
  <c r="AI56" i="1"/>
  <c r="CW56" i="1" s="1"/>
  <c r="V56" i="1" s="1"/>
  <c r="AJ56" i="1"/>
  <c r="CT56" i="1"/>
  <c r="S56" i="1" s="1"/>
  <c r="CV56" i="1"/>
  <c r="CX56" i="1"/>
  <c r="W56" i="1" s="1"/>
  <c r="FR56" i="1"/>
  <c r="GL56" i="1"/>
  <c r="GO56" i="1"/>
  <c r="GP56" i="1"/>
  <c r="GV56" i="1"/>
  <c r="GX56" i="1" s="1"/>
  <c r="I57" i="1"/>
  <c r="AC57" i="1"/>
  <c r="AD57" i="1"/>
  <c r="AE57" i="1"/>
  <c r="AF57" i="1"/>
  <c r="CT57" i="1" s="1"/>
  <c r="S57" i="1" s="1"/>
  <c r="AG57" i="1"/>
  <c r="AH57" i="1"/>
  <c r="CV57" i="1" s="1"/>
  <c r="U57" i="1" s="1"/>
  <c r="AI57" i="1"/>
  <c r="AJ57" i="1"/>
  <c r="CX57" i="1" s="1"/>
  <c r="W57" i="1" s="1"/>
  <c r="CQ57" i="1"/>
  <c r="P57" i="1" s="1"/>
  <c r="CS57" i="1"/>
  <c r="R57" i="1" s="1"/>
  <c r="GK57" i="1" s="1"/>
  <c r="CU57" i="1"/>
  <c r="T57" i="1" s="1"/>
  <c r="CW57" i="1"/>
  <c r="V57" i="1" s="1"/>
  <c r="CY57" i="1"/>
  <c r="X57" i="1" s="1"/>
  <c r="FR57" i="1"/>
  <c r="GL57" i="1"/>
  <c r="GO57" i="1"/>
  <c r="GP57" i="1"/>
  <c r="GV57" i="1"/>
  <c r="GX57" i="1"/>
  <c r="C58" i="1"/>
  <c r="D58" i="1"/>
  <c r="V58" i="1"/>
  <c r="AC58" i="1"/>
  <c r="AD58" i="1"/>
  <c r="CR58" i="1" s="1"/>
  <c r="Q58" i="1" s="1"/>
  <c r="AE58" i="1"/>
  <c r="AF58" i="1"/>
  <c r="CT58" i="1" s="1"/>
  <c r="S58" i="1" s="1"/>
  <c r="AG58" i="1"/>
  <c r="AH58" i="1"/>
  <c r="CV58" i="1" s="1"/>
  <c r="U58" i="1" s="1"/>
  <c r="AI58" i="1"/>
  <c r="AJ58" i="1"/>
  <c r="CX58" i="1" s="1"/>
  <c r="W58" i="1" s="1"/>
  <c r="CQ58" i="1"/>
  <c r="P58" i="1" s="1"/>
  <c r="CP58" i="1" s="1"/>
  <c r="O58" i="1" s="1"/>
  <c r="CS58" i="1"/>
  <c r="R58" i="1" s="1"/>
  <c r="GK58" i="1" s="1"/>
  <c r="CU58" i="1"/>
  <c r="T58" i="1" s="1"/>
  <c r="CW58" i="1"/>
  <c r="FR58" i="1"/>
  <c r="GL58" i="1"/>
  <c r="GO58" i="1"/>
  <c r="GP58" i="1"/>
  <c r="GV58" i="1"/>
  <c r="GX58" i="1"/>
  <c r="C59" i="1"/>
  <c r="D59" i="1"/>
  <c r="AC59" i="1"/>
  <c r="AD59" i="1"/>
  <c r="AE59" i="1"/>
  <c r="AF59" i="1"/>
  <c r="CT59" i="1" s="1"/>
  <c r="S59" i="1" s="1"/>
  <c r="AG59" i="1"/>
  <c r="AH59" i="1"/>
  <c r="CV59" i="1" s="1"/>
  <c r="U59" i="1" s="1"/>
  <c r="AI59" i="1"/>
  <c r="AJ59" i="1"/>
  <c r="CX59" i="1" s="1"/>
  <c r="W59" i="1" s="1"/>
  <c r="CQ59" i="1"/>
  <c r="P59" i="1" s="1"/>
  <c r="CS59" i="1"/>
  <c r="R59" i="1" s="1"/>
  <c r="GK59" i="1" s="1"/>
  <c r="CU59" i="1"/>
  <c r="T59" i="1" s="1"/>
  <c r="CW59" i="1"/>
  <c r="V59" i="1" s="1"/>
  <c r="CY59" i="1"/>
  <c r="X59" i="1" s="1"/>
  <c r="FR59" i="1"/>
  <c r="GL59" i="1"/>
  <c r="GO59" i="1"/>
  <c r="GP59" i="1"/>
  <c r="GV59" i="1"/>
  <c r="GX59" i="1"/>
  <c r="I60" i="1"/>
  <c r="U60" i="1"/>
  <c r="AC60" i="1"/>
  <c r="AE60" i="1"/>
  <c r="AF60" i="1"/>
  <c r="AG60" i="1"/>
  <c r="CU60" i="1" s="1"/>
  <c r="T60" i="1" s="1"/>
  <c r="AH60" i="1"/>
  <c r="AI60" i="1"/>
  <c r="CW60" i="1" s="1"/>
  <c r="V60" i="1" s="1"/>
  <c r="AJ60" i="1"/>
  <c r="CT60" i="1"/>
  <c r="S60" i="1" s="1"/>
  <c r="CV60" i="1"/>
  <c r="CX60" i="1"/>
  <c r="W60" i="1" s="1"/>
  <c r="FR60" i="1"/>
  <c r="GL60" i="1"/>
  <c r="GO60" i="1"/>
  <c r="GP60" i="1"/>
  <c r="GV60" i="1"/>
  <c r="GX60" i="1" s="1"/>
  <c r="I61" i="1"/>
  <c r="GX61" i="1" s="1"/>
  <c r="T61" i="1"/>
  <c r="V61" i="1"/>
  <c r="AC61" i="1"/>
  <c r="AD61" i="1"/>
  <c r="CR61" i="1" s="1"/>
  <c r="Q61" i="1" s="1"/>
  <c r="AE61" i="1"/>
  <c r="AF61" i="1"/>
  <c r="CT61" i="1" s="1"/>
  <c r="AG61" i="1"/>
  <c r="AH61" i="1"/>
  <c r="CV61" i="1" s="1"/>
  <c r="U61" i="1" s="1"/>
  <c r="AI61" i="1"/>
  <c r="AJ61" i="1"/>
  <c r="CX61" i="1" s="1"/>
  <c r="CQ61" i="1"/>
  <c r="P61" i="1" s="1"/>
  <c r="CS61" i="1"/>
  <c r="R61" i="1" s="1"/>
  <c r="GK61" i="1" s="1"/>
  <c r="CU61" i="1"/>
  <c r="CW61" i="1"/>
  <c r="FR61" i="1"/>
  <c r="GL61" i="1"/>
  <c r="GO61" i="1"/>
  <c r="GP61" i="1"/>
  <c r="GV61" i="1"/>
  <c r="I62" i="1"/>
  <c r="U62" i="1"/>
  <c r="AC62" i="1"/>
  <c r="AE62" i="1"/>
  <c r="AF62" i="1"/>
  <c r="AG62" i="1"/>
  <c r="CU62" i="1" s="1"/>
  <c r="T62" i="1" s="1"/>
  <c r="AH62" i="1"/>
  <c r="AI62" i="1"/>
  <c r="CW62" i="1" s="1"/>
  <c r="V62" i="1" s="1"/>
  <c r="AJ62" i="1"/>
  <c r="CT62" i="1"/>
  <c r="S62" i="1" s="1"/>
  <c r="CV62" i="1"/>
  <c r="CX62" i="1"/>
  <c r="W62" i="1" s="1"/>
  <c r="FR62" i="1"/>
  <c r="GL62" i="1"/>
  <c r="GO62" i="1"/>
  <c r="GP62" i="1"/>
  <c r="GV62" i="1"/>
  <c r="GX62" i="1" s="1"/>
  <c r="I63" i="1"/>
  <c r="P63" i="1"/>
  <c r="CP63" i="1" s="1"/>
  <c r="O63" i="1" s="1"/>
  <c r="GN63" i="1" s="1"/>
  <c r="R63" i="1"/>
  <c r="GK63" i="1" s="1"/>
  <c r="X63" i="1"/>
  <c r="AC63" i="1"/>
  <c r="AD63" i="1"/>
  <c r="CR63" i="1" s="1"/>
  <c r="Q63" i="1" s="1"/>
  <c r="AE63" i="1"/>
  <c r="AF63" i="1"/>
  <c r="CT63" i="1" s="1"/>
  <c r="S63" i="1" s="1"/>
  <c r="CZ63" i="1" s="1"/>
  <c r="Y63" i="1" s="1"/>
  <c r="AG63" i="1"/>
  <c r="AH63" i="1"/>
  <c r="CV63" i="1" s="1"/>
  <c r="U63" i="1" s="1"/>
  <c r="AI63" i="1"/>
  <c r="AJ63" i="1"/>
  <c r="CX63" i="1" s="1"/>
  <c r="W63" i="1" s="1"/>
  <c r="CQ63" i="1"/>
  <c r="CS63" i="1"/>
  <c r="CU63" i="1"/>
  <c r="T63" i="1" s="1"/>
  <c r="CW63" i="1"/>
  <c r="V63" i="1" s="1"/>
  <c r="CY63" i="1"/>
  <c r="FR63" i="1"/>
  <c r="GL63" i="1"/>
  <c r="GO63" i="1"/>
  <c r="GP63" i="1"/>
  <c r="GV63" i="1"/>
  <c r="GX63" i="1"/>
  <c r="C64" i="1"/>
  <c r="D64" i="1"/>
  <c r="I64" i="1"/>
  <c r="U64" i="1"/>
  <c r="AC64" i="1"/>
  <c r="AE64" i="1"/>
  <c r="AF64" i="1"/>
  <c r="AG64" i="1"/>
  <c r="CU64" i="1" s="1"/>
  <c r="T64" i="1" s="1"/>
  <c r="AH64" i="1"/>
  <c r="AI64" i="1"/>
  <c r="CW64" i="1" s="1"/>
  <c r="V64" i="1" s="1"/>
  <c r="AJ64" i="1"/>
  <c r="CT64" i="1"/>
  <c r="S64" i="1" s="1"/>
  <c r="CV64" i="1"/>
  <c r="CX64" i="1"/>
  <c r="W64" i="1" s="1"/>
  <c r="FR64" i="1"/>
  <c r="GL64" i="1"/>
  <c r="GO64" i="1"/>
  <c r="GP64" i="1"/>
  <c r="GV64" i="1"/>
  <c r="GX64" i="1" s="1"/>
  <c r="C65" i="1"/>
  <c r="D65" i="1"/>
  <c r="I65" i="1"/>
  <c r="T65" i="1"/>
  <c r="V65" i="1"/>
  <c r="AC65" i="1"/>
  <c r="AD65" i="1"/>
  <c r="CR65" i="1" s="1"/>
  <c r="Q65" i="1" s="1"/>
  <c r="AE65" i="1"/>
  <c r="AF65" i="1"/>
  <c r="CT65" i="1" s="1"/>
  <c r="AG65" i="1"/>
  <c r="AH65" i="1"/>
  <c r="CV65" i="1" s="1"/>
  <c r="U65" i="1" s="1"/>
  <c r="AI65" i="1"/>
  <c r="AJ65" i="1"/>
  <c r="CX65" i="1" s="1"/>
  <c r="CQ65" i="1"/>
  <c r="P65" i="1" s="1"/>
  <c r="CS65" i="1"/>
  <c r="R65" i="1" s="1"/>
  <c r="GK65" i="1" s="1"/>
  <c r="CU65" i="1"/>
  <c r="CW65" i="1"/>
  <c r="FR65" i="1"/>
  <c r="GL65" i="1"/>
  <c r="GO65" i="1"/>
  <c r="GP65" i="1"/>
  <c r="GV65" i="1"/>
  <c r="I66" i="1"/>
  <c r="T66" i="1"/>
  <c r="AC66" i="1"/>
  <c r="CQ66" i="1" s="1"/>
  <c r="P66" i="1" s="1"/>
  <c r="AE66" i="1"/>
  <c r="AF66" i="1"/>
  <c r="AG66" i="1"/>
  <c r="CU66" i="1" s="1"/>
  <c r="AH66" i="1"/>
  <c r="AI66" i="1"/>
  <c r="CW66" i="1" s="1"/>
  <c r="V66" i="1" s="1"/>
  <c r="AJ66" i="1"/>
  <c r="CT66" i="1"/>
  <c r="S66" i="1" s="1"/>
  <c r="CV66" i="1"/>
  <c r="U66" i="1" s="1"/>
  <c r="CX66" i="1"/>
  <c r="W66" i="1" s="1"/>
  <c r="FR66" i="1"/>
  <c r="GL66" i="1"/>
  <c r="GO66" i="1"/>
  <c r="GP66" i="1"/>
  <c r="GV66" i="1"/>
  <c r="GX66" i="1" s="1"/>
  <c r="I67" i="1"/>
  <c r="AC67" i="1"/>
  <c r="AD67" i="1"/>
  <c r="AE67" i="1"/>
  <c r="AF67" i="1"/>
  <c r="CT67" i="1" s="1"/>
  <c r="S67" i="1" s="1"/>
  <c r="AG67" i="1"/>
  <c r="AH67" i="1"/>
  <c r="CV67" i="1" s="1"/>
  <c r="U67" i="1" s="1"/>
  <c r="AI67" i="1"/>
  <c r="AJ67" i="1"/>
  <c r="CX67" i="1" s="1"/>
  <c r="W67" i="1" s="1"/>
  <c r="CQ67" i="1"/>
  <c r="P67" i="1" s="1"/>
  <c r="CS67" i="1"/>
  <c r="R67" i="1" s="1"/>
  <c r="GK67" i="1" s="1"/>
  <c r="CU67" i="1"/>
  <c r="T67" i="1" s="1"/>
  <c r="CW67" i="1"/>
  <c r="V67" i="1" s="1"/>
  <c r="CY67" i="1"/>
  <c r="X67" i="1" s="1"/>
  <c r="FR67" i="1"/>
  <c r="GL67" i="1"/>
  <c r="GO67" i="1"/>
  <c r="GP67" i="1"/>
  <c r="GV67" i="1"/>
  <c r="GX67" i="1"/>
  <c r="C68" i="1"/>
  <c r="D68" i="1"/>
  <c r="I68" i="1"/>
  <c r="U68" i="1"/>
  <c r="AC68" i="1"/>
  <c r="CQ68" i="1" s="1"/>
  <c r="P68" i="1" s="1"/>
  <c r="AE68" i="1"/>
  <c r="AF68" i="1"/>
  <c r="AG68" i="1"/>
  <c r="CU68" i="1" s="1"/>
  <c r="T68" i="1" s="1"/>
  <c r="AH68" i="1"/>
  <c r="AI68" i="1"/>
  <c r="CW68" i="1" s="1"/>
  <c r="V68" i="1" s="1"/>
  <c r="AJ68" i="1"/>
  <c r="CT68" i="1"/>
  <c r="S68" i="1" s="1"/>
  <c r="CV68" i="1"/>
  <c r="CX68" i="1"/>
  <c r="W68" i="1" s="1"/>
  <c r="FR68" i="1"/>
  <c r="GL68" i="1"/>
  <c r="GO68" i="1"/>
  <c r="GP68" i="1"/>
  <c r="GV68" i="1"/>
  <c r="GX68" i="1" s="1"/>
  <c r="C69" i="1"/>
  <c r="D69" i="1"/>
  <c r="I69" i="1"/>
  <c r="AC69" i="1"/>
  <c r="AD69" i="1"/>
  <c r="CR69" i="1" s="1"/>
  <c r="AE69" i="1"/>
  <c r="AF69" i="1"/>
  <c r="CT69" i="1" s="1"/>
  <c r="S69" i="1" s="1"/>
  <c r="AG69" i="1"/>
  <c r="AH69" i="1"/>
  <c r="CV69" i="1" s="1"/>
  <c r="AI69" i="1"/>
  <c r="AJ69" i="1"/>
  <c r="CX69" i="1" s="1"/>
  <c r="W69" i="1" s="1"/>
  <c r="CQ69" i="1"/>
  <c r="P69" i="1" s="1"/>
  <c r="CS69" i="1"/>
  <c r="R69" i="1" s="1"/>
  <c r="GK69" i="1" s="1"/>
  <c r="CU69" i="1"/>
  <c r="CW69" i="1"/>
  <c r="V69" i="1" s="1"/>
  <c r="FR69" i="1"/>
  <c r="GL69" i="1"/>
  <c r="GO69" i="1"/>
  <c r="GP69" i="1"/>
  <c r="GV69" i="1"/>
  <c r="I70" i="1"/>
  <c r="AC70" i="1"/>
  <c r="CQ70" i="1" s="1"/>
  <c r="P70" i="1" s="1"/>
  <c r="AE70" i="1"/>
  <c r="AF70" i="1"/>
  <c r="AG70" i="1"/>
  <c r="CU70" i="1" s="1"/>
  <c r="T70" i="1" s="1"/>
  <c r="AH70" i="1"/>
  <c r="AI70" i="1"/>
  <c r="CW70" i="1" s="1"/>
  <c r="V70" i="1" s="1"/>
  <c r="AJ70" i="1"/>
  <c r="CT70" i="1"/>
  <c r="S70" i="1" s="1"/>
  <c r="CV70" i="1"/>
  <c r="U70" i="1" s="1"/>
  <c r="CX70" i="1"/>
  <c r="W70" i="1" s="1"/>
  <c r="FR70" i="1"/>
  <c r="GL70" i="1"/>
  <c r="GO70" i="1"/>
  <c r="GP70" i="1"/>
  <c r="GV70" i="1"/>
  <c r="GX70" i="1" s="1"/>
  <c r="AC71" i="1"/>
  <c r="AD71" i="1"/>
  <c r="AE71" i="1"/>
  <c r="AF71" i="1"/>
  <c r="CT71" i="1" s="1"/>
  <c r="AG71" i="1"/>
  <c r="AH71" i="1"/>
  <c r="CV71" i="1" s="1"/>
  <c r="AI71" i="1"/>
  <c r="AJ71" i="1"/>
  <c r="CX71" i="1" s="1"/>
  <c r="CQ71" i="1"/>
  <c r="CS71" i="1"/>
  <c r="CU71" i="1"/>
  <c r="CW71" i="1"/>
  <c r="FR71" i="1"/>
  <c r="GL71" i="1"/>
  <c r="GO71" i="1"/>
  <c r="GP71" i="1"/>
  <c r="GV71" i="1"/>
  <c r="C72" i="1"/>
  <c r="D72" i="1"/>
  <c r="I72" i="1"/>
  <c r="AC72" i="1"/>
  <c r="CQ72" i="1" s="1"/>
  <c r="P72" i="1" s="1"/>
  <c r="AE72" i="1"/>
  <c r="AF72" i="1"/>
  <c r="AG72" i="1"/>
  <c r="CU72" i="1" s="1"/>
  <c r="T72" i="1" s="1"/>
  <c r="AH72" i="1"/>
  <c r="AI72" i="1"/>
  <c r="CW72" i="1" s="1"/>
  <c r="V72" i="1" s="1"/>
  <c r="AJ72" i="1"/>
  <c r="CT72" i="1"/>
  <c r="S72" i="1" s="1"/>
  <c r="CV72" i="1"/>
  <c r="U72" i="1" s="1"/>
  <c r="CX72" i="1"/>
  <c r="W72" i="1" s="1"/>
  <c r="FR72" i="1"/>
  <c r="GL72" i="1"/>
  <c r="GO72" i="1"/>
  <c r="GP72" i="1"/>
  <c r="GV72" i="1"/>
  <c r="GX72" i="1" s="1"/>
  <c r="C73" i="1"/>
  <c r="D73" i="1"/>
  <c r="I73" i="1"/>
  <c r="AC73" i="1"/>
  <c r="AD73" i="1"/>
  <c r="CR73" i="1" s="1"/>
  <c r="AE73" i="1"/>
  <c r="AF73" i="1"/>
  <c r="CT73" i="1" s="1"/>
  <c r="S73" i="1" s="1"/>
  <c r="AG73" i="1"/>
  <c r="AH73" i="1"/>
  <c r="CV73" i="1" s="1"/>
  <c r="AI73" i="1"/>
  <c r="AJ73" i="1"/>
  <c r="CX73" i="1" s="1"/>
  <c r="W73" i="1" s="1"/>
  <c r="CQ73" i="1"/>
  <c r="P73" i="1" s="1"/>
  <c r="CS73" i="1"/>
  <c r="R73" i="1" s="1"/>
  <c r="GK73" i="1" s="1"/>
  <c r="CU73" i="1"/>
  <c r="CW73" i="1"/>
  <c r="V73" i="1" s="1"/>
  <c r="FR73" i="1"/>
  <c r="GL73" i="1"/>
  <c r="GO73" i="1"/>
  <c r="GP73" i="1"/>
  <c r="GV73" i="1"/>
  <c r="I74" i="1"/>
  <c r="AC74" i="1"/>
  <c r="CQ74" i="1" s="1"/>
  <c r="P74" i="1" s="1"/>
  <c r="AE74" i="1"/>
  <c r="AF74" i="1"/>
  <c r="AG74" i="1"/>
  <c r="CU74" i="1" s="1"/>
  <c r="T74" i="1" s="1"/>
  <c r="AH74" i="1"/>
  <c r="AI74" i="1"/>
  <c r="CW74" i="1" s="1"/>
  <c r="V74" i="1" s="1"/>
  <c r="AJ74" i="1"/>
  <c r="CT74" i="1"/>
  <c r="S74" i="1" s="1"/>
  <c r="CV74" i="1"/>
  <c r="U74" i="1" s="1"/>
  <c r="CX74" i="1"/>
  <c r="W74" i="1" s="1"/>
  <c r="FR74" i="1"/>
  <c r="GL74" i="1"/>
  <c r="GO74" i="1"/>
  <c r="GP74" i="1"/>
  <c r="GV74" i="1"/>
  <c r="GX74" i="1" s="1"/>
  <c r="AC75" i="1"/>
  <c r="AD75" i="1"/>
  <c r="AE75" i="1"/>
  <c r="AF75" i="1"/>
  <c r="CT75" i="1" s="1"/>
  <c r="AG75" i="1"/>
  <c r="AH75" i="1"/>
  <c r="CV75" i="1" s="1"/>
  <c r="AI75" i="1"/>
  <c r="AJ75" i="1"/>
  <c r="CX75" i="1" s="1"/>
  <c r="CQ75" i="1"/>
  <c r="CS75" i="1"/>
  <c r="CU75" i="1"/>
  <c r="CW75" i="1"/>
  <c r="FR75" i="1"/>
  <c r="GL75" i="1"/>
  <c r="GO75" i="1"/>
  <c r="GP75" i="1"/>
  <c r="GV75" i="1"/>
  <c r="I76" i="1"/>
  <c r="S76" i="1"/>
  <c r="AC76" i="1"/>
  <c r="AE76" i="1"/>
  <c r="CS76" i="1" s="1"/>
  <c r="R76" i="1" s="1"/>
  <c r="GK76" i="1" s="1"/>
  <c r="AF76" i="1"/>
  <c r="AG76" i="1"/>
  <c r="CU76" i="1" s="1"/>
  <c r="T76" i="1" s="1"/>
  <c r="AH76" i="1"/>
  <c r="AI76" i="1"/>
  <c r="CW76" i="1" s="1"/>
  <c r="V76" i="1" s="1"/>
  <c r="AJ76" i="1"/>
  <c r="CT76" i="1"/>
  <c r="CV76" i="1"/>
  <c r="U76" i="1" s="1"/>
  <c r="CX76" i="1"/>
  <c r="W76" i="1" s="1"/>
  <c r="FR76" i="1"/>
  <c r="GL76" i="1"/>
  <c r="GO76" i="1"/>
  <c r="GP76" i="1"/>
  <c r="GV76" i="1"/>
  <c r="GX76" i="1" s="1"/>
  <c r="I77" i="1"/>
  <c r="GX77" i="1" s="1"/>
  <c r="AC77" i="1"/>
  <c r="AD77" i="1"/>
  <c r="CR77" i="1" s="1"/>
  <c r="AE77" i="1"/>
  <c r="AF77" i="1"/>
  <c r="CT77" i="1" s="1"/>
  <c r="AG77" i="1"/>
  <c r="AH77" i="1"/>
  <c r="CV77" i="1" s="1"/>
  <c r="AI77" i="1"/>
  <c r="AJ77" i="1"/>
  <c r="CX77" i="1" s="1"/>
  <c r="CQ77" i="1"/>
  <c r="P77" i="1" s="1"/>
  <c r="CS77" i="1"/>
  <c r="R77" i="1" s="1"/>
  <c r="GK77" i="1" s="1"/>
  <c r="CU77" i="1"/>
  <c r="CW77" i="1"/>
  <c r="V77" i="1" s="1"/>
  <c r="FR77" i="1"/>
  <c r="GL77" i="1"/>
  <c r="GO77" i="1"/>
  <c r="GP77" i="1"/>
  <c r="GV77" i="1"/>
  <c r="I78" i="1"/>
  <c r="AC78" i="1"/>
  <c r="CQ78" i="1" s="1"/>
  <c r="P78" i="1" s="1"/>
  <c r="AE78" i="1"/>
  <c r="AF78" i="1"/>
  <c r="AG78" i="1"/>
  <c r="CU78" i="1" s="1"/>
  <c r="T78" i="1" s="1"/>
  <c r="AH78" i="1"/>
  <c r="AI78" i="1"/>
  <c r="CW78" i="1" s="1"/>
  <c r="V78" i="1" s="1"/>
  <c r="AJ78" i="1"/>
  <c r="CT78" i="1"/>
  <c r="S78" i="1" s="1"/>
  <c r="CV78" i="1"/>
  <c r="U78" i="1" s="1"/>
  <c r="CX78" i="1"/>
  <c r="W78" i="1" s="1"/>
  <c r="FR78" i="1"/>
  <c r="GL78" i="1"/>
  <c r="GO78" i="1"/>
  <c r="GP78" i="1"/>
  <c r="GV78" i="1"/>
  <c r="GX78" i="1" s="1"/>
  <c r="AC79" i="1"/>
  <c r="AD79" i="1"/>
  <c r="AE79" i="1"/>
  <c r="AF79" i="1"/>
  <c r="CT79" i="1" s="1"/>
  <c r="AG79" i="1"/>
  <c r="AH79" i="1"/>
  <c r="CV79" i="1" s="1"/>
  <c r="AI79" i="1"/>
  <c r="AJ79" i="1"/>
  <c r="CX79" i="1" s="1"/>
  <c r="CQ79" i="1"/>
  <c r="CS79" i="1"/>
  <c r="CU79" i="1"/>
  <c r="CW79" i="1"/>
  <c r="FR79" i="1"/>
  <c r="GL79" i="1"/>
  <c r="GO79" i="1"/>
  <c r="GP79" i="1"/>
  <c r="GV79" i="1"/>
  <c r="I80" i="1"/>
  <c r="S80" i="1"/>
  <c r="AC80" i="1"/>
  <c r="AE80" i="1"/>
  <c r="CS80" i="1" s="1"/>
  <c r="R80" i="1" s="1"/>
  <c r="GK80" i="1" s="1"/>
  <c r="AF80" i="1"/>
  <c r="AG80" i="1"/>
  <c r="CU80" i="1" s="1"/>
  <c r="T80" i="1" s="1"/>
  <c r="AH80" i="1"/>
  <c r="AI80" i="1"/>
  <c r="CW80" i="1" s="1"/>
  <c r="V80" i="1" s="1"/>
  <c r="AJ80" i="1"/>
  <c r="CT80" i="1"/>
  <c r="CV80" i="1"/>
  <c r="U80" i="1" s="1"/>
  <c r="CX80" i="1"/>
  <c r="W80" i="1" s="1"/>
  <c r="FR80" i="1"/>
  <c r="GL80" i="1"/>
  <c r="GO80" i="1"/>
  <c r="GP80" i="1"/>
  <c r="GV80" i="1"/>
  <c r="GX80" i="1" s="1"/>
  <c r="I81" i="1"/>
  <c r="V81" i="1"/>
  <c r="AC81" i="1"/>
  <c r="AD81" i="1"/>
  <c r="CR81" i="1" s="1"/>
  <c r="Q81" i="1" s="1"/>
  <c r="AE81" i="1"/>
  <c r="AF81" i="1"/>
  <c r="CT81" i="1" s="1"/>
  <c r="S81" i="1" s="1"/>
  <c r="AG81" i="1"/>
  <c r="AH81" i="1"/>
  <c r="CV81" i="1" s="1"/>
  <c r="U81" i="1" s="1"/>
  <c r="AI81" i="1"/>
  <c r="AJ81" i="1"/>
  <c r="CX81" i="1" s="1"/>
  <c r="W81" i="1" s="1"/>
  <c r="CQ81" i="1"/>
  <c r="P81" i="1" s="1"/>
  <c r="CS81" i="1"/>
  <c r="R81" i="1" s="1"/>
  <c r="GK81" i="1" s="1"/>
  <c r="CU81" i="1"/>
  <c r="T81" i="1" s="1"/>
  <c r="CW81" i="1"/>
  <c r="FR81" i="1"/>
  <c r="GL81" i="1"/>
  <c r="GO81" i="1"/>
  <c r="GP81" i="1"/>
  <c r="GV81" i="1"/>
  <c r="GX81" i="1"/>
  <c r="I82" i="1"/>
  <c r="U82" i="1"/>
  <c r="AC82" i="1"/>
  <c r="CQ82" i="1" s="1"/>
  <c r="P82" i="1" s="1"/>
  <c r="AE82" i="1"/>
  <c r="AF82" i="1"/>
  <c r="AG82" i="1"/>
  <c r="CU82" i="1" s="1"/>
  <c r="T82" i="1" s="1"/>
  <c r="AH82" i="1"/>
  <c r="AI82" i="1"/>
  <c r="CW82" i="1" s="1"/>
  <c r="V82" i="1" s="1"/>
  <c r="AJ82" i="1"/>
  <c r="CT82" i="1"/>
  <c r="S82" i="1" s="1"/>
  <c r="CV82" i="1"/>
  <c r="CX82" i="1"/>
  <c r="W82" i="1" s="1"/>
  <c r="FR82" i="1"/>
  <c r="GL82" i="1"/>
  <c r="GO82" i="1"/>
  <c r="GP82" i="1"/>
  <c r="GV82" i="1"/>
  <c r="GX82" i="1" s="1"/>
  <c r="AC83" i="1"/>
  <c r="AD83" i="1"/>
  <c r="AE83" i="1"/>
  <c r="AF83" i="1"/>
  <c r="CT83" i="1" s="1"/>
  <c r="AG83" i="1"/>
  <c r="AH83" i="1"/>
  <c r="CV83" i="1" s="1"/>
  <c r="AI83" i="1"/>
  <c r="AJ83" i="1"/>
  <c r="CX83" i="1" s="1"/>
  <c r="CQ83" i="1"/>
  <c r="CS83" i="1"/>
  <c r="CU83" i="1"/>
  <c r="CW83" i="1"/>
  <c r="FR83" i="1"/>
  <c r="GL83" i="1"/>
  <c r="GO83" i="1"/>
  <c r="GP83" i="1"/>
  <c r="GV83" i="1"/>
  <c r="I84" i="1"/>
  <c r="S84" i="1"/>
  <c r="U84" i="1"/>
  <c r="AC84" i="1"/>
  <c r="AE84" i="1"/>
  <c r="AF84" i="1"/>
  <c r="AG84" i="1"/>
  <c r="CU84" i="1" s="1"/>
  <c r="T84" i="1" s="1"/>
  <c r="AH84" i="1"/>
  <c r="AI84" i="1"/>
  <c r="CW84" i="1" s="1"/>
  <c r="V84" i="1" s="1"/>
  <c r="AJ84" i="1"/>
  <c r="CT84" i="1"/>
  <c r="CV84" i="1"/>
  <c r="CX84" i="1"/>
  <c r="W84" i="1" s="1"/>
  <c r="FR84" i="1"/>
  <c r="GL84" i="1"/>
  <c r="GO84" i="1"/>
  <c r="GP84" i="1"/>
  <c r="GV84" i="1"/>
  <c r="GX84" i="1" s="1"/>
  <c r="I85" i="1"/>
  <c r="AC85" i="1"/>
  <c r="AD85" i="1"/>
  <c r="CR85" i="1" s="1"/>
  <c r="Q85" i="1" s="1"/>
  <c r="AE85" i="1"/>
  <c r="AF85" i="1"/>
  <c r="AG85" i="1"/>
  <c r="AH85" i="1"/>
  <c r="CV85" i="1" s="1"/>
  <c r="U85" i="1" s="1"/>
  <c r="AI85" i="1"/>
  <c r="AJ85" i="1"/>
  <c r="CQ85" i="1"/>
  <c r="P85" i="1" s="1"/>
  <c r="CS85" i="1"/>
  <c r="R85" i="1" s="1"/>
  <c r="GK85" i="1" s="1"/>
  <c r="CT85" i="1"/>
  <c r="CU85" i="1"/>
  <c r="CW85" i="1"/>
  <c r="V85" i="1" s="1"/>
  <c r="CX85" i="1"/>
  <c r="FR85" i="1"/>
  <c r="GL85" i="1"/>
  <c r="GO85" i="1"/>
  <c r="GP85" i="1"/>
  <c r="GV85" i="1"/>
  <c r="I86" i="1"/>
  <c r="AC86" i="1"/>
  <c r="AD86" i="1"/>
  <c r="CR86" i="1" s="1"/>
  <c r="Q86" i="1" s="1"/>
  <c r="AE86" i="1"/>
  <c r="AF86" i="1"/>
  <c r="AG86" i="1"/>
  <c r="CU86" i="1" s="1"/>
  <c r="T86" i="1" s="1"/>
  <c r="AH86" i="1"/>
  <c r="CV86" i="1" s="1"/>
  <c r="U86" i="1" s="1"/>
  <c r="AI86" i="1"/>
  <c r="AJ86" i="1"/>
  <c r="CS86" i="1"/>
  <c r="R86" i="1" s="1"/>
  <c r="GK86" i="1" s="1"/>
  <c r="CT86" i="1"/>
  <c r="S86" i="1" s="1"/>
  <c r="CW86" i="1"/>
  <c r="V86" i="1" s="1"/>
  <c r="CX86" i="1"/>
  <c r="W86" i="1" s="1"/>
  <c r="FR86" i="1"/>
  <c r="GL86" i="1"/>
  <c r="GO86" i="1"/>
  <c r="GP86" i="1"/>
  <c r="GV86" i="1"/>
  <c r="GX86" i="1"/>
  <c r="I87" i="1"/>
  <c r="R87" i="1"/>
  <c r="GK87" i="1" s="1"/>
  <c r="AC87" i="1"/>
  <c r="CQ87" i="1" s="1"/>
  <c r="P87" i="1" s="1"/>
  <c r="AE87" i="1"/>
  <c r="AD87" i="1" s="1"/>
  <c r="CR87" i="1" s="1"/>
  <c r="Q87" i="1" s="1"/>
  <c r="AF87" i="1"/>
  <c r="CT87" i="1" s="1"/>
  <c r="AG87" i="1"/>
  <c r="CU87" i="1" s="1"/>
  <c r="AH87" i="1"/>
  <c r="AI87" i="1"/>
  <c r="AJ87" i="1"/>
  <c r="CX87" i="1" s="1"/>
  <c r="CS87" i="1"/>
  <c r="CV87" i="1"/>
  <c r="U87" i="1" s="1"/>
  <c r="CW87" i="1"/>
  <c r="V87" i="1" s="1"/>
  <c r="FR87" i="1"/>
  <c r="GL87" i="1"/>
  <c r="GO87" i="1"/>
  <c r="GP87" i="1"/>
  <c r="GV87" i="1"/>
  <c r="GX87" i="1"/>
  <c r="I88" i="1"/>
  <c r="AC88" i="1"/>
  <c r="AE88" i="1"/>
  <c r="AF88" i="1"/>
  <c r="CT88" i="1" s="1"/>
  <c r="S88" i="1" s="1"/>
  <c r="AG88" i="1"/>
  <c r="AH88" i="1"/>
  <c r="AI88" i="1"/>
  <c r="CW88" i="1" s="1"/>
  <c r="V88" i="1" s="1"/>
  <c r="AJ88" i="1"/>
  <c r="CX88" i="1" s="1"/>
  <c r="W88" i="1" s="1"/>
  <c r="CQ88" i="1"/>
  <c r="P88" i="1" s="1"/>
  <c r="CU88" i="1"/>
  <c r="T88" i="1" s="1"/>
  <c r="CV88" i="1"/>
  <c r="U88" i="1" s="1"/>
  <c r="FR88" i="1"/>
  <c r="GL88" i="1"/>
  <c r="GO88" i="1"/>
  <c r="GP88" i="1"/>
  <c r="GV88" i="1"/>
  <c r="GX88" i="1" s="1"/>
  <c r="I89" i="1"/>
  <c r="P89" i="1"/>
  <c r="AC89" i="1"/>
  <c r="AD89" i="1"/>
  <c r="CR89" i="1" s="1"/>
  <c r="Q89" i="1" s="1"/>
  <c r="AE89" i="1"/>
  <c r="CS89" i="1" s="1"/>
  <c r="R89" i="1" s="1"/>
  <c r="GK89" i="1" s="1"/>
  <c r="AF89" i="1"/>
  <c r="AG89" i="1"/>
  <c r="AH89" i="1"/>
  <c r="CV89" i="1" s="1"/>
  <c r="U89" i="1" s="1"/>
  <c r="AI89" i="1"/>
  <c r="CW89" i="1" s="1"/>
  <c r="V89" i="1" s="1"/>
  <c r="AJ89" i="1"/>
  <c r="CQ89" i="1"/>
  <c r="CT89" i="1"/>
  <c r="S89" i="1" s="1"/>
  <c r="CZ89" i="1" s="1"/>
  <c r="Y89" i="1" s="1"/>
  <c r="CU89" i="1"/>
  <c r="T89" i="1" s="1"/>
  <c r="CX89" i="1"/>
  <c r="W89" i="1" s="1"/>
  <c r="FR89" i="1"/>
  <c r="GL89" i="1"/>
  <c r="GO89" i="1"/>
  <c r="GP89" i="1"/>
  <c r="GV89" i="1"/>
  <c r="GX89" i="1" s="1"/>
  <c r="I90" i="1"/>
  <c r="AC90" i="1"/>
  <c r="AD90" i="1"/>
  <c r="CR90" i="1" s="1"/>
  <c r="Q90" i="1" s="1"/>
  <c r="AE90" i="1"/>
  <c r="AF90" i="1"/>
  <c r="AG90" i="1"/>
  <c r="CU90" i="1" s="1"/>
  <c r="T90" i="1" s="1"/>
  <c r="AH90" i="1"/>
  <c r="CV90" i="1" s="1"/>
  <c r="U90" i="1" s="1"/>
  <c r="AI90" i="1"/>
  <c r="AJ90" i="1"/>
  <c r="CS90" i="1"/>
  <c r="R90" i="1" s="1"/>
  <c r="GK90" i="1" s="1"/>
  <c r="CT90" i="1"/>
  <c r="S90" i="1" s="1"/>
  <c r="CW90" i="1"/>
  <c r="V90" i="1" s="1"/>
  <c r="CX90" i="1"/>
  <c r="W90" i="1" s="1"/>
  <c r="FR90" i="1"/>
  <c r="GL90" i="1"/>
  <c r="GO90" i="1"/>
  <c r="GP90" i="1"/>
  <c r="GV90" i="1"/>
  <c r="GX90" i="1"/>
  <c r="I91" i="1"/>
  <c r="AB91" i="1"/>
  <c r="AC91" i="1"/>
  <c r="CQ91" i="1" s="1"/>
  <c r="P91" i="1" s="1"/>
  <c r="AE91" i="1"/>
  <c r="AD91" i="1" s="1"/>
  <c r="CR91" i="1" s="1"/>
  <c r="AF91" i="1"/>
  <c r="CT91" i="1" s="1"/>
  <c r="AG91" i="1"/>
  <c r="CU91" i="1" s="1"/>
  <c r="AH91" i="1"/>
  <c r="AI91" i="1"/>
  <c r="AJ91" i="1"/>
  <c r="CX91" i="1" s="1"/>
  <c r="CS91" i="1"/>
  <c r="R91" i="1" s="1"/>
  <c r="GK91" i="1" s="1"/>
  <c r="CV91" i="1"/>
  <c r="U91" i="1" s="1"/>
  <c r="CW91" i="1"/>
  <c r="V91" i="1" s="1"/>
  <c r="FR91" i="1"/>
  <c r="GL91" i="1"/>
  <c r="GO91" i="1"/>
  <c r="GP91" i="1"/>
  <c r="GV91" i="1"/>
  <c r="GX91" i="1"/>
  <c r="I92" i="1"/>
  <c r="AC92" i="1"/>
  <c r="AE92" i="1"/>
  <c r="AF92" i="1"/>
  <c r="CT92" i="1" s="1"/>
  <c r="S92" i="1" s="1"/>
  <c r="AG92" i="1"/>
  <c r="AH92" i="1"/>
  <c r="AI92" i="1"/>
  <c r="CW92" i="1" s="1"/>
  <c r="V92" i="1" s="1"/>
  <c r="AJ92" i="1"/>
  <c r="CX92" i="1" s="1"/>
  <c r="W92" i="1" s="1"/>
  <c r="CQ92" i="1"/>
  <c r="P92" i="1" s="1"/>
  <c r="CU92" i="1"/>
  <c r="T92" i="1" s="1"/>
  <c r="CV92" i="1"/>
  <c r="U92" i="1" s="1"/>
  <c r="FR92" i="1"/>
  <c r="GL92" i="1"/>
  <c r="GO92" i="1"/>
  <c r="GP92" i="1"/>
  <c r="GV92" i="1"/>
  <c r="GX92" i="1" s="1"/>
  <c r="I93" i="1"/>
  <c r="P93" i="1"/>
  <c r="AC93" i="1"/>
  <c r="AD93" i="1"/>
  <c r="CR93" i="1" s="1"/>
  <c r="Q93" i="1" s="1"/>
  <c r="AE93" i="1"/>
  <c r="CS93" i="1" s="1"/>
  <c r="R93" i="1" s="1"/>
  <c r="GK93" i="1" s="1"/>
  <c r="AF93" i="1"/>
  <c r="AG93" i="1"/>
  <c r="AH93" i="1"/>
  <c r="CV93" i="1" s="1"/>
  <c r="U93" i="1" s="1"/>
  <c r="AI93" i="1"/>
  <c r="CW93" i="1" s="1"/>
  <c r="V93" i="1" s="1"/>
  <c r="AJ93" i="1"/>
  <c r="CQ93" i="1"/>
  <c r="CT93" i="1"/>
  <c r="S93" i="1" s="1"/>
  <c r="CZ93" i="1" s="1"/>
  <c r="Y93" i="1" s="1"/>
  <c r="CU93" i="1"/>
  <c r="T93" i="1" s="1"/>
  <c r="CX93" i="1"/>
  <c r="W93" i="1" s="1"/>
  <c r="FR93" i="1"/>
  <c r="GL93" i="1"/>
  <c r="GO93" i="1"/>
  <c r="GP93" i="1"/>
  <c r="GV93" i="1"/>
  <c r="GX93" i="1" s="1"/>
  <c r="C94" i="1"/>
  <c r="D94" i="1"/>
  <c r="I94" i="1"/>
  <c r="AC94" i="1"/>
  <c r="AE94" i="1"/>
  <c r="AF94" i="1"/>
  <c r="CT94" i="1" s="1"/>
  <c r="S94" i="1" s="1"/>
  <c r="AG94" i="1"/>
  <c r="AH94" i="1"/>
  <c r="AI94" i="1"/>
  <c r="CW94" i="1" s="1"/>
  <c r="V94" i="1" s="1"/>
  <c r="AJ94" i="1"/>
  <c r="CX94" i="1" s="1"/>
  <c r="W94" i="1" s="1"/>
  <c r="CQ94" i="1"/>
  <c r="P94" i="1" s="1"/>
  <c r="CU94" i="1"/>
  <c r="T94" i="1" s="1"/>
  <c r="CV94" i="1"/>
  <c r="U94" i="1" s="1"/>
  <c r="FR94" i="1"/>
  <c r="GL94" i="1"/>
  <c r="GO94" i="1"/>
  <c r="GP94" i="1"/>
  <c r="GV94" i="1"/>
  <c r="GX94" i="1" s="1"/>
  <c r="C95" i="1"/>
  <c r="D95" i="1"/>
  <c r="I95" i="1"/>
  <c r="I99" i="1" s="1"/>
  <c r="R95" i="1"/>
  <c r="GK95" i="1" s="1"/>
  <c r="AC95" i="1"/>
  <c r="CQ95" i="1" s="1"/>
  <c r="P95" i="1" s="1"/>
  <c r="AE95" i="1"/>
  <c r="AD95" i="1" s="1"/>
  <c r="CR95" i="1" s="1"/>
  <c r="Q95" i="1" s="1"/>
  <c r="AF95" i="1"/>
  <c r="CT95" i="1" s="1"/>
  <c r="AG95" i="1"/>
  <c r="CU95" i="1" s="1"/>
  <c r="AH95" i="1"/>
  <c r="AI95" i="1"/>
  <c r="AJ95" i="1"/>
  <c r="CX95" i="1" s="1"/>
  <c r="CS95" i="1"/>
  <c r="CV95" i="1"/>
  <c r="U95" i="1" s="1"/>
  <c r="CW95" i="1"/>
  <c r="V95" i="1" s="1"/>
  <c r="FR95" i="1"/>
  <c r="GL95" i="1"/>
  <c r="GO95" i="1"/>
  <c r="GP95" i="1"/>
  <c r="GV95" i="1"/>
  <c r="GX95" i="1"/>
  <c r="I96" i="1"/>
  <c r="AC96" i="1"/>
  <c r="CQ96" i="1" s="1"/>
  <c r="P96" i="1" s="1"/>
  <c r="AE96" i="1"/>
  <c r="AF96" i="1"/>
  <c r="CT96" i="1" s="1"/>
  <c r="S96" i="1" s="1"/>
  <c r="AG96" i="1"/>
  <c r="CU96" i="1" s="1"/>
  <c r="T96" i="1" s="1"/>
  <c r="AH96" i="1"/>
  <c r="AI96" i="1"/>
  <c r="CW96" i="1" s="1"/>
  <c r="V96" i="1" s="1"/>
  <c r="AJ96" i="1"/>
  <c r="CX96" i="1" s="1"/>
  <c r="W96" i="1" s="1"/>
  <c r="CV96" i="1"/>
  <c r="U96" i="1" s="1"/>
  <c r="FR96" i="1"/>
  <c r="GL96" i="1"/>
  <c r="GO96" i="1"/>
  <c r="GP96" i="1"/>
  <c r="GV96" i="1"/>
  <c r="GX96" i="1" s="1"/>
  <c r="AC97" i="1"/>
  <c r="AD97" i="1"/>
  <c r="CR97" i="1" s="1"/>
  <c r="AE97" i="1"/>
  <c r="CS97" i="1" s="1"/>
  <c r="AF97" i="1"/>
  <c r="AG97" i="1"/>
  <c r="AH97" i="1"/>
  <c r="CV97" i="1" s="1"/>
  <c r="AI97" i="1"/>
  <c r="CW97" i="1" s="1"/>
  <c r="AJ97" i="1"/>
  <c r="CQ97" i="1"/>
  <c r="CT97" i="1"/>
  <c r="CU97" i="1"/>
  <c r="CX97" i="1"/>
  <c r="FR97" i="1"/>
  <c r="GL97" i="1"/>
  <c r="GO97" i="1"/>
  <c r="GP97" i="1"/>
  <c r="GV97" i="1"/>
  <c r="I98" i="1"/>
  <c r="W98" i="1"/>
  <c r="AC98" i="1"/>
  <c r="AD98" i="1"/>
  <c r="CR98" i="1" s="1"/>
  <c r="Q98" i="1" s="1"/>
  <c r="AE98" i="1"/>
  <c r="AF98" i="1"/>
  <c r="AG98" i="1"/>
  <c r="CU98" i="1" s="1"/>
  <c r="T98" i="1" s="1"/>
  <c r="AH98" i="1"/>
  <c r="CV98" i="1" s="1"/>
  <c r="U98" i="1" s="1"/>
  <c r="AI98" i="1"/>
  <c r="AJ98" i="1"/>
  <c r="CS98" i="1"/>
  <c r="R98" i="1" s="1"/>
  <c r="CT98" i="1"/>
  <c r="S98" i="1" s="1"/>
  <c r="CW98" i="1"/>
  <c r="V98" i="1" s="1"/>
  <c r="CX98" i="1"/>
  <c r="FR98" i="1"/>
  <c r="GK98" i="1"/>
  <c r="GL98" i="1"/>
  <c r="GO98" i="1"/>
  <c r="GP98" i="1"/>
  <c r="GV98" i="1"/>
  <c r="GX98" i="1"/>
  <c r="AB99" i="1"/>
  <c r="AC99" i="1"/>
  <c r="CQ99" i="1" s="1"/>
  <c r="AE99" i="1"/>
  <c r="AD99" i="1" s="1"/>
  <c r="CR99" i="1" s="1"/>
  <c r="AF99" i="1"/>
  <c r="CT99" i="1" s="1"/>
  <c r="AG99" i="1"/>
  <c r="CU99" i="1" s="1"/>
  <c r="AH99" i="1"/>
  <c r="AI99" i="1"/>
  <c r="AJ99" i="1"/>
  <c r="CX99" i="1" s="1"/>
  <c r="CS99" i="1"/>
  <c r="CV99" i="1"/>
  <c r="CW99" i="1"/>
  <c r="FR99" i="1"/>
  <c r="GL99" i="1"/>
  <c r="GO99" i="1"/>
  <c r="GP99" i="1"/>
  <c r="GV99" i="1"/>
  <c r="C100" i="1"/>
  <c r="D100" i="1"/>
  <c r="I100" i="1"/>
  <c r="AC100" i="1"/>
  <c r="AD100" i="1"/>
  <c r="CR100" i="1" s="1"/>
  <c r="Q100" i="1" s="1"/>
  <c r="AE100" i="1"/>
  <c r="AF100" i="1"/>
  <c r="AG100" i="1"/>
  <c r="CU100" i="1" s="1"/>
  <c r="T100" i="1" s="1"/>
  <c r="AH100" i="1"/>
  <c r="CV100" i="1" s="1"/>
  <c r="U100" i="1" s="1"/>
  <c r="AI100" i="1"/>
  <c r="AJ100" i="1"/>
  <c r="CS100" i="1"/>
  <c r="R100" i="1" s="1"/>
  <c r="GK100" i="1" s="1"/>
  <c r="CT100" i="1"/>
  <c r="S100" i="1" s="1"/>
  <c r="CW100" i="1"/>
  <c r="V100" i="1" s="1"/>
  <c r="CX100" i="1"/>
  <c r="W100" i="1" s="1"/>
  <c r="FR100" i="1"/>
  <c r="GL100" i="1"/>
  <c r="GO100" i="1"/>
  <c r="GP100" i="1"/>
  <c r="GV100" i="1"/>
  <c r="GX100" i="1"/>
  <c r="C101" i="1"/>
  <c r="D101" i="1"/>
  <c r="I101" i="1"/>
  <c r="P101" i="1"/>
  <c r="T101" i="1"/>
  <c r="AC101" i="1"/>
  <c r="AE101" i="1"/>
  <c r="CS101" i="1" s="1"/>
  <c r="R101" i="1" s="1"/>
  <c r="GK101" i="1" s="1"/>
  <c r="AF101" i="1"/>
  <c r="AG101" i="1"/>
  <c r="AH101" i="1"/>
  <c r="CV101" i="1" s="1"/>
  <c r="U101" i="1" s="1"/>
  <c r="AI101" i="1"/>
  <c r="CW101" i="1" s="1"/>
  <c r="V101" i="1" s="1"/>
  <c r="AJ101" i="1"/>
  <c r="CQ101" i="1"/>
  <c r="CT101" i="1"/>
  <c r="S101" i="1" s="1"/>
  <c r="CZ101" i="1" s="1"/>
  <c r="Y101" i="1" s="1"/>
  <c r="CU101" i="1"/>
  <c r="CX101" i="1"/>
  <c r="W101" i="1" s="1"/>
  <c r="CY101" i="1"/>
  <c r="X101" i="1" s="1"/>
  <c r="FR101" i="1"/>
  <c r="GL101" i="1"/>
  <c r="GO101" i="1"/>
  <c r="GP101" i="1"/>
  <c r="GV101" i="1"/>
  <c r="GX101" i="1" s="1"/>
  <c r="I102" i="1"/>
  <c r="S102" i="1"/>
  <c r="CZ102" i="1" s="1"/>
  <c r="Y102" i="1" s="1"/>
  <c r="T102" i="1"/>
  <c r="AC102" i="1"/>
  <c r="AD102" i="1"/>
  <c r="CR102" i="1" s="1"/>
  <c r="Q102" i="1" s="1"/>
  <c r="AE102" i="1"/>
  <c r="AF102" i="1"/>
  <c r="AG102" i="1"/>
  <c r="AH102" i="1"/>
  <c r="CV102" i="1" s="1"/>
  <c r="U102" i="1" s="1"/>
  <c r="AI102" i="1"/>
  <c r="AJ102" i="1"/>
  <c r="CQ102" i="1"/>
  <c r="P102" i="1" s="1"/>
  <c r="CP102" i="1" s="1"/>
  <c r="O102" i="1" s="1"/>
  <c r="CS102" i="1"/>
  <c r="R102" i="1" s="1"/>
  <c r="CT102" i="1"/>
  <c r="CU102" i="1"/>
  <c r="CW102" i="1"/>
  <c r="V102" i="1" s="1"/>
  <c r="CX102" i="1"/>
  <c r="W102" i="1" s="1"/>
  <c r="FR102" i="1"/>
  <c r="GK102" i="1"/>
  <c r="GL102" i="1"/>
  <c r="GO102" i="1"/>
  <c r="GP102" i="1"/>
  <c r="GV102" i="1"/>
  <c r="GX102" i="1" s="1"/>
  <c r="I103" i="1"/>
  <c r="AC103" i="1"/>
  <c r="AB103" i="1" s="1"/>
  <c r="AD103" i="1"/>
  <c r="CR103" i="1" s="1"/>
  <c r="Q103" i="1" s="1"/>
  <c r="AE103" i="1"/>
  <c r="CS103" i="1" s="1"/>
  <c r="R103" i="1" s="1"/>
  <c r="GK103" i="1" s="1"/>
  <c r="AF103" i="1"/>
  <c r="AG103" i="1"/>
  <c r="AH103" i="1"/>
  <c r="CV103" i="1" s="1"/>
  <c r="U103" i="1" s="1"/>
  <c r="AI103" i="1"/>
  <c r="CW103" i="1" s="1"/>
  <c r="V103" i="1" s="1"/>
  <c r="AJ103" i="1"/>
  <c r="CQ103" i="1"/>
  <c r="P103" i="1" s="1"/>
  <c r="CP103" i="1" s="1"/>
  <c r="O103" i="1" s="1"/>
  <c r="CT103" i="1"/>
  <c r="S103" i="1" s="1"/>
  <c r="CU103" i="1"/>
  <c r="T103" i="1" s="1"/>
  <c r="CX103" i="1"/>
  <c r="W103" i="1" s="1"/>
  <c r="FR103" i="1"/>
  <c r="GL103" i="1"/>
  <c r="GO103" i="1"/>
  <c r="GP103" i="1"/>
  <c r="GV103" i="1"/>
  <c r="GX103" i="1" s="1"/>
  <c r="I104" i="1"/>
  <c r="AC104" i="1"/>
  <c r="AB104" i="1" s="1"/>
  <c r="AD104" i="1"/>
  <c r="CR104" i="1" s="1"/>
  <c r="Q104" i="1" s="1"/>
  <c r="AE104" i="1"/>
  <c r="AF104" i="1"/>
  <c r="AG104" i="1"/>
  <c r="CU104" i="1" s="1"/>
  <c r="T104" i="1" s="1"/>
  <c r="AH104" i="1"/>
  <c r="CV104" i="1" s="1"/>
  <c r="U104" i="1" s="1"/>
  <c r="AI104" i="1"/>
  <c r="AJ104" i="1"/>
  <c r="CS104" i="1"/>
  <c r="R104" i="1" s="1"/>
  <c r="GK104" i="1" s="1"/>
  <c r="CT104" i="1"/>
  <c r="S104" i="1" s="1"/>
  <c r="CW104" i="1"/>
  <c r="V104" i="1" s="1"/>
  <c r="CX104" i="1"/>
  <c r="W104" i="1" s="1"/>
  <c r="FR104" i="1"/>
  <c r="GL104" i="1"/>
  <c r="GO104" i="1"/>
  <c r="GP104" i="1"/>
  <c r="GV104" i="1"/>
  <c r="GX104" i="1"/>
  <c r="I105" i="1"/>
  <c r="AC105" i="1"/>
  <c r="CQ105" i="1" s="1"/>
  <c r="P105" i="1" s="1"/>
  <c r="AE105" i="1"/>
  <c r="AD105" i="1" s="1"/>
  <c r="AF105" i="1"/>
  <c r="CT105" i="1" s="1"/>
  <c r="S105" i="1" s="1"/>
  <c r="AG105" i="1"/>
  <c r="CU105" i="1" s="1"/>
  <c r="T105" i="1" s="1"/>
  <c r="AH105" i="1"/>
  <c r="AI105" i="1"/>
  <c r="AJ105" i="1"/>
  <c r="CX105" i="1" s="1"/>
  <c r="W105" i="1" s="1"/>
  <c r="CS105" i="1"/>
  <c r="R105" i="1" s="1"/>
  <c r="GK105" i="1" s="1"/>
  <c r="CV105" i="1"/>
  <c r="U105" i="1" s="1"/>
  <c r="CW105" i="1"/>
  <c r="V105" i="1" s="1"/>
  <c r="FR105" i="1"/>
  <c r="GL105" i="1"/>
  <c r="GO105" i="1"/>
  <c r="GP105" i="1"/>
  <c r="GV105" i="1"/>
  <c r="GX105" i="1"/>
  <c r="I106" i="1"/>
  <c r="AC106" i="1"/>
  <c r="AE106" i="1"/>
  <c r="AD106" i="1" s="1"/>
  <c r="AF106" i="1"/>
  <c r="CT106" i="1" s="1"/>
  <c r="S106" i="1" s="1"/>
  <c r="AG106" i="1"/>
  <c r="AH106" i="1"/>
  <c r="AI106" i="1"/>
  <c r="CW106" i="1" s="1"/>
  <c r="V106" i="1" s="1"/>
  <c r="AJ106" i="1"/>
  <c r="CX106" i="1" s="1"/>
  <c r="W106" i="1" s="1"/>
  <c r="CQ106" i="1"/>
  <c r="P106" i="1" s="1"/>
  <c r="CU106" i="1"/>
  <c r="T106" i="1" s="1"/>
  <c r="CV106" i="1"/>
  <c r="U106" i="1" s="1"/>
  <c r="FR106" i="1"/>
  <c r="GL106" i="1"/>
  <c r="GO106" i="1"/>
  <c r="GP106" i="1"/>
  <c r="GV106" i="1"/>
  <c r="GX106" i="1" s="1"/>
  <c r="I107" i="1"/>
  <c r="AC107" i="1"/>
  <c r="AB107" i="1" s="1"/>
  <c r="AD107" i="1"/>
  <c r="CR107" i="1" s="1"/>
  <c r="Q107" i="1" s="1"/>
  <c r="AE107" i="1"/>
  <c r="CS107" i="1" s="1"/>
  <c r="R107" i="1" s="1"/>
  <c r="GK107" i="1" s="1"/>
  <c r="AF107" i="1"/>
  <c r="AG107" i="1"/>
  <c r="AH107" i="1"/>
  <c r="CV107" i="1" s="1"/>
  <c r="U107" i="1" s="1"/>
  <c r="AI107" i="1"/>
  <c r="CW107" i="1" s="1"/>
  <c r="V107" i="1" s="1"/>
  <c r="AJ107" i="1"/>
  <c r="CQ107" i="1"/>
  <c r="P107" i="1" s="1"/>
  <c r="CT107" i="1"/>
  <c r="S107" i="1" s="1"/>
  <c r="CU107" i="1"/>
  <c r="T107" i="1" s="1"/>
  <c r="CX107" i="1"/>
  <c r="W107" i="1" s="1"/>
  <c r="FR107" i="1"/>
  <c r="GL107" i="1"/>
  <c r="GO107" i="1"/>
  <c r="GP107" i="1"/>
  <c r="GV107" i="1"/>
  <c r="GX107" i="1" s="1"/>
  <c r="C108" i="1"/>
  <c r="D108" i="1"/>
  <c r="I108" i="1"/>
  <c r="AC108" i="1"/>
  <c r="AE108" i="1"/>
  <c r="AD108" i="1" s="1"/>
  <c r="AF108" i="1"/>
  <c r="CT108" i="1" s="1"/>
  <c r="S108" i="1" s="1"/>
  <c r="AG108" i="1"/>
  <c r="AH108" i="1"/>
  <c r="AI108" i="1"/>
  <c r="CW108" i="1" s="1"/>
  <c r="V108" i="1" s="1"/>
  <c r="AJ108" i="1"/>
  <c r="CX108" i="1" s="1"/>
  <c r="W108" i="1" s="1"/>
  <c r="CQ108" i="1"/>
  <c r="P108" i="1" s="1"/>
  <c r="CU108" i="1"/>
  <c r="T108" i="1" s="1"/>
  <c r="CV108" i="1"/>
  <c r="U108" i="1" s="1"/>
  <c r="FR108" i="1"/>
  <c r="GL108" i="1"/>
  <c r="GO108" i="1"/>
  <c r="GP108" i="1"/>
  <c r="GV108" i="1"/>
  <c r="GX108" i="1" s="1"/>
  <c r="C109" i="1"/>
  <c r="D109" i="1"/>
  <c r="I109" i="1"/>
  <c r="AC109" i="1"/>
  <c r="CQ109" i="1" s="1"/>
  <c r="P109" i="1" s="1"/>
  <c r="AE109" i="1"/>
  <c r="AD109" i="1" s="1"/>
  <c r="AF109" i="1"/>
  <c r="CT109" i="1" s="1"/>
  <c r="S109" i="1" s="1"/>
  <c r="AG109" i="1"/>
  <c r="CU109" i="1" s="1"/>
  <c r="T109" i="1" s="1"/>
  <c r="AH109" i="1"/>
  <c r="AI109" i="1"/>
  <c r="AJ109" i="1"/>
  <c r="CX109" i="1" s="1"/>
  <c r="W109" i="1" s="1"/>
  <c r="CS109" i="1"/>
  <c r="R109" i="1" s="1"/>
  <c r="GK109" i="1" s="1"/>
  <c r="CV109" i="1"/>
  <c r="U109" i="1" s="1"/>
  <c r="CW109" i="1"/>
  <c r="V109" i="1" s="1"/>
  <c r="FR109" i="1"/>
  <c r="GL109" i="1"/>
  <c r="GO109" i="1"/>
  <c r="GP109" i="1"/>
  <c r="GV109" i="1"/>
  <c r="GX109" i="1"/>
  <c r="I110" i="1"/>
  <c r="AC110" i="1"/>
  <c r="AE110" i="1"/>
  <c r="AD110" i="1" s="1"/>
  <c r="AF110" i="1"/>
  <c r="CT110" i="1" s="1"/>
  <c r="S110" i="1" s="1"/>
  <c r="AG110" i="1"/>
  <c r="AH110" i="1"/>
  <c r="AI110" i="1"/>
  <c r="CW110" i="1" s="1"/>
  <c r="V110" i="1" s="1"/>
  <c r="AJ110" i="1"/>
  <c r="CX110" i="1" s="1"/>
  <c r="W110" i="1" s="1"/>
  <c r="CQ110" i="1"/>
  <c r="P110" i="1" s="1"/>
  <c r="CU110" i="1"/>
  <c r="T110" i="1" s="1"/>
  <c r="CV110" i="1"/>
  <c r="U110" i="1" s="1"/>
  <c r="FR110" i="1"/>
  <c r="GL110" i="1"/>
  <c r="GO110" i="1"/>
  <c r="GP110" i="1"/>
  <c r="GV110" i="1"/>
  <c r="GX110" i="1" s="1"/>
  <c r="AC111" i="1"/>
  <c r="AB111" i="1" s="1"/>
  <c r="AD111" i="1"/>
  <c r="CR111" i="1" s="1"/>
  <c r="AE111" i="1"/>
  <c r="CS111" i="1" s="1"/>
  <c r="AF111" i="1"/>
  <c r="AG111" i="1"/>
  <c r="AH111" i="1"/>
  <c r="CV111" i="1" s="1"/>
  <c r="AI111" i="1"/>
  <c r="CW111" i="1" s="1"/>
  <c r="AJ111" i="1"/>
  <c r="CQ111" i="1"/>
  <c r="CT111" i="1"/>
  <c r="CU111" i="1"/>
  <c r="CX111" i="1"/>
  <c r="FR111" i="1"/>
  <c r="GL111" i="1"/>
  <c r="GO111" i="1"/>
  <c r="GP111" i="1"/>
  <c r="GV111" i="1"/>
  <c r="I112" i="1"/>
  <c r="AC112" i="1"/>
  <c r="AB112" i="1" s="1"/>
  <c r="AD112" i="1"/>
  <c r="CR112" i="1" s="1"/>
  <c r="Q112" i="1" s="1"/>
  <c r="AE112" i="1"/>
  <c r="AF112" i="1"/>
  <c r="AG112" i="1"/>
  <c r="CU112" i="1" s="1"/>
  <c r="T112" i="1" s="1"/>
  <c r="AH112" i="1"/>
  <c r="CV112" i="1" s="1"/>
  <c r="U112" i="1" s="1"/>
  <c r="AI112" i="1"/>
  <c r="AJ112" i="1"/>
  <c r="CS112" i="1"/>
  <c r="R112" i="1" s="1"/>
  <c r="GK112" i="1" s="1"/>
  <c r="CT112" i="1"/>
  <c r="S112" i="1" s="1"/>
  <c r="CW112" i="1"/>
  <c r="V112" i="1" s="1"/>
  <c r="CX112" i="1"/>
  <c r="W112" i="1" s="1"/>
  <c r="FR112" i="1"/>
  <c r="GL112" i="1"/>
  <c r="GO112" i="1"/>
  <c r="GP112" i="1"/>
  <c r="GV112" i="1"/>
  <c r="GX112" i="1"/>
  <c r="I113" i="1"/>
  <c r="AC113" i="1"/>
  <c r="CQ113" i="1" s="1"/>
  <c r="P113" i="1" s="1"/>
  <c r="AE113" i="1"/>
  <c r="AD113" i="1" s="1"/>
  <c r="AF113" i="1"/>
  <c r="CT113" i="1" s="1"/>
  <c r="S113" i="1" s="1"/>
  <c r="AG113" i="1"/>
  <c r="CU113" i="1" s="1"/>
  <c r="T113" i="1" s="1"/>
  <c r="AH113" i="1"/>
  <c r="AI113" i="1"/>
  <c r="AJ113" i="1"/>
  <c r="CX113" i="1" s="1"/>
  <c r="W113" i="1" s="1"/>
  <c r="CS113" i="1"/>
  <c r="R113" i="1" s="1"/>
  <c r="GK113" i="1" s="1"/>
  <c r="CV113" i="1"/>
  <c r="U113" i="1" s="1"/>
  <c r="CW113" i="1"/>
  <c r="V113" i="1" s="1"/>
  <c r="FR113" i="1"/>
  <c r="GL113" i="1"/>
  <c r="GO113" i="1"/>
  <c r="GP113" i="1"/>
  <c r="GV113" i="1"/>
  <c r="GX113" i="1"/>
  <c r="C114" i="1"/>
  <c r="D114" i="1"/>
  <c r="I114" i="1"/>
  <c r="I118" i="1" s="1"/>
  <c r="AC114" i="1"/>
  <c r="AB114" i="1" s="1"/>
  <c r="AD114" i="1"/>
  <c r="CR114" i="1" s="1"/>
  <c r="Q114" i="1" s="1"/>
  <c r="AE114" i="1"/>
  <c r="AF114" i="1"/>
  <c r="AG114" i="1"/>
  <c r="CU114" i="1" s="1"/>
  <c r="T114" i="1" s="1"/>
  <c r="AH114" i="1"/>
  <c r="CV114" i="1" s="1"/>
  <c r="U114" i="1" s="1"/>
  <c r="AI114" i="1"/>
  <c r="AJ114" i="1"/>
  <c r="CS114" i="1"/>
  <c r="R114" i="1" s="1"/>
  <c r="GK114" i="1" s="1"/>
  <c r="CT114" i="1"/>
  <c r="S114" i="1" s="1"/>
  <c r="CW114" i="1"/>
  <c r="V114" i="1" s="1"/>
  <c r="CX114" i="1"/>
  <c r="W114" i="1" s="1"/>
  <c r="FR114" i="1"/>
  <c r="GL114" i="1"/>
  <c r="GO114" i="1"/>
  <c r="GP114" i="1"/>
  <c r="GV114" i="1"/>
  <c r="GX114" i="1"/>
  <c r="C115" i="1"/>
  <c r="D115" i="1"/>
  <c r="I115" i="1"/>
  <c r="AC115" i="1"/>
  <c r="AB115" i="1" s="1"/>
  <c r="AD115" i="1"/>
  <c r="CR115" i="1" s="1"/>
  <c r="Q115" i="1" s="1"/>
  <c r="AE115" i="1"/>
  <c r="CS115" i="1" s="1"/>
  <c r="R115" i="1" s="1"/>
  <c r="GK115" i="1" s="1"/>
  <c r="AF115" i="1"/>
  <c r="AG115" i="1"/>
  <c r="AH115" i="1"/>
  <c r="CV115" i="1" s="1"/>
  <c r="U115" i="1" s="1"/>
  <c r="AI115" i="1"/>
  <c r="CW115" i="1" s="1"/>
  <c r="V115" i="1" s="1"/>
  <c r="AJ115" i="1"/>
  <c r="CQ115" i="1"/>
  <c r="P115" i="1" s="1"/>
  <c r="CT115" i="1"/>
  <c r="S115" i="1" s="1"/>
  <c r="CU115" i="1"/>
  <c r="T115" i="1" s="1"/>
  <c r="CX115" i="1"/>
  <c r="W115" i="1" s="1"/>
  <c r="FR115" i="1"/>
  <c r="GL115" i="1"/>
  <c r="GO115" i="1"/>
  <c r="GP115" i="1"/>
  <c r="GV115" i="1"/>
  <c r="GX115" i="1" s="1"/>
  <c r="I116" i="1"/>
  <c r="AC116" i="1"/>
  <c r="AB116" i="1" s="1"/>
  <c r="AD116" i="1"/>
  <c r="CR116" i="1" s="1"/>
  <c r="Q116" i="1" s="1"/>
  <c r="AE116" i="1"/>
  <c r="AF116" i="1"/>
  <c r="AG116" i="1"/>
  <c r="CU116" i="1" s="1"/>
  <c r="T116" i="1" s="1"/>
  <c r="AH116" i="1"/>
  <c r="CV116" i="1" s="1"/>
  <c r="U116" i="1" s="1"/>
  <c r="AI116" i="1"/>
  <c r="AJ116" i="1"/>
  <c r="CS116" i="1"/>
  <c r="R116" i="1" s="1"/>
  <c r="GK116" i="1" s="1"/>
  <c r="CT116" i="1"/>
  <c r="S116" i="1" s="1"/>
  <c r="CW116" i="1"/>
  <c r="V116" i="1" s="1"/>
  <c r="CX116" i="1"/>
  <c r="W116" i="1" s="1"/>
  <c r="FR116" i="1"/>
  <c r="GL116" i="1"/>
  <c r="GO116" i="1"/>
  <c r="GP116" i="1"/>
  <c r="GV116" i="1"/>
  <c r="GX116" i="1"/>
  <c r="I117" i="1"/>
  <c r="AC117" i="1"/>
  <c r="CQ117" i="1" s="1"/>
  <c r="P117" i="1" s="1"/>
  <c r="AE117" i="1"/>
  <c r="AD117" i="1" s="1"/>
  <c r="CR117" i="1" s="1"/>
  <c r="Q117" i="1" s="1"/>
  <c r="AF117" i="1"/>
  <c r="CT117" i="1" s="1"/>
  <c r="S117" i="1" s="1"/>
  <c r="AG117" i="1"/>
  <c r="CU117" i="1" s="1"/>
  <c r="T117" i="1" s="1"/>
  <c r="AH117" i="1"/>
  <c r="AI117" i="1"/>
  <c r="AJ117" i="1"/>
  <c r="CX117" i="1" s="1"/>
  <c r="W117" i="1" s="1"/>
  <c r="CS117" i="1"/>
  <c r="R117" i="1" s="1"/>
  <c r="GK117" i="1" s="1"/>
  <c r="CV117" i="1"/>
  <c r="U117" i="1" s="1"/>
  <c r="CW117" i="1"/>
  <c r="V117" i="1" s="1"/>
  <c r="FR117" i="1"/>
  <c r="GL117" i="1"/>
  <c r="GO117" i="1"/>
  <c r="GP117" i="1"/>
  <c r="GV117" i="1"/>
  <c r="GX117" i="1"/>
  <c r="AC118" i="1"/>
  <c r="AE118" i="1"/>
  <c r="AF118" i="1"/>
  <c r="CT118" i="1" s="1"/>
  <c r="AG118" i="1"/>
  <c r="AH118" i="1"/>
  <c r="AI118" i="1"/>
  <c r="CW118" i="1" s="1"/>
  <c r="V118" i="1" s="1"/>
  <c r="AJ118" i="1"/>
  <c r="CX118" i="1" s="1"/>
  <c r="CQ118" i="1"/>
  <c r="CU118" i="1"/>
  <c r="T118" i="1" s="1"/>
  <c r="CV118" i="1"/>
  <c r="U118" i="1" s="1"/>
  <c r="FR118" i="1"/>
  <c r="GL118" i="1"/>
  <c r="GO118" i="1"/>
  <c r="GP118" i="1"/>
  <c r="GV118" i="1"/>
  <c r="GX118" i="1" s="1"/>
  <c r="I119" i="1"/>
  <c r="P119" i="1"/>
  <c r="AC119" i="1"/>
  <c r="AD119" i="1"/>
  <c r="CR119" i="1" s="1"/>
  <c r="Q119" i="1" s="1"/>
  <c r="AE119" i="1"/>
  <c r="CS119" i="1" s="1"/>
  <c r="R119" i="1" s="1"/>
  <c r="GK119" i="1" s="1"/>
  <c r="AF119" i="1"/>
  <c r="AG119" i="1"/>
  <c r="AH119" i="1"/>
  <c r="CV119" i="1" s="1"/>
  <c r="U119" i="1" s="1"/>
  <c r="AI119" i="1"/>
  <c r="CW119" i="1" s="1"/>
  <c r="V119" i="1" s="1"/>
  <c r="AJ119" i="1"/>
  <c r="CQ119" i="1"/>
  <c r="CT119" i="1"/>
  <c r="S119" i="1" s="1"/>
  <c r="CU119" i="1"/>
  <c r="T119" i="1" s="1"/>
  <c r="CX119" i="1"/>
  <c r="W119" i="1" s="1"/>
  <c r="FR119" i="1"/>
  <c r="GL119" i="1"/>
  <c r="GO119" i="1"/>
  <c r="GP119" i="1"/>
  <c r="GV119" i="1"/>
  <c r="GX119" i="1" s="1"/>
  <c r="C120" i="1"/>
  <c r="D120" i="1"/>
  <c r="I120" i="1"/>
  <c r="AC120" i="1"/>
  <c r="AE120" i="1"/>
  <c r="AF120" i="1"/>
  <c r="CT120" i="1" s="1"/>
  <c r="S120" i="1" s="1"/>
  <c r="AG120" i="1"/>
  <c r="AH120" i="1"/>
  <c r="AI120" i="1"/>
  <c r="CW120" i="1" s="1"/>
  <c r="V120" i="1" s="1"/>
  <c r="AJ120" i="1"/>
  <c r="CX120" i="1" s="1"/>
  <c r="W120" i="1" s="1"/>
  <c r="CQ120" i="1"/>
  <c r="P120" i="1" s="1"/>
  <c r="CU120" i="1"/>
  <c r="T120" i="1" s="1"/>
  <c r="CV120" i="1"/>
  <c r="U120" i="1" s="1"/>
  <c r="FR120" i="1"/>
  <c r="GL120" i="1"/>
  <c r="GO120" i="1"/>
  <c r="GP120" i="1"/>
  <c r="GV120" i="1"/>
  <c r="GX120" i="1" s="1"/>
  <c r="C121" i="1"/>
  <c r="D121" i="1"/>
  <c r="I121" i="1"/>
  <c r="R121" i="1"/>
  <c r="GK121" i="1" s="1"/>
  <c r="AB121" i="1"/>
  <c r="AC121" i="1"/>
  <c r="CQ121" i="1" s="1"/>
  <c r="P121" i="1" s="1"/>
  <c r="AE121" i="1"/>
  <c r="AD121" i="1" s="1"/>
  <c r="AF121" i="1"/>
  <c r="CT121" i="1" s="1"/>
  <c r="S121" i="1" s="1"/>
  <c r="CY121" i="1" s="1"/>
  <c r="X121" i="1" s="1"/>
  <c r="AG121" i="1"/>
  <c r="CU121" i="1" s="1"/>
  <c r="T121" i="1" s="1"/>
  <c r="AH121" i="1"/>
  <c r="AI121" i="1"/>
  <c r="AJ121" i="1"/>
  <c r="CX121" i="1" s="1"/>
  <c r="W121" i="1" s="1"/>
  <c r="CR121" i="1"/>
  <c r="Q121" i="1" s="1"/>
  <c r="CS121" i="1"/>
  <c r="CV121" i="1"/>
  <c r="U121" i="1" s="1"/>
  <c r="CW121" i="1"/>
  <c r="V121" i="1" s="1"/>
  <c r="CZ121" i="1"/>
  <c r="Y121" i="1" s="1"/>
  <c r="FR121" i="1"/>
  <c r="GL121" i="1"/>
  <c r="GO121" i="1"/>
  <c r="GP121" i="1"/>
  <c r="GV121" i="1"/>
  <c r="GX121" i="1"/>
  <c r="I122" i="1"/>
  <c r="T122" i="1"/>
  <c r="AC122" i="1"/>
  <c r="AE122" i="1"/>
  <c r="CS122" i="1" s="1"/>
  <c r="R122" i="1" s="1"/>
  <c r="GK122" i="1" s="1"/>
  <c r="AF122" i="1"/>
  <c r="CT122" i="1" s="1"/>
  <c r="S122" i="1" s="1"/>
  <c r="CZ122" i="1" s="1"/>
  <c r="Y122" i="1" s="1"/>
  <c r="AG122" i="1"/>
  <c r="AH122" i="1"/>
  <c r="AI122" i="1"/>
  <c r="CW122" i="1" s="1"/>
  <c r="V122" i="1" s="1"/>
  <c r="AJ122" i="1"/>
  <c r="CX122" i="1" s="1"/>
  <c r="W122" i="1" s="1"/>
  <c r="CQ122" i="1"/>
  <c r="P122" i="1" s="1"/>
  <c r="CU122" i="1"/>
  <c r="CV122" i="1"/>
  <c r="U122" i="1" s="1"/>
  <c r="CY122" i="1"/>
  <c r="X122" i="1" s="1"/>
  <c r="FR122" i="1"/>
  <c r="GL122" i="1"/>
  <c r="GO122" i="1"/>
  <c r="GP122" i="1"/>
  <c r="GV122" i="1"/>
  <c r="GX122" i="1" s="1"/>
  <c r="AC123" i="1"/>
  <c r="AD123" i="1"/>
  <c r="CR123" i="1" s="1"/>
  <c r="AE123" i="1"/>
  <c r="CS123" i="1" s="1"/>
  <c r="AF123" i="1"/>
  <c r="AG123" i="1"/>
  <c r="CU123" i="1" s="1"/>
  <c r="AH123" i="1"/>
  <c r="CV123" i="1" s="1"/>
  <c r="AI123" i="1"/>
  <c r="CW123" i="1" s="1"/>
  <c r="AJ123" i="1"/>
  <c r="CQ123" i="1"/>
  <c r="CT123" i="1"/>
  <c r="CX123" i="1"/>
  <c r="FR123" i="1"/>
  <c r="GL123" i="1"/>
  <c r="GO123" i="1"/>
  <c r="GP123" i="1"/>
  <c r="GV123" i="1"/>
  <c r="I124" i="1"/>
  <c r="GX124" i="1" s="1"/>
  <c r="R124" i="1"/>
  <c r="GK124" i="1" s="1"/>
  <c r="AC124" i="1"/>
  <c r="CQ124" i="1" s="1"/>
  <c r="AD124" i="1"/>
  <c r="CR124" i="1" s="1"/>
  <c r="Q124" i="1" s="1"/>
  <c r="AE124" i="1"/>
  <c r="AF124" i="1"/>
  <c r="CT124" i="1" s="1"/>
  <c r="S124" i="1" s="1"/>
  <c r="AG124" i="1"/>
  <c r="CU124" i="1" s="1"/>
  <c r="AH124" i="1"/>
  <c r="CV124" i="1" s="1"/>
  <c r="U124" i="1" s="1"/>
  <c r="AI124" i="1"/>
  <c r="AJ124" i="1"/>
  <c r="CX124" i="1" s="1"/>
  <c r="W124" i="1" s="1"/>
  <c r="CS124" i="1"/>
  <c r="CW124" i="1"/>
  <c r="V124" i="1" s="1"/>
  <c r="FR124" i="1"/>
  <c r="GL124" i="1"/>
  <c r="GO124" i="1"/>
  <c r="GP124" i="1"/>
  <c r="GV124" i="1"/>
  <c r="I125" i="1"/>
  <c r="AB125" i="1"/>
  <c r="AC125" i="1"/>
  <c r="CQ125" i="1" s="1"/>
  <c r="AE125" i="1"/>
  <c r="AD125" i="1" s="1"/>
  <c r="AF125" i="1"/>
  <c r="CT125" i="1" s="1"/>
  <c r="S125" i="1" s="1"/>
  <c r="AG125" i="1"/>
  <c r="CU125" i="1" s="1"/>
  <c r="T125" i="1" s="1"/>
  <c r="AH125" i="1"/>
  <c r="AI125" i="1"/>
  <c r="AJ125" i="1"/>
  <c r="CX125" i="1" s="1"/>
  <c r="W125" i="1" s="1"/>
  <c r="CR125" i="1"/>
  <c r="Q125" i="1" s="1"/>
  <c r="CV125" i="1"/>
  <c r="U125" i="1" s="1"/>
  <c r="CW125" i="1"/>
  <c r="V125" i="1" s="1"/>
  <c r="FR125" i="1"/>
  <c r="GL125" i="1"/>
  <c r="GO125" i="1"/>
  <c r="GP125" i="1"/>
  <c r="GV125" i="1"/>
  <c r="GX125" i="1"/>
  <c r="C126" i="1"/>
  <c r="D126" i="1"/>
  <c r="I126" i="1"/>
  <c r="GX126" i="1" s="1"/>
  <c r="V126" i="1"/>
  <c r="W126" i="1"/>
  <c r="AC126" i="1"/>
  <c r="CQ126" i="1" s="1"/>
  <c r="AD126" i="1"/>
  <c r="CR126" i="1" s="1"/>
  <c r="Q126" i="1" s="1"/>
  <c r="AE126" i="1"/>
  <c r="AF126" i="1"/>
  <c r="AG126" i="1"/>
  <c r="CU126" i="1" s="1"/>
  <c r="AH126" i="1"/>
  <c r="CV126" i="1" s="1"/>
  <c r="U126" i="1" s="1"/>
  <c r="AI126" i="1"/>
  <c r="AJ126" i="1"/>
  <c r="CS126" i="1"/>
  <c r="R126" i="1" s="1"/>
  <c r="GK126" i="1" s="1"/>
  <c r="CT126" i="1"/>
  <c r="S126" i="1" s="1"/>
  <c r="CW126" i="1"/>
  <c r="CX126" i="1"/>
  <c r="FR126" i="1"/>
  <c r="GL126" i="1"/>
  <c r="GO126" i="1"/>
  <c r="GP126" i="1"/>
  <c r="GV126" i="1"/>
  <c r="C127" i="1"/>
  <c r="D127" i="1"/>
  <c r="I127" i="1"/>
  <c r="S127" i="1"/>
  <c r="CZ127" i="1" s="1"/>
  <c r="Y127" i="1" s="1"/>
  <c r="AC127" i="1"/>
  <c r="AB127" i="1" s="1"/>
  <c r="AD127" i="1"/>
  <c r="CR127" i="1" s="1"/>
  <c r="Q127" i="1" s="1"/>
  <c r="AE127" i="1"/>
  <c r="CS127" i="1" s="1"/>
  <c r="R127" i="1" s="1"/>
  <c r="AF127" i="1"/>
  <c r="AG127" i="1"/>
  <c r="CU127" i="1" s="1"/>
  <c r="T127" i="1" s="1"/>
  <c r="AH127" i="1"/>
  <c r="CV127" i="1" s="1"/>
  <c r="U127" i="1" s="1"/>
  <c r="AI127" i="1"/>
  <c r="CW127" i="1" s="1"/>
  <c r="V127" i="1" s="1"/>
  <c r="AJ127" i="1"/>
  <c r="CT127" i="1"/>
  <c r="CX127" i="1"/>
  <c r="W127" i="1" s="1"/>
  <c r="FR127" i="1"/>
  <c r="GK127" i="1"/>
  <c r="GL127" i="1"/>
  <c r="GO127" i="1"/>
  <c r="GP127" i="1"/>
  <c r="GV127" i="1"/>
  <c r="GX127" i="1" s="1"/>
  <c r="C128" i="1"/>
  <c r="D128" i="1"/>
  <c r="I128" i="1"/>
  <c r="P128" i="1"/>
  <c r="AC128" i="1"/>
  <c r="AE128" i="1"/>
  <c r="CS128" i="1" s="1"/>
  <c r="R128" i="1" s="1"/>
  <c r="GK128" i="1" s="1"/>
  <c r="AF128" i="1"/>
  <c r="CT128" i="1" s="1"/>
  <c r="S128" i="1" s="1"/>
  <c r="CY128" i="1" s="1"/>
  <c r="X128" i="1" s="1"/>
  <c r="AG128" i="1"/>
  <c r="AH128" i="1"/>
  <c r="AI128" i="1"/>
  <c r="CW128" i="1" s="1"/>
  <c r="V128" i="1" s="1"/>
  <c r="AJ128" i="1"/>
  <c r="CX128" i="1" s="1"/>
  <c r="W128" i="1" s="1"/>
  <c r="CQ128" i="1"/>
  <c r="CU128" i="1"/>
  <c r="T128" i="1" s="1"/>
  <c r="CV128" i="1"/>
  <c r="U128" i="1" s="1"/>
  <c r="FR128" i="1"/>
  <c r="GL128" i="1"/>
  <c r="GO128" i="1"/>
  <c r="GP128" i="1"/>
  <c r="GV128" i="1"/>
  <c r="GX128" i="1" s="1"/>
  <c r="C129" i="1"/>
  <c r="D129" i="1"/>
  <c r="I129" i="1"/>
  <c r="AC129" i="1"/>
  <c r="CQ129" i="1" s="1"/>
  <c r="AE129" i="1"/>
  <c r="AD129" i="1" s="1"/>
  <c r="AB129" i="1" s="1"/>
  <c r="AF129" i="1"/>
  <c r="CT129" i="1" s="1"/>
  <c r="S129" i="1" s="1"/>
  <c r="AG129" i="1"/>
  <c r="CU129" i="1" s="1"/>
  <c r="AH129" i="1"/>
  <c r="AI129" i="1"/>
  <c r="AJ129" i="1"/>
  <c r="CX129" i="1" s="1"/>
  <c r="W129" i="1" s="1"/>
  <c r="CV129" i="1"/>
  <c r="U129" i="1" s="1"/>
  <c r="CW129" i="1"/>
  <c r="V129" i="1" s="1"/>
  <c r="FR129" i="1"/>
  <c r="GL129" i="1"/>
  <c r="GO129" i="1"/>
  <c r="GP129" i="1"/>
  <c r="GV129" i="1"/>
  <c r="GX129" i="1" s="1"/>
  <c r="I130" i="1"/>
  <c r="P130" i="1"/>
  <c r="AC130" i="1"/>
  <c r="AE130" i="1"/>
  <c r="CS130" i="1" s="1"/>
  <c r="R130" i="1" s="1"/>
  <c r="GK130" i="1" s="1"/>
  <c r="AF130" i="1"/>
  <c r="CT130" i="1" s="1"/>
  <c r="S130" i="1" s="1"/>
  <c r="CY130" i="1" s="1"/>
  <c r="X130" i="1" s="1"/>
  <c r="AG130" i="1"/>
  <c r="AH130" i="1"/>
  <c r="AI130" i="1"/>
  <c r="CW130" i="1" s="1"/>
  <c r="V130" i="1" s="1"/>
  <c r="AJ130" i="1"/>
  <c r="CX130" i="1" s="1"/>
  <c r="W130" i="1" s="1"/>
  <c r="CQ130" i="1"/>
  <c r="CU130" i="1"/>
  <c r="T130" i="1" s="1"/>
  <c r="CV130" i="1"/>
  <c r="U130" i="1" s="1"/>
  <c r="FR130" i="1"/>
  <c r="GL130" i="1"/>
  <c r="GO130" i="1"/>
  <c r="GP130" i="1"/>
  <c r="GV130" i="1"/>
  <c r="GX130" i="1" s="1"/>
  <c r="AC131" i="1"/>
  <c r="AD131" i="1"/>
  <c r="CR131" i="1" s="1"/>
  <c r="AE131" i="1"/>
  <c r="CS131" i="1" s="1"/>
  <c r="AF131" i="1"/>
  <c r="AG131" i="1"/>
  <c r="CU131" i="1" s="1"/>
  <c r="AH131" i="1"/>
  <c r="CV131" i="1" s="1"/>
  <c r="AI131" i="1"/>
  <c r="CW131" i="1" s="1"/>
  <c r="AJ131" i="1"/>
  <c r="CQ131" i="1"/>
  <c r="CT131" i="1"/>
  <c r="CX131" i="1"/>
  <c r="FR131" i="1"/>
  <c r="GL131" i="1"/>
  <c r="GO131" i="1"/>
  <c r="GP131" i="1"/>
  <c r="GV131" i="1"/>
  <c r="I132" i="1"/>
  <c r="GX132" i="1" s="1"/>
  <c r="V132" i="1"/>
  <c r="W132" i="1"/>
  <c r="AC132" i="1"/>
  <c r="CQ132" i="1" s="1"/>
  <c r="AD132" i="1"/>
  <c r="CR132" i="1" s="1"/>
  <c r="Q132" i="1" s="1"/>
  <c r="AE132" i="1"/>
  <c r="AF132" i="1"/>
  <c r="AG132" i="1"/>
  <c r="CU132" i="1" s="1"/>
  <c r="AH132" i="1"/>
  <c r="CV132" i="1" s="1"/>
  <c r="U132" i="1" s="1"/>
  <c r="AI132" i="1"/>
  <c r="AJ132" i="1"/>
  <c r="CS132" i="1"/>
  <c r="R132" i="1" s="1"/>
  <c r="GK132" i="1" s="1"/>
  <c r="CT132" i="1"/>
  <c r="S132" i="1" s="1"/>
  <c r="CW132" i="1"/>
  <c r="CX132" i="1"/>
  <c r="FR132" i="1"/>
  <c r="GL132" i="1"/>
  <c r="GO132" i="1"/>
  <c r="GP132" i="1"/>
  <c r="GV132" i="1"/>
  <c r="I133" i="1"/>
  <c r="AC133" i="1"/>
  <c r="CQ133" i="1" s="1"/>
  <c r="AE133" i="1"/>
  <c r="AD133" i="1" s="1"/>
  <c r="AB133" i="1" s="1"/>
  <c r="AF133" i="1"/>
  <c r="CT133" i="1" s="1"/>
  <c r="S133" i="1" s="1"/>
  <c r="AG133" i="1"/>
  <c r="CU133" i="1" s="1"/>
  <c r="AH133" i="1"/>
  <c r="AI133" i="1"/>
  <c r="AJ133" i="1"/>
  <c r="CX133" i="1" s="1"/>
  <c r="W133" i="1" s="1"/>
  <c r="CV133" i="1"/>
  <c r="U133" i="1" s="1"/>
  <c r="CW133" i="1"/>
  <c r="V133" i="1" s="1"/>
  <c r="FR133" i="1"/>
  <c r="GL133" i="1"/>
  <c r="GO133" i="1"/>
  <c r="GP133" i="1"/>
  <c r="GV133" i="1"/>
  <c r="GX133" i="1" s="1"/>
  <c r="C134" i="1"/>
  <c r="D134" i="1"/>
  <c r="I134" i="1"/>
  <c r="I136" i="1" s="1"/>
  <c r="V134" i="1"/>
  <c r="AC134" i="1"/>
  <c r="CQ134" i="1" s="1"/>
  <c r="AD134" i="1"/>
  <c r="CR134" i="1" s="1"/>
  <c r="Q134" i="1" s="1"/>
  <c r="AE134" i="1"/>
  <c r="AF134" i="1"/>
  <c r="CT134" i="1" s="1"/>
  <c r="S134" i="1" s="1"/>
  <c r="AG134" i="1"/>
  <c r="CU134" i="1" s="1"/>
  <c r="AH134" i="1"/>
  <c r="CV134" i="1" s="1"/>
  <c r="U134" i="1" s="1"/>
  <c r="AI134" i="1"/>
  <c r="AJ134" i="1"/>
  <c r="CS134" i="1"/>
  <c r="R134" i="1" s="1"/>
  <c r="GK134" i="1" s="1"/>
  <c r="CW134" i="1"/>
  <c r="CX134" i="1"/>
  <c r="W134" i="1" s="1"/>
  <c r="FR134" i="1"/>
  <c r="GL134" i="1"/>
  <c r="GO134" i="1"/>
  <c r="GP134" i="1"/>
  <c r="GV134" i="1"/>
  <c r="GX134" i="1"/>
  <c r="C135" i="1"/>
  <c r="D135" i="1"/>
  <c r="I135" i="1"/>
  <c r="P135" i="1"/>
  <c r="CP135" i="1" s="1"/>
  <c r="O135" i="1" s="1"/>
  <c r="W135" i="1"/>
  <c r="AC135" i="1"/>
  <c r="AD135" i="1"/>
  <c r="CR135" i="1" s="1"/>
  <c r="Q135" i="1" s="1"/>
  <c r="AE135" i="1"/>
  <c r="CS135" i="1" s="1"/>
  <c r="R135" i="1" s="1"/>
  <c r="AF135" i="1"/>
  <c r="AG135" i="1"/>
  <c r="AH135" i="1"/>
  <c r="CV135" i="1" s="1"/>
  <c r="U135" i="1" s="1"/>
  <c r="AI135" i="1"/>
  <c r="CW135" i="1" s="1"/>
  <c r="V135" i="1" s="1"/>
  <c r="AJ135" i="1"/>
  <c r="CQ135" i="1"/>
  <c r="CT135" i="1"/>
  <c r="S135" i="1" s="1"/>
  <c r="CU135" i="1"/>
  <c r="T135" i="1" s="1"/>
  <c r="CX135" i="1"/>
  <c r="FR135" i="1"/>
  <c r="GK135" i="1"/>
  <c r="GL135" i="1"/>
  <c r="GO135" i="1"/>
  <c r="GP135" i="1"/>
  <c r="GV135" i="1"/>
  <c r="GX135" i="1" s="1"/>
  <c r="AC136" i="1"/>
  <c r="CQ136" i="1" s="1"/>
  <c r="AD136" i="1"/>
  <c r="CR136" i="1" s="1"/>
  <c r="AE136" i="1"/>
  <c r="AF136" i="1"/>
  <c r="CT136" i="1" s="1"/>
  <c r="AG136" i="1"/>
  <c r="CU136" i="1" s="1"/>
  <c r="AH136" i="1"/>
  <c r="CV136" i="1" s="1"/>
  <c r="AI136" i="1"/>
  <c r="AJ136" i="1"/>
  <c r="CS136" i="1"/>
  <c r="CW136" i="1"/>
  <c r="V136" i="1" s="1"/>
  <c r="CX136" i="1"/>
  <c r="W136" i="1" s="1"/>
  <c r="FR136" i="1"/>
  <c r="GL136" i="1"/>
  <c r="GO136" i="1"/>
  <c r="GP136" i="1"/>
  <c r="GV136" i="1"/>
  <c r="I137" i="1"/>
  <c r="U137" i="1"/>
  <c r="AB137" i="1"/>
  <c r="AC137" i="1"/>
  <c r="CQ137" i="1" s="1"/>
  <c r="P137" i="1" s="1"/>
  <c r="AE137" i="1"/>
  <c r="AD137" i="1" s="1"/>
  <c r="AF137" i="1"/>
  <c r="CT137" i="1" s="1"/>
  <c r="S137" i="1" s="1"/>
  <c r="AG137" i="1"/>
  <c r="CU137" i="1" s="1"/>
  <c r="T137" i="1" s="1"/>
  <c r="AH137" i="1"/>
  <c r="AI137" i="1"/>
  <c r="AJ137" i="1"/>
  <c r="CX137" i="1" s="1"/>
  <c r="W137" i="1" s="1"/>
  <c r="CR137" i="1"/>
  <c r="Q137" i="1" s="1"/>
  <c r="CS137" i="1"/>
  <c r="R137" i="1" s="1"/>
  <c r="CV137" i="1"/>
  <c r="CW137" i="1"/>
  <c r="V137" i="1" s="1"/>
  <c r="FR137" i="1"/>
  <c r="GL137" i="1"/>
  <c r="GO137" i="1"/>
  <c r="GP137" i="1"/>
  <c r="GV137" i="1"/>
  <c r="GX137" i="1"/>
  <c r="AC138" i="1"/>
  <c r="AE138" i="1"/>
  <c r="CS138" i="1" s="1"/>
  <c r="AF138" i="1"/>
  <c r="CT138" i="1" s="1"/>
  <c r="AG138" i="1"/>
  <c r="AH138" i="1"/>
  <c r="CV138" i="1" s="1"/>
  <c r="AI138" i="1"/>
  <c r="CW138" i="1" s="1"/>
  <c r="AJ138" i="1"/>
  <c r="CX138" i="1" s="1"/>
  <c r="CQ138" i="1"/>
  <c r="CU138" i="1"/>
  <c r="FR138" i="1"/>
  <c r="GL138" i="1"/>
  <c r="GO138" i="1"/>
  <c r="GP138" i="1"/>
  <c r="GV138" i="1"/>
  <c r="I139" i="1"/>
  <c r="P139" i="1"/>
  <c r="W139" i="1"/>
  <c r="AC139" i="1"/>
  <c r="AD139" i="1"/>
  <c r="CR139" i="1" s="1"/>
  <c r="Q139" i="1" s="1"/>
  <c r="AE139" i="1"/>
  <c r="CS139" i="1" s="1"/>
  <c r="R139" i="1" s="1"/>
  <c r="AF139" i="1"/>
  <c r="AG139" i="1"/>
  <c r="AH139" i="1"/>
  <c r="CV139" i="1" s="1"/>
  <c r="U139" i="1" s="1"/>
  <c r="AI139" i="1"/>
  <c r="CW139" i="1" s="1"/>
  <c r="V139" i="1" s="1"/>
  <c r="AJ139" i="1"/>
  <c r="CQ139" i="1"/>
  <c r="CT139" i="1"/>
  <c r="S139" i="1" s="1"/>
  <c r="CU139" i="1"/>
  <c r="T139" i="1" s="1"/>
  <c r="CX139" i="1"/>
  <c r="FR139" i="1"/>
  <c r="GK139" i="1"/>
  <c r="GL139" i="1"/>
  <c r="GO139" i="1"/>
  <c r="GP139" i="1"/>
  <c r="GV139" i="1"/>
  <c r="GX139" i="1" s="1"/>
  <c r="AC140" i="1"/>
  <c r="CQ140" i="1" s="1"/>
  <c r="AD140" i="1"/>
  <c r="CR140" i="1" s="1"/>
  <c r="AE140" i="1"/>
  <c r="AF140" i="1"/>
  <c r="CT140" i="1" s="1"/>
  <c r="AG140" i="1"/>
  <c r="CU140" i="1" s="1"/>
  <c r="AH140" i="1"/>
  <c r="CV140" i="1" s="1"/>
  <c r="AI140" i="1"/>
  <c r="AJ140" i="1"/>
  <c r="CS140" i="1"/>
  <c r="CW140" i="1"/>
  <c r="CX140" i="1"/>
  <c r="FR140" i="1"/>
  <c r="GL140" i="1"/>
  <c r="GO140" i="1"/>
  <c r="GP140" i="1"/>
  <c r="GV140" i="1"/>
  <c r="I141" i="1"/>
  <c r="U141" i="1"/>
  <c r="AB141" i="1"/>
  <c r="AC141" i="1"/>
  <c r="CQ141" i="1" s="1"/>
  <c r="P141" i="1" s="1"/>
  <c r="AE141" i="1"/>
  <c r="AD141" i="1" s="1"/>
  <c r="AF141" i="1"/>
  <c r="CT141" i="1" s="1"/>
  <c r="S141" i="1" s="1"/>
  <c r="AG141" i="1"/>
  <c r="CU141" i="1" s="1"/>
  <c r="T141" i="1" s="1"/>
  <c r="AH141" i="1"/>
  <c r="AI141" i="1"/>
  <c r="AJ141" i="1"/>
  <c r="CX141" i="1" s="1"/>
  <c r="W141" i="1" s="1"/>
  <c r="CR141" i="1"/>
  <c r="Q141" i="1" s="1"/>
  <c r="CS141" i="1"/>
  <c r="R141" i="1" s="1"/>
  <c r="CV141" i="1"/>
  <c r="CW141" i="1"/>
  <c r="V141" i="1" s="1"/>
  <c r="FR141" i="1"/>
  <c r="GL141" i="1"/>
  <c r="GO141" i="1"/>
  <c r="GP141" i="1"/>
  <c r="GV141" i="1"/>
  <c r="GX141" i="1"/>
  <c r="AC142" i="1"/>
  <c r="AE142" i="1"/>
  <c r="CS142" i="1" s="1"/>
  <c r="AF142" i="1"/>
  <c r="CT142" i="1" s="1"/>
  <c r="AG142" i="1"/>
  <c r="AH142" i="1"/>
  <c r="CV142" i="1" s="1"/>
  <c r="AI142" i="1"/>
  <c r="CW142" i="1" s="1"/>
  <c r="AJ142" i="1"/>
  <c r="CX142" i="1" s="1"/>
  <c r="CQ142" i="1"/>
  <c r="CU142" i="1"/>
  <c r="FR142" i="1"/>
  <c r="GL142" i="1"/>
  <c r="GO142" i="1"/>
  <c r="GP142" i="1"/>
  <c r="GV142" i="1"/>
  <c r="I143" i="1"/>
  <c r="W143" i="1"/>
  <c r="AC143" i="1"/>
  <c r="AD143" i="1"/>
  <c r="CR143" i="1" s="1"/>
  <c r="Q143" i="1" s="1"/>
  <c r="AE143" i="1"/>
  <c r="CS143" i="1" s="1"/>
  <c r="R143" i="1" s="1"/>
  <c r="AF143" i="1"/>
  <c r="AG143" i="1"/>
  <c r="AH143" i="1"/>
  <c r="AI143" i="1"/>
  <c r="CW143" i="1" s="1"/>
  <c r="V143" i="1" s="1"/>
  <c r="AJ143" i="1"/>
  <c r="CQ143" i="1"/>
  <c r="P143" i="1" s="1"/>
  <c r="CT143" i="1"/>
  <c r="S143" i="1" s="1"/>
  <c r="CU143" i="1"/>
  <c r="T143" i="1" s="1"/>
  <c r="CV143" i="1"/>
  <c r="U143" i="1" s="1"/>
  <c r="CX143" i="1"/>
  <c r="FR143" i="1"/>
  <c r="GK143" i="1"/>
  <c r="GL143" i="1"/>
  <c r="GO143" i="1"/>
  <c r="GP143" i="1"/>
  <c r="GV143" i="1"/>
  <c r="GX143" i="1" s="1"/>
  <c r="I144" i="1"/>
  <c r="T144" i="1"/>
  <c r="AC144" i="1"/>
  <c r="AD144" i="1"/>
  <c r="CR144" i="1" s="1"/>
  <c r="AE144" i="1"/>
  <c r="AF144" i="1"/>
  <c r="AB144" i="1" s="1"/>
  <c r="AG144" i="1"/>
  <c r="AH144" i="1"/>
  <c r="CV144" i="1" s="1"/>
  <c r="AI144" i="1"/>
  <c r="AJ144" i="1"/>
  <c r="CX144" i="1" s="1"/>
  <c r="W144" i="1" s="1"/>
  <c r="CQ144" i="1"/>
  <c r="P144" i="1" s="1"/>
  <c r="CS144" i="1"/>
  <c r="R144" i="1" s="1"/>
  <c r="GK144" i="1" s="1"/>
  <c r="CT144" i="1"/>
  <c r="S144" i="1" s="1"/>
  <c r="CU144" i="1"/>
  <c r="CW144" i="1"/>
  <c r="V144" i="1" s="1"/>
  <c r="FR144" i="1"/>
  <c r="GL144" i="1"/>
  <c r="GO144" i="1"/>
  <c r="GP144" i="1"/>
  <c r="GV144" i="1"/>
  <c r="GX144" i="1"/>
  <c r="I145" i="1"/>
  <c r="AC145" i="1"/>
  <c r="AE145" i="1"/>
  <c r="AD145" i="1" s="1"/>
  <c r="AF145" i="1"/>
  <c r="CT145" i="1" s="1"/>
  <c r="S145" i="1" s="1"/>
  <c r="AG145" i="1"/>
  <c r="AH145" i="1"/>
  <c r="AI145" i="1"/>
  <c r="AJ145" i="1"/>
  <c r="CX145" i="1" s="1"/>
  <c r="W145" i="1" s="1"/>
  <c r="CQ145" i="1"/>
  <c r="P145" i="1" s="1"/>
  <c r="CS145" i="1"/>
  <c r="R145" i="1" s="1"/>
  <c r="GK145" i="1" s="1"/>
  <c r="CU145" i="1"/>
  <c r="T145" i="1" s="1"/>
  <c r="CV145" i="1"/>
  <c r="U145" i="1" s="1"/>
  <c r="CW145" i="1"/>
  <c r="V145" i="1" s="1"/>
  <c r="FR145" i="1"/>
  <c r="GL145" i="1"/>
  <c r="GO145" i="1"/>
  <c r="GP145" i="1"/>
  <c r="GV145" i="1"/>
  <c r="GX145" i="1"/>
  <c r="AC146" i="1"/>
  <c r="AB146" i="1" s="1"/>
  <c r="AE146" i="1"/>
  <c r="AD146" i="1" s="1"/>
  <c r="CR146" i="1" s="1"/>
  <c r="AF146" i="1"/>
  <c r="AG146" i="1"/>
  <c r="AH146" i="1"/>
  <c r="AI146" i="1"/>
  <c r="CW146" i="1" s="1"/>
  <c r="AJ146" i="1"/>
  <c r="CQ146" i="1"/>
  <c r="CT146" i="1"/>
  <c r="CU146" i="1"/>
  <c r="CV146" i="1"/>
  <c r="CX146" i="1"/>
  <c r="FR146" i="1"/>
  <c r="GL146" i="1"/>
  <c r="GO146" i="1"/>
  <c r="GP146" i="1"/>
  <c r="GV146" i="1"/>
  <c r="I147" i="1"/>
  <c r="AC147" i="1"/>
  <c r="AB147" i="1" s="1"/>
  <c r="AD147" i="1"/>
  <c r="CR147" i="1" s="1"/>
  <c r="Q147" i="1" s="1"/>
  <c r="AE147" i="1"/>
  <c r="AF147" i="1"/>
  <c r="AG147" i="1"/>
  <c r="AH147" i="1"/>
  <c r="CV147" i="1" s="1"/>
  <c r="U147" i="1" s="1"/>
  <c r="AI147" i="1"/>
  <c r="AJ147" i="1"/>
  <c r="CQ147" i="1"/>
  <c r="P147" i="1" s="1"/>
  <c r="CP147" i="1" s="1"/>
  <c r="O147" i="1" s="1"/>
  <c r="CS147" i="1"/>
  <c r="R147" i="1" s="1"/>
  <c r="GK147" i="1" s="1"/>
  <c r="CT147" i="1"/>
  <c r="S147" i="1" s="1"/>
  <c r="CU147" i="1"/>
  <c r="T147" i="1" s="1"/>
  <c r="CW147" i="1"/>
  <c r="V147" i="1" s="1"/>
  <c r="CX147" i="1"/>
  <c r="W147" i="1" s="1"/>
  <c r="FR147" i="1"/>
  <c r="GL147" i="1"/>
  <c r="GO147" i="1"/>
  <c r="GP147" i="1"/>
  <c r="GV147" i="1"/>
  <c r="GX147" i="1"/>
  <c r="I148" i="1"/>
  <c r="AC148" i="1"/>
  <c r="AB148" i="1" s="1"/>
  <c r="AE148" i="1"/>
  <c r="AD148" i="1" s="1"/>
  <c r="CR148" i="1" s="1"/>
  <c r="Q148" i="1" s="1"/>
  <c r="AF148" i="1"/>
  <c r="AG148" i="1"/>
  <c r="CU148" i="1" s="1"/>
  <c r="T148" i="1" s="1"/>
  <c r="AH148" i="1"/>
  <c r="AI148" i="1"/>
  <c r="AJ148" i="1"/>
  <c r="CS148" i="1"/>
  <c r="R148" i="1" s="1"/>
  <c r="GK148" i="1" s="1"/>
  <c r="CT148" i="1"/>
  <c r="S148" i="1" s="1"/>
  <c r="CV148" i="1"/>
  <c r="U148" i="1" s="1"/>
  <c r="CW148" i="1"/>
  <c r="V148" i="1" s="1"/>
  <c r="CX148" i="1"/>
  <c r="W148" i="1" s="1"/>
  <c r="FR148" i="1"/>
  <c r="GL148" i="1"/>
  <c r="GO148" i="1"/>
  <c r="GP148" i="1"/>
  <c r="GV148" i="1"/>
  <c r="GX148" i="1"/>
  <c r="I149" i="1"/>
  <c r="AC149" i="1"/>
  <c r="AE149" i="1"/>
  <c r="AD149" i="1" s="1"/>
  <c r="AF149" i="1"/>
  <c r="CT149" i="1" s="1"/>
  <c r="S149" i="1" s="1"/>
  <c r="AG149" i="1"/>
  <c r="AH149" i="1"/>
  <c r="AI149" i="1"/>
  <c r="AJ149" i="1"/>
  <c r="CX149" i="1" s="1"/>
  <c r="W149" i="1" s="1"/>
  <c r="CQ149" i="1"/>
  <c r="P149" i="1" s="1"/>
  <c r="CS149" i="1"/>
  <c r="R149" i="1" s="1"/>
  <c r="GK149" i="1" s="1"/>
  <c r="CU149" i="1"/>
  <c r="T149" i="1" s="1"/>
  <c r="CV149" i="1"/>
  <c r="U149" i="1" s="1"/>
  <c r="CW149" i="1"/>
  <c r="V149" i="1" s="1"/>
  <c r="FR149" i="1"/>
  <c r="GL149" i="1"/>
  <c r="GO149" i="1"/>
  <c r="GP149" i="1"/>
  <c r="GV149" i="1"/>
  <c r="GX149" i="1"/>
  <c r="AC150" i="1"/>
  <c r="AB150" i="1" s="1"/>
  <c r="AE150" i="1"/>
  <c r="AD150" i="1" s="1"/>
  <c r="CR150" i="1" s="1"/>
  <c r="AF150" i="1"/>
  <c r="AG150" i="1"/>
  <c r="AH150" i="1"/>
  <c r="AI150" i="1"/>
  <c r="CW150" i="1" s="1"/>
  <c r="AJ150" i="1"/>
  <c r="CQ150" i="1"/>
  <c r="CT150" i="1"/>
  <c r="CU150" i="1"/>
  <c r="CV150" i="1"/>
  <c r="CX150" i="1"/>
  <c r="FR150" i="1"/>
  <c r="GL150" i="1"/>
  <c r="GO150" i="1"/>
  <c r="GP150" i="1"/>
  <c r="GV150" i="1"/>
  <c r="I151" i="1"/>
  <c r="AC151" i="1"/>
  <c r="AB151" i="1" s="1"/>
  <c r="AD151" i="1"/>
  <c r="CR151" i="1" s="1"/>
  <c r="Q151" i="1" s="1"/>
  <c r="AE151" i="1"/>
  <c r="AF151" i="1"/>
  <c r="AG151" i="1"/>
  <c r="AH151" i="1"/>
  <c r="CV151" i="1" s="1"/>
  <c r="U151" i="1" s="1"/>
  <c r="AI151" i="1"/>
  <c r="AJ151" i="1"/>
  <c r="CQ151" i="1"/>
  <c r="P151" i="1" s="1"/>
  <c r="CP151" i="1" s="1"/>
  <c r="O151" i="1" s="1"/>
  <c r="CS151" i="1"/>
  <c r="R151" i="1" s="1"/>
  <c r="GK151" i="1" s="1"/>
  <c r="CT151" i="1"/>
  <c r="S151" i="1" s="1"/>
  <c r="CU151" i="1"/>
  <c r="T151" i="1" s="1"/>
  <c r="CW151" i="1"/>
  <c r="V151" i="1" s="1"/>
  <c r="CX151" i="1"/>
  <c r="W151" i="1" s="1"/>
  <c r="FR151" i="1"/>
  <c r="GL151" i="1"/>
  <c r="GO151" i="1"/>
  <c r="GP151" i="1"/>
  <c r="GV151" i="1"/>
  <c r="GX151" i="1"/>
  <c r="I152" i="1"/>
  <c r="AC152" i="1"/>
  <c r="AB152" i="1" s="1"/>
  <c r="AE152" i="1"/>
  <c r="AD152" i="1" s="1"/>
  <c r="CR152" i="1" s="1"/>
  <c r="Q152" i="1" s="1"/>
  <c r="AF152" i="1"/>
  <c r="AG152" i="1"/>
  <c r="CU152" i="1" s="1"/>
  <c r="T152" i="1" s="1"/>
  <c r="AH152" i="1"/>
  <c r="AI152" i="1"/>
  <c r="AJ152" i="1"/>
  <c r="CS152" i="1"/>
  <c r="R152" i="1" s="1"/>
  <c r="GK152" i="1" s="1"/>
  <c r="CT152" i="1"/>
  <c r="S152" i="1" s="1"/>
  <c r="CV152" i="1"/>
  <c r="U152" i="1" s="1"/>
  <c r="CW152" i="1"/>
  <c r="V152" i="1" s="1"/>
  <c r="CX152" i="1"/>
  <c r="W152" i="1" s="1"/>
  <c r="FR152" i="1"/>
  <c r="GL152" i="1"/>
  <c r="GO152" i="1"/>
  <c r="GP152" i="1"/>
  <c r="GV152" i="1"/>
  <c r="GX152" i="1"/>
  <c r="I153" i="1"/>
  <c r="AC153" i="1"/>
  <c r="AE153" i="1"/>
  <c r="AD153" i="1" s="1"/>
  <c r="AF153" i="1"/>
  <c r="CT153" i="1" s="1"/>
  <c r="S153" i="1" s="1"/>
  <c r="AG153" i="1"/>
  <c r="AH153" i="1"/>
  <c r="AI153" i="1"/>
  <c r="AJ153" i="1"/>
  <c r="CX153" i="1" s="1"/>
  <c r="W153" i="1" s="1"/>
  <c r="CQ153" i="1"/>
  <c r="P153" i="1" s="1"/>
  <c r="CS153" i="1"/>
  <c r="R153" i="1" s="1"/>
  <c r="GK153" i="1" s="1"/>
  <c r="CU153" i="1"/>
  <c r="T153" i="1" s="1"/>
  <c r="CV153" i="1"/>
  <c r="U153" i="1" s="1"/>
  <c r="CW153" i="1"/>
  <c r="V153" i="1" s="1"/>
  <c r="FR153" i="1"/>
  <c r="GL153" i="1"/>
  <c r="GO153" i="1"/>
  <c r="GP153" i="1"/>
  <c r="GV153" i="1"/>
  <c r="GX153" i="1"/>
  <c r="AC154" i="1"/>
  <c r="AB154" i="1" s="1"/>
  <c r="AE154" i="1"/>
  <c r="AD154" i="1" s="1"/>
  <c r="CR154" i="1" s="1"/>
  <c r="AF154" i="1"/>
  <c r="AG154" i="1"/>
  <c r="AH154" i="1"/>
  <c r="AI154" i="1"/>
  <c r="CW154" i="1" s="1"/>
  <c r="AJ154" i="1"/>
  <c r="CQ154" i="1"/>
  <c r="CT154" i="1"/>
  <c r="CU154" i="1"/>
  <c r="CV154" i="1"/>
  <c r="CX154" i="1"/>
  <c r="FR154" i="1"/>
  <c r="GL154" i="1"/>
  <c r="GO154" i="1"/>
  <c r="GP154" i="1"/>
  <c r="GV154" i="1"/>
  <c r="I155" i="1"/>
  <c r="AC155" i="1"/>
  <c r="AB155" i="1" s="1"/>
  <c r="AD155" i="1"/>
  <c r="CR155" i="1" s="1"/>
  <c r="Q155" i="1" s="1"/>
  <c r="AE155" i="1"/>
  <c r="AF155" i="1"/>
  <c r="AG155" i="1"/>
  <c r="AH155" i="1"/>
  <c r="CV155" i="1" s="1"/>
  <c r="U155" i="1" s="1"/>
  <c r="AI155" i="1"/>
  <c r="AJ155" i="1"/>
  <c r="CQ155" i="1"/>
  <c r="P155" i="1" s="1"/>
  <c r="CP155" i="1" s="1"/>
  <c r="O155" i="1" s="1"/>
  <c r="CS155" i="1"/>
  <c r="R155" i="1" s="1"/>
  <c r="GK155" i="1" s="1"/>
  <c r="CT155" i="1"/>
  <c r="S155" i="1" s="1"/>
  <c r="CU155" i="1"/>
  <c r="T155" i="1" s="1"/>
  <c r="CW155" i="1"/>
  <c r="V155" i="1" s="1"/>
  <c r="CX155" i="1"/>
  <c r="W155" i="1" s="1"/>
  <c r="FR155" i="1"/>
  <c r="GL155" i="1"/>
  <c r="GO155" i="1"/>
  <c r="GP155" i="1"/>
  <c r="GV155" i="1"/>
  <c r="GX155" i="1"/>
  <c r="I156" i="1"/>
  <c r="AC156" i="1"/>
  <c r="AB156" i="1" s="1"/>
  <c r="AE156" i="1"/>
  <c r="AD156" i="1" s="1"/>
  <c r="CR156" i="1" s="1"/>
  <c r="Q156" i="1" s="1"/>
  <c r="AF156" i="1"/>
  <c r="AG156" i="1"/>
  <c r="CU156" i="1" s="1"/>
  <c r="T156" i="1" s="1"/>
  <c r="AH156" i="1"/>
  <c r="AI156" i="1"/>
  <c r="AJ156" i="1"/>
  <c r="CS156" i="1"/>
  <c r="R156" i="1" s="1"/>
  <c r="GK156" i="1" s="1"/>
  <c r="CT156" i="1"/>
  <c r="S156" i="1" s="1"/>
  <c r="CV156" i="1"/>
  <c r="U156" i="1" s="1"/>
  <c r="CW156" i="1"/>
  <c r="V156" i="1" s="1"/>
  <c r="CX156" i="1"/>
  <c r="W156" i="1" s="1"/>
  <c r="FR156" i="1"/>
  <c r="GL156" i="1"/>
  <c r="GO156" i="1"/>
  <c r="GP156" i="1"/>
  <c r="GV156" i="1"/>
  <c r="GX156" i="1"/>
  <c r="I157" i="1"/>
  <c r="AC157" i="1"/>
  <c r="AE157" i="1"/>
  <c r="AD157" i="1" s="1"/>
  <c r="AF157" i="1"/>
  <c r="CT157" i="1" s="1"/>
  <c r="S157" i="1" s="1"/>
  <c r="AG157" i="1"/>
  <c r="AH157" i="1"/>
  <c r="AI157" i="1"/>
  <c r="AJ157" i="1"/>
  <c r="CX157" i="1" s="1"/>
  <c r="W157" i="1" s="1"/>
  <c r="CQ157" i="1"/>
  <c r="P157" i="1" s="1"/>
  <c r="CS157" i="1"/>
  <c r="R157" i="1" s="1"/>
  <c r="GK157" i="1" s="1"/>
  <c r="CU157" i="1"/>
  <c r="T157" i="1" s="1"/>
  <c r="CV157" i="1"/>
  <c r="U157" i="1" s="1"/>
  <c r="CW157" i="1"/>
  <c r="V157" i="1" s="1"/>
  <c r="FR157" i="1"/>
  <c r="GL157" i="1"/>
  <c r="GO157" i="1"/>
  <c r="GP157" i="1"/>
  <c r="GV157" i="1"/>
  <c r="GX157" i="1"/>
  <c r="AC158" i="1"/>
  <c r="AB158" i="1" s="1"/>
  <c r="AE158" i="1"/>
  <c r="AD158" i="1" s="1"/>
  <c r="CR158" i="1" s="1"/>
  <c r="AF158" i="1"/>
  <c r="AG158" i="1"/>
  <c r="AH158" i="1"/>
  <c r="AI158" i="1"/>
  <c r="CW158" i="1" s="1"/>
  <c r="AJ158" i="1"/>
  <c r="CQ158" i="1"/>
  <c r="CT158" i="1"/>
  <c r="CU158" i="1"/>
  <c r="CV158" i="1"/>
  <c r="CX158" i="1"/>
  <c r="FR158" i="1"/>
  <c r="GL158" i="1"/>
  <c r="GO158" i="1"/>
  <c r="GP158" i="1"/>
  <c r="GV158" i="1"/>
  <c r="I159" i="1"/>
  <c r="AC159" i="1"/>
  <c r="AB159" i="1" s="1"/>
  <c r="AD159" i="1"/>
  <c r="CR159" i="1" s="1"/>
  <c r="Q159" i="1" s="1"/>
  <c r="AE159" i="1"/>
  <c r="AF159" i="1"/>
  <c r="AG159" i="1"/>
  <c r="AH159" i="1"/>
  <c r="CV159" i="1" s="1"/>
  <c r="U159" i="1" s="1"/>
  <c r="AI159" i="1"/>
  <c r="AJ159" i="1"/>
  <c r="CQ159" i="1"/>
  <c r="P159" i="1" s="1"/>
  <c r="CP159" i="1" s="1"/>
  <c r="O159" i="1" s="1"/>
  <c r="CS159" i="1"/>
  <c r="R159" i="1" s="1"/>
  <c r="GK159" i="1" s="1"/>
  <c r="CT159" i="1"/>
  <c r="S159" i="1" s="1"/>
  <c r="CU159" i="1"/>
  <c r="T159" i="1" s="1"/>
  <c r="CW159" i="1"/>
  <c r="V159" i="1" s="1"/>
  <c r="CX159" i="1"/>
  <c r="W159" i="1" s="1"/>
  <c r="FR159" i="1"/>
  <c r="GL159" i="1"/>
  <c r="GO159" i="1"/>
  <c r="GP159" i="1"/>
  <c r="GV159" i="1"/>
  <c r="GX159" i="1"/>
  <c r="C160" i="1"/>
  <c r="D160" i="1"/>
  <c r="I160" i="1"/>
  <c r="AC160" i="1"/>
  <c r="AE160" i="1"/>
  <c r="AD160" i="1" s="1"/>
  <c r="CR160" i="1" s="1"/>
  <c r="Q160" i="1" s="1"/>
  <c r="AF160" i="1"/>
  <c r="AG160" i="1"/>
  <c r="AH160" i="1"/>
  <c r="AI160" i="1"/>
  <c r="CW160" i="1" s="1"/>
  <c r="V160" i="1" s="1"/>
  <c r="AJ160" i="1"/>
  <c r="CQ160" i="1"/>
  <c r="P160" i="1" s="1"/>
  <c r="CT160" i="1"/>
  <c r="S160" i="1" s="1"/>
  <c r="CU160" i="1"/>
  <c r="T160" i="1" s="1"/>
  <c r="CV160" i="1"/>
  <c r="U160" i="1" s="1"/>
  <c r="CX160" i="1"/>
  <c r="W160" i="1" s="1"/>
  <c r="FR160" i="1"/>
  <c r="GL160" i="1"/>
  <c r="GO160" i="1"/>
  <c r="GP160" i="1"/>
  <c r="GV160" i="1"/>
  <c r="GX160" i="1" s="1"/>
  <c r="C161" i="1"/>
  <c r="D161" i="1"/>
  <c r="I161" i="1"/>
  <c r="AC161" i="1"/>
  <c r="AE161" i="1"/>
  <c r="AD161" i="1" s="1"/>
  <c r="AF161" i="1"/>
  <c r="CT161" i="1" s="1"/>
  <c r="S161" i="1" s="1"/>
  <c r="AG161" i="1"/>
  <c r="AH161" i="1"/>
  <c r="AI161" i="1"/>
  <c r="AJ161" i="1"/>
  <c r="CX161" i="1" s="1"/>
  <c r="W161" i="1" s="1"/>
  <c r="CQ161" i="1"/>
  <c r="P161" i="1" s="1"/>
  <c r="CS161" i="1"/>
  <c r="R161" i="1" s="1"/>
  <c r="GK161" i="1" s="1"/>
  <c r="CU161" i="1"/>
  <c r="T161" i="1" s="1"/>
  <c r="CV161" i="1"/>
  <c r="U161" i="1" s="1"/>
  <c r="CW161" i="1"/>
  <c r="V161" i="1" s="1"/>
  <c r="FR161" i="1"/>
  <c r="GL161" i="1"/>
  <c r="GO161" i="1"/>
  <c r="GP161" i="1"/>
  <c r="GV161" i="1"/>
  <c r="GX161" i="1"/>
  <c r="C162" i="1"/>
  <c r="D162" i="1"/>
  <c r="I162" i="1"/>
  <c r="AC162" i="1"/>
  <c r="AB162" i="1" s="1"/>
  <c r="AE162" i="1"/>
  <c r="AD162" i="1" s="1"/>
  <c r="CR162" i="1" s="1"/>
  <c r="Q162" i="1" s="1"/>
  <c r="AF162" i="1"/>
  <c r="AG162" i="1"/>
  <c r="CU162" i="1" s="1"/>
  <c r="T162" i="1" s="1"/>
  <c r="AH162" i="1"/>
  <c r="AI162" i="1"/>
  <c r="AJ162" i="1"/>
  <c r="CS162" i="1"/>
  <c r="R162" i="1" s="1"/>
  <c r="GK162" i="1" s="1"/>
  <c r="CT162" i="1"/>
  <c r="S162" i="1" s="1"/>
  <c r="CV162" i="1"/>
  <c r="U162" i="1" s="1"/>
  <c r="CW162" i="1"/>
  <c r="V162" i="1" s="1"/>
  <c r="CX162" i="1"/>
  <c r="W162" i="1" s="1"/>
  <c r="FR162" i="1"/>
  <c r="BY165" i="1" s="1"/>
  <c r="GL162" i="1"/>
  <c r="GO162" i="1"/>
  <c r="CC165" i="1" s="1"/>
  <c r="GP162" i="1"/>
  <c r="GV162" i="1"/>
  <c r="GX162" i="1"/>
  <c r="C163" i="1"/>
  <c r="D163" i="1"/>
  <c r="I163" i="1"/>
  <c r="AC163" i="1"/>
  <c r="AB163" i="1" s="1"/>
  <c r="AD163" i="1"/>
  <c r="CR163" i="1" s="1"/>
  <c r="Q163" i="1" s="1"/>
  <c r="AE163" i="1"/>
  <c r="AF163" i="1"/>
  <c r="AG163" i="1"/>
  <c r="AH163" i="1"/>
  <c r="CV163" i="1" s="1"/>
  <c r="U163" i="1" s="1"/>
  <c r="AI163" i="1"/>
  <c r="AJ163" i="1"/>
  <c r="CQ163" i="1"/>
  <c r="P163" i="1" s="1"/>
  <c r="CP163" i="1" s="1"/>
  <c r="O163" i="1" s="1"/>
  <c r="CS163" i="1"/>
  <c r="R163" i="1" s="1"/>
  <c r="GK163" i="1" s="1"/>
  <c r="CT163" i="1"/>
  <c r="S163" i="1" s="1"/>
  <c r="CU163" i="1"/>
  <c r="T163" i="1" s="1"/>
  <c r="CW163" i="1"/>
  <c r="V163" i="1" s="1"/>
  <c r="CX163" i="1"/>
  <c r="W163" i="1" s="1"/>
  <c r="FR163" i="1"/>
  <c r="GL163" i="1"/>
  <c r="GO163" i="1"/>
  <c r="GP163" i="1"/>
  <c r="GV163" i="1"/>
  <c r="GX163" i="1"/>
  <c r="B165" i="1"/>
  <c r="B26" i="1" s="1"/>
  <c r="C165" i="1"/>
  <c r="C26" i="1" s="1"/>
  <c r="D165" i="1"/>
  <c r="D26" i="1" s="1"/>
  <c r="F165" i="1"/>
  <c r="F26" i="1" s="1"/>
  <c r="G165" i="1"/>
  <c r="G26" i="1" s="1"/>
  <c r="BB165" i="1"/>
  <c r="BB26" i="1" s="1"/>
  <c r="BX165" i="1"/>
  <c r="BX26" i="1" s="1"/>
  <c r="BZ165" i="1"/>
  <c r="BZ26" i="1" s="1"/>
  <c r="CD165" i="1"/>
  <c r="CD26" i="1" s="1"/>
  <c r="CI165" i="1"/>
  <c r="CK165" i="1"/>
  <c r="CK26" i="1" s="1"/>
  <c r="CL165" i="1"/>
  <c r="CL26" i="1" s="1"/>
  <c r="EG165" i="1"/>
  <c r="EG26" i="1" s="1"/>
  <c r="EH165" i="1"/>
  <c r="EH26" i="1" s="1"/>
  <c r="EI165" i="1"/>
  <c r="EL165" i="1"/>
  <c r="FP165" i="1"/>
  <c r="FP26" i="1" s="1"/>
  <c r="FQ165" i="1"/>
  <c r="FQ26" i="1" s="1"/>
  <c r="FR165" i="1"/>
  <c r="FR26" i="1" s="1"/>
  <c r="FU165" i="1"/>
  <c r="FU26" i="1" s="1"/>
  <c r="FV165" i="1"/>
  <c r="FV26" i="1" s="1"/>
  <c r="GA165" i="1"/>
  <c r="GC165" i="1"/>
  <c r="GC26" i="1" s="1"/>
  <c r="GD165" i="1"/>
  <c r="GD26" i="1" s="1"/>
  <c r="P174" i="1"/>
  <c r="F178" i="1"/>
  <c r="F197" i="1"/>
  <c r="P197" i="1"/>
  <c r="D202" i="1"/>
  <c r="E204" i="1"/>
  <c r="Z204" i="1"/>
  <c r="AA204" i="1"/>
  <c r="AM204" i="1"/>
  <c r="AN204" i="1"/>
  <c r="BD204" i="1"/>
  <c r="BE204" i="1"/>
  <c r="BF204" i="1"/>
  <c r="BG204" i="1"/>
  <c r="BH204" i="1"/>
  <c r="BI204" i="1"/>
  <c r="BJ204" i="1"/>
  <c r="BK204" i="1"/>
  <c r="BL204" i="1"/>
  <c r="BM204" i="1"/>
  <c r="BN204" i="1"/>
  <c r="BO204" i="1"/>
  <c r="BP204" i="1"/>
  <c r="BQ204" i="1"/>
  <c r="BR204" i="1"/>
  <c r="BS204" i="1"/>
  <c r="BT204" i="1"/>
  <c r="BU204" i="1"/>
  <c r="BV204" i="1"/>
  <c r="BW204" i="1"/>
  <c r="CM204" i="1"/>
  <c r="CN204" i="1"/>
  <c r="CO204" i="1"/>
  <c r="CP204" i="1"/>
  <c r="CQ204" i="1"/>
  <c r="CR204" i="1"/>
  <c r="CS204" i="1"/>
  <c r="CT204" i="1"/>
  <c r="CU204" i="1"/>
  <c r="CV204" i="1"/>
  <c r="CW204" i="1"/>
  <c r="CX204" i="1"/>
  <c r="CY204" i="1"/>
  <c r="CZ204" i="1"/>
  <c r="DA204" i="1"/>
  <c r="DB204" i="1"/>
  <c r="DC204" i="1"/>
  <c r="DD204" i="1"/>
  <c r="DE204" i="1"/>
  <c r="DF204" i="1"/>
  <c r="DR204" i="1"/>
  <c r="DS204" i="1"/>
  <c r="EE204" i="1"/>
  <c r="EF204" i="1"/>
  <c r="EV204" i="1"/>
  <c r="EW204" i="1"/>
  <c r="EX204" i="1"/>
  <c r="EY204" i="1"/>
  <c r="EZ204" i="1"/>
  <c r="FA204" i="1"/>
  <c r="FB204" i="1"/>
  <c r="FC204" i="1"/>
  <c r="FD204" i="1"/>
  <c r="FE204" i="1"/>
  <c r="FF204" i="1"/>
  <c r="FG204" i="1"/>
  <c r="FH204" i="1"/>
  <c r="FI204" i="1"/>
  <c r="FJ204" i="1"/>
  <c r="FK204" i="1"/>
  <c r="FL204" i="1"/>
  <c r="FM204" i="1"/>
  <c r="FN204" i="1"/>
  <c r="FO204" i="1"/>
  <c r="GE204" i="1"/>
  <c r="GF204" i="1"/>
  <c r="GG204" i="1"/>
  <c r="GH204" i="1"/>
  <c r="GI204" i="1"/>
  <c r="GJ204" i="1"/>
  <c r="GK204" i="1"/>
  <c r="GL204" i="1"/>
  <c r="GM204" i="1"/>
  <c r="GN204" i="1"/>
  <c r="GO204" i="1"/>
  <c r="GP204" i="1"/>
  <c r="GQ204" i="1"/>
  <c r="GR204" i="1"/>
  <c r="GS204" i="1"/>
  <c r="GT204" i="1"/>
  <c r="GU204" i="1"/>
  <c r="GV204" i="1"/>
  <c r="GW204" i="1"/>
  <c r="GX204" i="1"/>
  <c r="C206" i="1"/>
  <c r="D206" i="1"/>
  <c r="P206" i="1"/>
  <c r="R206" i="1"/>
  <c r="GK206" i="1" s="1"/>
  <c r="T206" i="1"/>
  <c r="AC206" i="1"/>
  <c r="AD206" i="1"/>
  <c r="AB206" i="1" s="1"/>
  <c r="AE206" i="1"/>
  <c r="AF206" i="1"/>
  <c r="CT206" i="1" s="1"/>
  <c r="S206" i="1" s="1"/>
  <c r="AG206" i="1"/>
  <c r="AH206" i="1"/>
  <c r="CV206" i="1" s="1"/>
  <c r="U206" i="1" s="1"/>
  <c r="AI206" i="1"/>
  <c r="AJ206" i="1"/>
  <c r="CX206" i="1" s="1"/>
  <c r="W206" i="1" s="1"/>
  <c r="CQ206" i="1"/>
  <c r="CR206" i="1"/>
  <c r="Q206" i="1" s="1"/>
  <c r="CS206" i="1"/>
  <c r="CU206" i="1"/>
  <c r="CW206" i="1"/>
  <c r="V206" i="1" s="1"/>
  <c r="FR206" i="1"/>
  <c r="GL206" i="1"/>
  <c r="GN206" i="1"/>
  <c r="GP206" i="1"/>
  <c r="GV206" i="1"/>
  <c r="GX206" i="1" s="1"/>
  <c r="C207" i="1"/>
  <c r="D207" i="1"/>
  <c r="AC207" i="1"/>
  <c r="AB207" i="1" s="1"/>
  <c r="AD207" i="1"/>
  <c r="CR207" i="1" s="1"/>
  <c r="Q207" i="1" s="1"/>
  <c r="AE207" i="1"/>
  <c r="CS207" i="1" s="1"/>
  <c r="R207" i="1" s="1"/>
  <c r="GK207" i="1" s="1"/>
  <c r="AF207" i="1"/>
  <c r="AG207" i="1"/>
  <c r="CU207" i="1" s="1"/>
  <c r="T207" i="1" s="1"/>
  <c r="AH207" i="1"/>
  <c r="CV207" i="1" s="1"/>
  <c r="U207" i="1" s="1"/>
  <c r="AI207" i="1"/>
  <c r="CW207" i="1" s="1"/>
  <c r="V207" i="1" s="1"/>
  <c r="AJ207" i="1"/>
  <c r="CT207" i="1"/>
  <c r="S207" i="1" s="1"/>
  <c r="CX207" i="1"/>
  <c r="W207" i="1" s="1"/>
  <c r="FR207" i="1"/>
  <c r="GL207" i="1"/>
  <c r="GN207" i="1"/>
  <c r="GP207" i="1"/>
  <c r="GV207" i="1"/>
  <c r="GX207" i="1" s="1"/>
  <c r="C208" i="1"/>
  <c r="D208" i="1"/>
  <c r="I208" i="1"/>
  <c r="AC208" i="1"/>
  <c r="AD208" i="1"/>
  <c r="CR208" i="1" s="1"/>
  <c r="Q208" i="1" s="1"/>
  <c r="AE208" i="1"/>
  <c r="CS208" i="1" s="1"/>
  <c r="R208" i="1" s="1"/>
  <c r="GK208" i="1" s="1"/>
  <c r="AF208" i="1"/>
  <c r="CT208" i="1" s="1"/>
  <c r="S208" i="1" s="1"/>
  <c r="AG208" i="1"/>
  <c r="AH208" i="1"/>
  <c r="CV208" i="1" s="1"/>
  <c r="U208" i="1" s="1"/>
  <c r="AI208" i="1"/>
  <c r="CW208" i="1" s="1"/>
  <c r="V208" i="1" s="1"/>
  <c r="AJ208" i="1"/>
  <c r="CX208" i="1" s="1"/>
  <c r="W208" i="1" s="1"/>
  <c r="CQ208" i="1"/>
  <c r="P208" i="1" s="1"/>
  <c r="CU208" i="1"/>
  <c r="T208" i="1" s="1"/>
  <c r="FR208" i="1"/>
  <c r="GL208" i="1"/>
  <c r="GO208" i="1"/>
  <c r="GP208" i="1"/>
  <c r="GV208" i="1"/>
  <c r="GX208" i="1" s="1"/>
  <c r="C209" i="1"/>
  <c r="D209" i="1"/>
  <c r="I209" i="1"/>
  <c r="AC209" i="1"/>
  <c r="CQ209" i="1" s="1"/>
  <c r="P209" i="1" s="1"/>
  <c r="AE209" i="1"/>
  <c r="AD209" i="1" s="1"/>
  <c r="AF209" i="1"/>
  <c r="CT209" i="1" s="1"/>
  <c r="S209" i="1" s="1"/>
  <c r="AG209" i="1"/>
  <c r="CU209" i="1" s="1"/>
  <c r="T209" i="1" s="1"/>
  <c r="AH209" i="1"/>
  <c r="AI209" i="1"/>
  <c r="CW209" i="1" s="1"/>
  <c r="V209" i="1" s="1"/>
  <c r="AJ209" i="1"/>
  <c r="CX209" i="1" s="1"/>
  <c r="W209" i="1" s="1"/>
  <c r="CV209" i="1"/>
  <c r="U209" i="1" s="1"/>
  <c r="FR209" i="1"/>
  <c r="GL209" i="1"/>
  <c r="GO209" i="1"/>
  <c r="GP209" i="1"/>
  <c r="GV209" i="1"/>
  <c r="GX209" i="1" s="1"/>
  <c r="C210" i="1"/>
  <c r="D210" i="1"/>
  <c r="I210" i="1"/>
  <c r="AC210" i="1"/>
  <c r="CQ210" i="1" s="1"/>
  <c r="P210" i="1" s="1"/>
  <c r="AD210" i="1"/>
  <c r="CR210" i="1" s="1"/>
  <c r="Q210" i="1" s="1"/>
  <c r="AE210" i="1"/>
  <c r="AF210" i="1"/>
  <c r="AB210" i="1" s="1"/>
  <c r="AG210" i="1"/>
  <c r="CU210" i="1" s="1"/>
  <c r="T210" i="1" s="1"/>
  <c r="AH210" i="1"/>
  <c r="CV210" i="1" s="1"/>
  <c r="U210" i="1" s="1"/>
  <c r="AI210" i="1"/>
  <c r="AJ210" i="1"/>
  <c r="CX210" i="1" s="1"/>
  <c r="W210" i="1" s="1"/>
  <c r="CS210" i="1"/>
  <c r="R210" i="1" s="1"/>
  <c r="GK210" i="1" s="1"/>
  <c r="CW210" i="1"/>
  <c r="V210" i="1" s="1"/>
  <c r="FR210" i="1"/>
  <c r="GL210" i="1"/>
  <c r="GN210" i="1"/>
  <c r="GP210" i="1"/>
  <c r="GV210" i="1"/>
  <c r="GX210" i="1"/>
  <c r="C211" i="1"/>
  <c r="D211" i="1"/>
  <c r="I211" i="1"/>
  <c r="AC211" i="1"/>
  <c r="AB211" i="1" s="1"/>
  <c r="AD211" i="1"/>
  <c r="CR211" i="1" s="1"/>
  <c r="Q211" i="1" s="1"/>
  <c r="AE211" i="1"/>
  <c r="CS211" i="1" s="1"/>
  <c r="R211" i="1" s="1"/>
  <c r="GK211" i="1" s="1"/>
  <c r="AF211" i="1"/>
  <c r="AG211" i="1"/>
  <c r="CU211" i="1" s="1"/>
  <c r="T211" i="1" s="1"/>
  <c r="AH211" i="1"/>
  <c r="CV211" i="1" s="1"/>
  <c r="U211" i="1" s="1"/>
  <c r="AI211" i="1"/>
  <c r="CW211" i="1" s="1"/>
  <c r="V211" i="1" s="1"/>
  <c r="AJ211" i="1"/>
  <c r="CT211" i="1"/>
  <c r="S211" i="1" s="1"/>
  <c r="CX211" i="1"/>
  <c r="W211" i="1" s="1"/>
  <c r="FR211" i="1"/>
  <c r="GL211" i="1"/>
  <c r="GN211" i="1"/>
  <c r="GP211" i="1"/>
  <c r="GV211" i="1"/>
  <c r="GX211" i="1" s="1"/>
  <c r="C212" i="1"/>
  <c r="D212" i="1"/>
  <c r="I212" i="1"/>
  <c r="AC212" i="1"/>
  <c r="AD212" i="1"/>
  <c r="CR212" i="1" s="1"/>
  <c r="Q212" i="1" s="1"/>
  <c r="AE212" i="1"/>
  <c r="CS212" i="1" s="1"/>
  <c r="R212" i="1" s="1"/>
  <c r="GK212" i="1" s="1"/>
  <c r="AF212" i="1"/>
  <c r="CT212" i="1" s="1"/>
  <c r="S212" i="1" s="1"/>
  <c r="AG212" i="1"/>
  <c r="AH212" i="1"/>
  <c r="CV212" i="1" s="1"/>
  <c r="U212" i="1" s="1"/>
  <c r="AI212" i="1"/>
  <c r="CW212" i="1" s="1"/>
  <c r="V212" i="1" s="1"/>
  <c r="AJ212" i="1"/>
  <c r="CX212" i="1" s="1"/>
  <c r="W212" i="1" s="1"/>
  <c r="CQ212" i="1"/>
  <c r="P212" i="1" s="1"/>
  <c r="CP212" i="1" s="1"/>
  <c r="O212" i="1" s="1"/>
  <c r="CU212" i="1"/>
  <c r="T212" i="1" s="1"/>
  <c r="FR212" i="1"/>
  <c r="GL212" i="1"/>
  <c r="GN212" i="1"/>
  <c r="GP212" i="1"/>
  <c r="GV212" i="1"/>
  <c r="GX212" i="1" s="1"/>
  <c r="C213" i="1"/>
  <c r="D213" i="1"/>
  <c r="I213" i="1"/>
  <c r="AC213" i="1"/>
  <c r="CQ213" i="1" s="1"/>
  <c r="P213" i="1" s="1"/>
  <c r="AE213" i="1"/>
  <c r="AD213" i="1" s="1"/>
  <c r="AF213" i="1"/>
  <c r="CT213" i="1" s="1"/>
  <c r="S213" i="1" s="1"/>
  <c r="AG213" i="1"/>
  <c r="CU213" i="1" s="1"/>
  <c r="T213" i="1" s="1"/>
  <c r="AH213" i="1"/>
  <c r="AI213" i="1"/>
  <c r="CW213" i="1" s="1"/>
  <c r="V213" i="1" s="1"/>
  <c r="AJ213" i="1"/>
  <c r="CX213" i="1" s="1"/>
  <c r="W213" i="1" s="1"/>
  <c r="CV213" i="1"/>
  <c r="U213" i="1" s="1"/>
  <c r="FR213" i="1"/>
  <c r="GL213" i="1"/>
  <c r="GN213" i="1"/>
  <c r="GP213" i="1"/>
  <c r="GV213" i="1"/>
  <c r="GX213" i="1" s="1"/>
  <c r="C214" i="1"/>
  <c r="D214" i="1"/>
  <c r="I214" i="1"/>
  <c r="CX415" i="3" s="1"/>
  <c r="AC214" i="1"/>
  <c r="CQ214" i="1" s="1"/>
  <c r="P214" i="1" s="1"/>
  <c r="AD214" i="1"/>
  <c r="CR214" i="1" s="1"/>
  <c r="Q214" i="1" s="1"/>
  <c r="AE214" i="1"/>
  <c r="AF214" i="1"/>
  <c r="AB214" i="1" s="1"/>
  <c r="AG214" i="1"/>
  <c r="CU214" i="1" s="1"/>
  <c r="T214" i="1" s="1"/>
  <c r="AH214" i="1"/>
  <c r="CV214" i="1" s="1"/>
  <c r="U214" i="1" s="1"/>
  <c r="AI214" i="1"/>
  <c r="AJ214" i="1"/>
  <c r="CX214" i="1" s="1"/>
  <c r="W214" i="1" s="1"/>
  <c r="CS214" i="1"/>
  <c r="R214" i="1" s="1"/>
  <c r="GK214" i="1" s="1"/>
  <c r="CW214" i="1"/>
  <c r="V214" i="1" s="1"/>
  <c r="FR214" i="1"/>
  <c r="GL214" i="1"/>
  <c r="GO214" i="1"/>
  <c r="GP214" i="1"/>
  <c r="GV214" i="1"/>
  <c r="GX214" i="1"/>
  <c r="C215" i="1"/>
  <c r="D215" i="1"/>
  <c r="I215" i="1"/>
  <c r="CX416" i="3" s="1"/>
  <c r="AC215" i="1"/>
  <c r="AB215" i="1" s="1"/>
  <c r="AD215" i="1"/>
  <c r="CR215" i="1" s="1"/>
  <c r="Q215" i="1" s="1"/>
  <c r="AE215" i="1"/>
  <c r="CS215" i="1" s="1"/>
  <c r="R215" i="1" s="1"/>
  <c r="GK215" i="1" s="1"/>
  <c r="AF215" i="1"/>
  <c r="AG215" i="1"/>
  <c r="CU215" i="1" s="1"/>
  <c r="T215" i="1" s="1"/>
  <c r="AH215" i="1"/>
  <c r="CV215" i="1" s="1"/>
  <c r="U215" i="1" s="1"/>
  <c r="AI215" i="1"/>
  <c r="CW215" i="1" s="1"/>
  <c r="V215" i="1" s="1"/>
  <c r="AJ215" i="1"/>
  <c r="CT215" i="1"/>
  <c r="S215" i="1" s="1"/>
  <c r="CX215" i="1"/>
  <c r="W215" i="1" s="1"/>
  <c r="FR215" i="1"/>
  <c r="GL215" i="1"/>
  <c r="GO215" i="1"/>
  <c r="GP215" i="1"/>
  <c r="GV215" i="1"/>
  <c r="GX215" i="1" s="1"/>
  <c r="C216" i="1"/>
  <c r="D216" i="1"/>
  <c r="AC216" i="1"/>
  <c r="CQ216" i="1" s="1"/>
  <c r="P216" i="1" s="1"/>
  <c r="AE216" i="1"/>
  <c r="AD216" i="1" s="1"/>
  <c r="AF216" i="1"/>
  <c r="CT216" i="1" s="1"/>
  <c r="S216" i="1" s="1"/>
  <c r="AG216" i="1"/>
  <c r="CU216" i="1" s="1"/>
  <c r="T216" i="1" s="1"/>
  <c r="AH216" i="1"/>
  <c r="AI216" i="1"/>
  <c r="CW216" i="1" s="1"/>
  <c r="V216" i="1" s="1"/>
  <c r="AJ216" i="1"/>
  <c r="CX216" i="1" s="1"/>
  <c r="W216" i="1" s="1"/>
  <c r="CV216" i="1"/>
  <c r="U216" i="1" s="1"/>
  <c r="FR216" i="1"/>
  <c r="GL216" i="1"/>
  <c r="GN216" i="1"/>
  <c r="GP216" i="1"/>
  <c r="GV216" i="1"/>
  <c r="GX216" i="1" s="1"/>
  <c r="C217" i="1"/>
  <c r="D217" i="1"/>
  <c r="AC217" i="1"/>
  <c r="AB217" i="1" s="1"/>
  <c r="AD217" i="1"/>
  <c r="CR217" i="1" s="1"/>
  <c r="Q217" i="1" s="1"/>
  <c r="AE217" i="1"/>
  <c r="CS217" i="1" s="1"/>
  <c r="R217" i="1" s="1"/>
  <c r="GK217" i="1" s="1"/>
  <c r="AF217" i="1"/>
  <c r="AG217" i="1"/>
  <c r="CU217" i="1" s="1"/>
  <c r="T217" i="1" s="1"/>
  <c r="AH217" i="1"/>
  <c r="CV217" i="1" s="1"/>
  <c r="U217" i="1" s="1"/>
  <c r="AI217" i="1"/>
  <c r="CW217" i="1" s="1"/>
  <c r="V217" i="1" s="1"/>
  <c r="AJ217" i="1"/>
  <c r="CT217" i="1"/>
  <c r="S217" i="1" s="1"/>
  <c r="CX217" i="1"/>
  <c r="W217" i="1" s="1"/>
  <c r="FR217" i="1"/>
  <c r="GL217" i="1"/>
  <c r="GN217" i="1"/>
  <c r="GP217" i="1"/>
  <c r="GV217" i="1"/>
  <c r="GX217" i="1" s="1"/>
  <c r="I218" i="1"/>
  <c r="AC218" i="1"/>
  <c r="CQ218" i="1" s="1"/>
  <c r="P218" i="1" s="1"/>
  <c r="AD218" i="1"/>
  <c r="CR218" i="1" s="1"/>
  <c r="Q218" i="1" s="1"/>
  <c r="AE218" i="1"/>
  <c r="AF218" i="1"/>
  <c r="AB218" i="1" s="1"/>
  <c r="AG218" i="1"/>
  <c r="CU218" i="1" s="1"/>
  <c r="T218" i="1" s="1"/>
  <c r="AH218" i="1"/>
  <c r="CV218" i="1" s="1"/>
  <c r="U218" i="1" s="1"/>
  <c r="AI218" i="1"/>
  <c r="AJ218" i="1"/>
  <c r="CX218" i="1" s="1"/>
  <c r="W218" i="1" s="1"/>
  <c r="CS218" i="1"/>
  <c r="R218" i="1" s="1"/>
  <c r="GK218" i="1" s="1"/>
  <c r="CW218" i="1"/>
  <c r="V218" i="1" s="1"/>
  <c r="FR218" i="1"/>
  <c r="GL218" i="1"/>
  <c r="GN218" i="1"/>
  <c r="GP218" i="1"/>
  <c r="GV218" i="1"/>
  <c r="GX218" i="1"/>
  <c r="I219" i="1"/>
  <c r="AC219" i="1"/>
  <c r="CQ219" i="1" s="1"/>
  <c r="P219" i="1" s="1"/>
  <c r="AE219" i="1"/>
  <c r="AD219" i="1" s="1"/>
  <c r="AF219" i="1"/>
  <c r="CT219" i="1" s="1"/>
  <c r="S219" i="1" s="1"/>
  <c r="AG219" i="1"/>
  <c r="CU219" i="1" s="1"/>
  <c r="T219" i="1" s="1"/>
  <c r="AH219" i="1"/>
  <c r="AI219" i="1"/>
  <c r="CW219" i="1" s="1"/>
  <c r="V219" i="1" s="1"/>
  <c r="AJ219" i="1"/>
  <c r="CX219" i="1" s="1"/>
  <c r="W219" i="1" s="1"/>
  <c r="CV219" i="1"/>
  <c r="U219" i="1" s="1"/>
  <c r="FR219" i="1"/>
  <c r="GL219" i="1"/>
  <c r="GN219" i="1"/>
  <c r="GP219" i="1"/>
  <c r="GV219" i="1"/>
  <c r="GX219" i="1" s="1"/>
  <c r="C220" i="1"/>
  <c r="D220" i="1"/>
  <c r="I220" i="1"/>
  <c r="AC220" i="1"/>
  <c r="CQ220" i="1" s="1"/>
  <c r="P220" i="1" s="1"/>
  <c r="AD220" i="1"/>
  <c r="CR220" i="1" s="1"/>
  <c r="Q220" i="1" s="1"/>
  <c r="AE220" i="1"/>
  <c r="AF220" i="1"/>
  <c r="AB220" i="1" s="1"/>
  <c r="AG220" i="1"/>
  <c r="CU220" i="1" s="1"/>
  <c r="T220" i="1" s="1"/>
  <c r="AH220" i="1"/>
  <c r="CV220" i="1" s="1"/>
  <c r="U220" i="1" s="1"/>
  <c r="AI220" i="1"/>
  <c r="AJ220" i="1"/>
  <c r="CX220" i="1" s="1"/>
  <c r="W220" i="1" s="1"/>
  <c r="CS220" i="1"/>
  <c r="R220" i="1" s="1"/>
  <c r="GK220" i="1" s="1"/>
  <c r="CW220" i="1"/>
  <c r="V220" i="1" s="1"/>
  <c r="FR220" i="1"/>
  <c r="GL220" i="1"/>
  <c r="GN220" i="1"/>
  <c r="GP220" i="1"/>
  <c r="GV220" i="1"/>
  <c r="GX220" i="1"/>
  <c r="C221" i="1"/>
  <c r="D221" i="1"/>
  <c r="I221" i="1"/>
  <c r="AC221" i="1"/>
  <c r="AB221" i="1" s="1"/>
  <c r="AD221" i="1"/>
  <c r="CR221" i="1" s="1"/>
  <c r="Q221" i="1" s="1"/>
  <c r="AE221" i="1"/>
  <c r="CS221" i="1" s="1"/>
  <c r="R221" i="1" s="1"/>
  <c r="GK221" i="1" s="1"/>
  <c r="AF221" i="1"/>
  <c r="AG221" i="1"/>
  <c r="CU221" i="1" s="1"/>
  <c r="T221" i="1" s="1"/>
  <c r="AH221" i="1"/>
  <c r="CV221" i="1" s="1"/>
  <c r="U221" i="1" s="1"/>
  <c r="AI221" i="1"/>
  <c r="CW221" i="1" s="1"/>
  <c r="V221" i="1" s="1"/>
  <c r="AJ221" i="1"/>
  <c r="CT221" i="1"/>
  <c r="S221" i="1" s="1"/>
  <c r="CX221" i="1"/>
  <c r="W221" i="1" s="1"/>
  <c r="FR221" i="1"/>
  <c r="GL221" i="1"/>
  <c r="GN221" i="1"/>
  <c r="GP221" i="1"/>
  <c r="GV221" i="1"/>
  <c r="GX221" i="1" s="1"/>
  <c r="I222" i="1"/>
  <c r="AC222" i="1"/>
  <c r="CQ222" i="1" s="1"/>
  <c r="P222" i="1" s="1"/>
  <c r="AD222" i="1"/>
  <c r="CR222" i="1" s="1"/>
  <c r="Q222" i="1" s="1"/>
  <c r="AE222" i="1"/>
  <c r="AF222" i="1"/>
  <c r="AB222" i="1" s="1"/>
  <c r="AG222" i="1"/>
  <c r="CU222" i="1" s="1"/>
  <c r="T222" i="1" s="1"/>
  <c r="AH222" i="1"/>
  <c r="CV222" i="1" s="1"/>
  <c r="U222" i="1" s="1"/>
  <c r="AI222" i="1"/>
  <c r="AJ222" i="1"/>
  <c r="CX222" i="1" s="1"/>
  <c r="W222" i="1" s="1"/>
  <c r="CS222" i="1"/>
  <c r="R222" i="1" s="1"/>
  <c r="GK222" i="1" s="1"/>
  <c r="CW222" i="1"/>
  <c r="V222" i="1" s="1"/>
  <c r="FR222" i="1"/>
  <c r="GL222" i="1"/>
  <c r="GN222" i="1"/>
  <c r="GP222" i="1"/>
  <c r="GV222" i="1"/>
  <c r="GX222" i="1"/>
  <c r="I223" i="1"/>
  <c r="AC223" i="1"/>
  <c r="CQ223" i="1" s="1"/>
  <c r="P223" i="1" s="1"/>
  <c r="AE223" i="1"/>
  <c r="AD223" i="1" s="1"/>
  <c r="AF223" i="1"/>
  <c r="CT223" i="1" s="1"/>
  <c r="S223" i="1" s="1"/>
  <c r="AG223" i="1"/>
  <c r="CU223" i="1" s="1"/>
  <c r="T223" i="1" s="1"/>
  <c r="AH223" i="1"/>
  <c r="AI223" i="1"/>
  <c r="CW223" i="1" s="1"/>
  <c r="V223" i="1" s="1"/>
  <c r="AJ223" i="1"/>
  <c r="CX223" i="1" s="1"/>
  <c r="W223" i="1" s="1"/>
  <c r="CV223" i="1"/>
  <c r="U223" i="1" s="1"/>
  <c r="FR223" i="1"/>
  <c r="GL223" i="1"/>
  <c r="GN223" i="1"/>
  <c r="GP223" i="1"/>
  <c r="GV223" i="1"/>
  <c r="GX223" i="1" s="1"/>
  <c r="C224" i="1"/>
  <c r="D224" i="1"/>
  <c r="I224" i="1"/>
  <c r="AC224" i="1"/>
  <c r="CQ224" i="1" s="1"/>
  <c r="P224" i="1" s="1"/>
  <c r="AD224" i="1"/>
  <c r="CR224" i="1" s="1"/>
  <c r="Q224" i="1" s="1"/>
  <c r="AE224" i="1"/>
  <c r="AF224" i="1"/>
  <c r="AB224" i="1" s="1"/>
  <c r="AG224" i="1"/>
  <c r="CU224" i="1" s="1"/>
  <c r="T224" i="1" s="1"/>
  <c r="AH224" i="1"/>
  <c r="CV224" i="1" s="1"/>
  <c r="U224" i="1" s="1"/>
  <c r="AI224" i="1"/>
  <c r="AJ224" i="1"/>
  <c r="CX224" i="1" s="1"/>
  <c r="W224" i="1" s="1"/>
  <c r="CS224" i="1"/>
  <c r="R224" i="1" s="1"/>
  <c r="GK224" i="1" s="1"/>
  <c r="CW224" i="1"/>
  <c r="V224" i="1" s="1"/>
  <c r="FR224" i="1"/>
  <c r="GL224" i="1"/>
  <c r="GN224" i="1"/>
  <c r="GP224" i="1"/>
  <c r="GV224" i="1"/>
  <c r="GX224" i="1"/>
  <c r="C225" i="1"/>
  <c r="D225" i="1"/>
  <c r="I225" i="1"/>
  <c r="AC225" i="1"/>
  <c r="AB225" i="1" s="1"/>
  <c r="AD225" i="1"/>
  <c r="CR225" i="1" s="1"/>
  <c r="Q225" i="1" s="1"/>
  <c r="AE225" i="1"/>
  <c r="CS225" i="1" s="1"/>
  <c r="R225" i="1" s="1"/>
  <c r="GK225" i="1" s="1"/>
  <c r="AF225" i="1"/>
  <c r="AG225" i="1"/>
  <c r="CU225" i="1" s="1"/>
  <c r="T225" i="1" s="1"/>
  <c r="AH225" i="1"/>
  <c r="CV225" i="1" s="1"/>
  <c r="U225" i="1" s="1"/>
  <c r="AI225" i="1"/>
  <c r="CW225" i="1" s="1"/>
  <c r="V225" i="1" s="1"/>
  <c r="AJ225" i="1"/>
  <c r="CT225" i="1"/>
  <c r="S225" i="1" s="1"/>
  <c r="CX225" i="1"/>
  <c r="W225" i="1" s="1"/>
  <c r="FR225" i="1"/>
  <c r="GL225" i="1"/>
  <c r="GN225" i="1"/>
  <c r="GP225" i="1"/>
  <c r="GV225" i="1"/>
  <c r="GX225" i="1" s="1"/>
  <c r="I226" i="1"/>
  <c r="AC226" i="1"/>
  <c r="CQ226" i="1" s="1"/>
  <c r="P226" i="1" s="1"/>
  <c r="AD226" i="1"/>
  <c r="CR226" i="1" s="1"/>
  <c r="Q226" i="1" s="1"/>
  <c r="AE226" i="1"/>
  <c r="AF226" i="1"/>
  <c r="AB226" i="1" s="1"/>
  <c r="AG226" i="1"/>
  <c r="CU226" i="1" s="1"/>
  <c r="T226" i="1" s="1"/>
  <c r="AH226" i="1"/>
  <c r="CV226" i="1" s="1"/>
  <c r="U226" i="1" s="1"/>
  <c r="AI226" i="1"/>
  <c r="AJ226" i="1"/>
  <c r="CX226" i="1" s="1"/>
  <c r="W226" i="1" s="1"/>
  <c r="CS226" i="1"/>
  <c r="R226" i="1" s="1"/>
  <c r="GK226" i="1" s="1"/>
  <c r="CW226" i="1"/>
  <c r="V226" i="1" s="1"/>
  <c r="FR226" i="1"/>
  <c r="GL226" i="1"/>
  <c r="GN226" i="1"/>
  <c r="GP226" i="1"/>
  <c r="GV226" i="1"/>
  <c r="GX226" i="1"/>
  <c r="I227" i="1"/>
  <c r="AC227" i="1"/>
  <c r="CQ227" i="1" s="1"/>
  <c r="P227" i="1" s="1"/>
  <c r="AE227" i="1"/>
  <c r="AD227" i="1" s="1"/>
  <c r="AF227" i="1"/>
  <c r="CT227" i="1" s="1"/>
  <c r="S227" i="1" s="1"/>
  <c r="AG227" i="1"/>
  <c r="CU227" i="1" s="1"/>
  <c r="T227" i="1" s="1"/>
  <c r="AH227" i="1"/>
  <c r="AI227" i="1"/>
  <c r="CW227" i="1" s="1"/>
  <c r="V227" i="1" s="1"/>
  <c r="AJ227" i="1"/>
  <c r="CX227" i="1" s="1"/>
  <c r="W227" i="1" s="1"/>
  <c r="CV227" i="1"/>
  <c r="U227" i="1" s="1"/>
  <c r="FR227" i="1"/>
  <c r="GL227" i="1"/>
  <c r="GN227" i="1"/>
  <c r="GP227" i="1"/>
  <c r="GV227" i="1"/>
  <c r="GX227" i="1" s="1"/>
  <c r="C228" i="1"/>
  <c r="D228" i="1"/>
  <c r="I228" i="1"/>
  <c r="AC228" i="1"/>
  <c r="CQ228" i="1" s="1"/>
  <c r="P228" i="1" s="1"/>
  <c r="AD228" i="1"/>
  <c r="CR228" i="1" s="1"/>
  <c r="Q228" i="1" s="1"/>
  <c r="AE228" i="1"/>
  <c r="AF228" i="1"/>
  <c r="AB228" i="1" s="1"/>
  <c r="AG228" i="1"/>
  <c r="CU228" i="1" s="1"/>
  <c r="T228" i="1" s="1"/>
  <c r="AH228" i="1"/>
  <c r="CV228" i="1" s="1"/>
  <c r="U228" i="1" s="1"/>
  <c r="AI228" i="1"/>
  <c r="AJ228" i="1"/>
  <c r="CX228" i="1" s="1"/>
  <c r="W228" i="1" s="1"/>
  <c r="CS228" i="1"/>
  <c r="R228" i="1" s="1"/>
  <c r="GK228" i="1" s="1"/>
  <c r="CW228" i="1"/>
  <c r="V228" i="1" s="1"/>
  <c r="FR228" i="1"/>
  <c r="GL228" i="1"/>
  <c r="GN228" i="1"/>
  <c r="GP228" i="1"/>
  <c r="GV228" i="1"/>
  <c r="GX228" i="1"/>
  <c r="C229" i="1"/>
  <c r="D229" i="1"/>
  <c r="I229" i="1"/>
  <c r="AC229" i="1"/>
  <c r="AB229" i="1" s="1"/>
  <c r="AD229" i="1"/>
  <c r="CR229" i="1" s="1"/>
  <c r="Q229" i="1" s="1"/>
  <c r="AE229" i="1"/>
  <c r="CS229" i="1" s="1"/>
  <c r="R229" i="1" s="1"/>
  <c r="GK229" i="1" s="1"/>
  <c r="AF229" i="1"/>
  <c r="AG229" i="1"/>
  <c r="CU229" i="1" s="1"/>
  <c r="T229" i="1" s="1"/>
  <c r="AH229" i="1"/>
  <c r="CV229" i="1" s="1"/>
  <c r="U229" i="1" s="1"/>
  <c r="AI229" i="1"/>
  <c r="CW229" i="1" s="1"/>
  <c r="V229" i="1" s="1"/>
  <c r="AJ229" i="1"/>
  <c r="CT229" i="1"/>
  <c r="S229" i="1" s="1"/>
  <c r="CX229" i="1"/>
  <c r="W229" i="1" s="1"/>
  <c r="FR229" i="1"/>
  <c r="GL229" i="1"/>
  <c r="GN229" i="1"/>
  <c r="GP229" i="1"/>
  <c r="GV229" i="1"/>
  <c r="GX229" i="1" s="1"/>
  <c r="I230" i="1"/>
  <c r="AC230" i="1"/>
  <c r="CQ230" i="1" s="1"/>
  <c r="P230" i="1" s="1"/>
  <c r="AD230" i="1"/>
  <c r="CR230" i="1" s="1"/>
  <c r="Q230" i="1" s="1"/>
  <c r="AE230" i="1"/>
  <c r="AF230" i="1"/>
  <c r="AB230" i="1" s="1"/>
  <c r="AG230" i="1"/>
  <c r="CU230" i="1" s="1"/>
  <c r="T230" i="1" s="1"/>
  <c r="AH230" i="1"/>
  <c r="CV230" i="1" s="1"/>
  <c r="U230" i="1" s="1"/>
  <c r="AI230" i="1"/>
  <c r="AJ230" i="1"/>
  <c r="CX230" i="1" s="1"/>
  <c r="W230" i="1" s="1"/>
  <c r="CS230" i="1"/>
  <c r="R230" i="1" s="1"/>
  <c r="GK230" i="1" s="1"/>
  <c r="CW230" i="1"/>
  <c r="V230" i="1" s="1"/>
  <c r="FR230" i="1"/>
  <c r="GL230" i="1"/>
  <c r="GN230" i="1"/>
  <c r="GP230" i="1"/>
  <c r="GV230" i="1"/>
  <c r="GX230" i="1"/>
  <c r="I231" i="1"/>
  <c r="AC231" i="1"/>
  <c r="CQ231" i="1" s="1"/>
  <c r="P231" i="1" s="1"/>
  <c r="AE231" i="1"/>
  <c r="AD231" i="1" s="1"/>
  <c r="AF231" i="1"/>
  <c r="CT231" i="1" s="1"/>
  <c r="S231" i="1" s="1"/>
  <c r="AG231" i="1"/>
  <c r="CU231" i="1" s="1"/>
  <c r="T231" i="1" s="1"/>
  <c r="AH231" i="1"/>
  <c r="AI231" i="1"/>
  <c r="CW231" i="1" s="1"/>
  <c r="V231" i="1" s="1"/>
  <c r="AJ231" i="1"/>
  <c r="CX231" i="1" s="1"/>
  <c r="W231" i="1" s="1"/>
  <c r="CV231" i="1"/>
  <c r="U231" i="1" s="1"/>
  <c r="FR231" i="1"/>
  <c r="GL231" i="1"/>
  <c r="GN231" i="1"/>
  <c r="GP231" i="1"/>
  <c r="GV231" i="1"/>
  <c r="GX231" i="1" s="1"/>
  <c r="C232" i="1"/>
  <c r="D232" i="1"/>
  <c r="I232" i="1"/>
  <c r="AC232" i="1"/>
  <c r="CQ232" i="1" s="1"/>
  <c r="P232" i="1" s="1"/>
  <c r="AD232" i="1"/>
  <c r="CR232" i="1" s="1"/>
  <c r="Q232" i="1" s="1"/>
  <c r="AE232" i="1"/>
  <c r="AF232" i="1"/>
  <c r="AB232" i="1" s="1"/>
  <c r="AG232" i="1"/>
  <c r="CU232" i="1" s="1"/>
  <c r="T232" i="1" s="1"/>
  <c r="AH232" i="1"/>
  <c r="CV232" i="1" s="1"/>
  <c r="U232" i="1" s="1"/>
  <c r="AI232" i="1"/>
  <c r="AJ232" i="1"/>
  <c r="CX232" i="1" s="1"/>
  <c r="W232" i="1" s="1"/>
  <c r="CS232" i="1"/>
  <c r="R232" i="1" s="1"/>
  <c r="GK232" i="1" s="1"/>
  <c r="CW232" i="1"/>
  <c r="V232" i="1" s="1"/>
  <c r="FR232" i="1"/>
  <c r="GL232" i="1"/>
  <c r="GN232" i="1"/>
  <c r="GP232" i="1"/>
  <c r="GV232" i="1"/>
  <c r="GX232" i="1"/>
  <c r="C233" i="1"/>
  <c r="D233" i="1"/>
  <c r="I233" i="1"/>
  <c r="AC233" i="1"/>
  <c r="AB233" i="1" s="1"/>
  <c r="AD233" i="1"/>
  <c r="CR233" i="1" s="1"/>
  <c r="Q233" i="1" s="1"/>
  <c r="AE233" i="1"/>
  <c r="CS233" i="1" s="1"/>
  <c r="R233" i="1" s="1"/>
  <c r="GK233" i="1" s="1"/>
  <c r="AF233" i="1"/>
  <c r="AG233" i="1"/>
  <c r="CU233" i="1" s="1"/>
  <c r="T233" i="1" s="1"/>
  <c r="AH233" i="1"/>
  <c r="CV233" i="1" s="1"/>
  <c r="U233" i="1" s="1"/>
  <c r="AI233" i="1"/>
  <c r="CW233" i="1" s="1"/>
  <c r="V233" i="1" s="1"/>
  <c r="AJ233" i="1"/>
  <c r="CT233" i="1"/>
  <c r="S233" i="1" s="1"/>
  <c r="CX233" i="1"/>
  <c r="W233" i="1" s="1"/>
  <c r="FR233" i="1"/>
  <c r="GL233" i="1"/>
  <c r="GN233" i="1"/>
  <c r="GP233" i="1"/>
  <c r="GV233" i="1"/>
  <c r="GX233" i="1" s="1"/>
  <c r="I234" i="1"/>
  <c r="AC234" i="1"/>
  <c r="CQ234" i="1" s="1"/>
  <c r="P234" i="1" s="1"/>
  <c r="AD234" i="1"/>
  <c r="CR234" i="1" s="1"/>
  <c r="Q234" i="1" s="1"/>
  <c r="AE234" i="1"/>
  <c r="AF234" i="1"/>
  <c r="AB234" i="1" s="1"/>
  <c r="AG234" i="1"/>
  <c r="CU234" i="1" s="1"/>
  <c r="T234" i="1" s="1"/>
  <c r="AH234" i="1"/>
  <c r="CV234" i="1" s="1"/>
  <c r="U234" i="1" s="1"/>
  <c r="AI234" i="1"/>
  <c r="AJ234" i="1"/>
  <c r="CX234" i="1" s="1"/>
  <c r="W234" i="1" s="1"/>
  <c r="CS234" i="1"/>
  <c r="R234" i="1" s="1"/>
  <c r="GK234" i="1" s="1"/>
  <c r="CW234" i="1"/>
  <c r="V234" i="1" s="1"/>
  <c r="FR234" i="1"/>
  <c r="GL234" i="1"/>
  <c r="GN234" i="1"/>
  <c r="GP234" i="1"/>
  <c r="GV234" i="1"/>
  <c r="GX234" i="1"/>
  <c r="I235" i="1"/>
  <c r="AC235" i="1"/>
  <c r="CQ235" i="1" s="1"/>
  <c r="P235" i="1" s="1"/>
  <c r="AE235" i="1"/>
  <c r="AF235" i="1"/>
  <c r="CT235" i="1" s="1"/>
  <c r="S235" i="1" s="1"/>
  <c r="AG235" i="1"/>
  <c r="CU235" i="1" s="1"/>
  <c r="T235" i="1" s="1"/>
  <c r="AH235" i="1"/>
  <c r="AI235" i="1"/>
  <c r="CW235" i="1" s="1"/>
  <c r="V235" i="1" s="1"/>
  <c r="AJ235" i="1"/>
  <c r="CX235" i="1" s="1"/>
  <c r="W235" i="1" s="1"/>
  <c r="CV235" i="1"/>
  <c r="U235" i="1" s="1"/>
  <c r="FR235" i="1"/>
  <c r="GL235" i="1"/>
  <c r="GN235" i="1"/>
  <c r="GP235" i="1"/>
  <c r="GV235" i="1"/>
  <c r="GX235" i="1" s="1"/>
  <c r="C236" i="1"/>
  <c r="D236" i="1"/>
  <c r="I236" i="1"/>
  <c r="AC236" i="1"/>
  <c r="CQ236" i="1" s="1"/>
  <c r="P236" i="1" s="1"/>
  <c r="AD236" i="1"/>
  <c r="CR236" i="1" s="1"/>
  <c r="Q236" i="1" s="1"/>
  <c r="AE236" i="1"/>
  <c r="AF236" i="1"/>
  <c r="CT236" i="1" s="1"/>
  <c r="AG236" i="1"/>
  <c r="CU236" i="1" s="1"/>
  <c r="T236" i="1" s="1"/>
  <c r="AH236" i="1"/>
  <c r="CV236" i="1" s="1"/>
  <c r="U236" i="1" s="1"/>
  <c r="AI236" i="1"/>
  <c r="AJ236" i="1"/>
  <c r="CX236" i="1" s="1"/>
  <c r="CS236" i="1"/>
  <c r="R236" i="1" s="1"/>
  <c r="GK236" i="1" s="1"/>
  <c r="CW236" i="1"/>
  <c r="V236" i="1" s="1"/>
  <c r="FR236" i="1"/>
  <c r="GL236" i="1"/>
  <c r="GN236" i="1"/>
  <c r="GP236" i="1"/>
  <c r="GV236" i="1"/>
  <c r="C237" i="1"/>
  <c r="D237" i="1"/>
  <c r="I237" i="1"/>
  <c r="S237" i="1"/>
  <c r="AC237" i="1"/>
  <c r="AD237" i="1"/>
  <c r="CR237" i="1" s="1"/>
  <c r="Q237" i="1" s="1"/>
  <c r="AE237" i="1"/>
  <c r="CS237" i="1" s="1"/>
  <c r="R237" i="1" s="1"/>
  <c r="GK237" i="1" s="1"/>
  <c r="AF237" i="1"/>
  <c r="AG237" i="1"/>
  <c r="CU237" i="1" s="1"/>
  <c r="T237" i="1" s="1"/>
  <c r="AH237" i="1"/>
  <c r="CV237" i="1" s="1"/>
  <c r="U237" i="1" s="1"/>
  <c r="AI237" i="1"/>
  <c r="CW237" i="1" s="1"/>
  <c r="V237" i="1" s="1"/>
  <c r="AJ237" i="1"/>
  <c r="CT237" i="1"/>
  <c r="CX237" i="1"/>
  <c r="W237" i="1" s="1"/>
  <c r="FR237" i="1"/>
  <c r="GL237" i="1"/>
  <c r="GN237" i="1"/>
  <c r="GP237" i="1"/>
  <c r="GV237" i="1"/>
  <c r="GX237" i="1" s="1"/>
  <c r="I238" i="1"/>
  <c r="GX238" i="1" s="1"/>
  <c r="AC238" i="1"/>
  <c r="CQ238" i="1" s="1"/>
  <c r="P238" i="1" s="1"/>
  <c r="AD238" i="1"/>
  <c r="CR238" i="1" s="1"/>
  <c r="AE238" i="1"/>
  <c r="AF238" i="1"/>
  <c r="CT238" i="1" s="1"/>
  <c r="AG238" i="1"/>
  <c r="CU238" i="1" s="1"/>
  <c r="T238" i="1" s="1"/>
  <c r="AH238" i="1"/>
  <c r="CV238" i="1" s="1"/>
  <c r="AI238" i="1"/>
  <c r="AJ238" i="1"/>
  <c r="CX238" i="1" s="1"/>
  <c r="CS238" i="1"/>
  <c r="R238" i="1" s="1"/>
  <c r="GK238" i="1" s="1"/>
  <c r="CW238" i="1"/>
  <c r="V238" i="1" s="1"/>
  <c r="FR238" i="1"/>
  <c r="GL238" i="1"/>
  <c r="GN238" i="1"/>
  <c r="GP238" i="1"/>
  <c r="GV238" i="1"/>
  <c r="I239" i="1"/>
  <c r="AC239" i="1"/>
  <c r="CQ239" i="1" s="1"/>
  <c r="P239" i="1" s="1"/>
  <c r="AE239" i="1"/>
  <c r="AF239" i="1"/>
  <c r="CT239" i="1" s="1"/>
  <c r="S239" i="1" s="1"/>
  <c r="AG239" i="1"/>
  <c r="CU239" i="1" s="1"/>
  <c r="T239" i="1" s="1"/>
  <c r="AH239" i="1"/>
  <c r="AI239" i="1"/>
  <c r="CW239" i="1" s="1"/>
  <c r="V239" i="1" s="1"/>
  <c r="AJ239" i="1"/>
  <c r="CX239" i="1" s="1"/>
  <c r="W239" i="1" s="1"/>
  <c r="CV239" i="1"/>
  <c r="U239" i="1" s="1"/>
  <c r="FR239" i="1"/>
  <c r="GL239" i="1"/>
  <c r="GN239" i="1"/>
  <c r="GP239" i="1"/>
  <c r="GV239" i="1"/>
  <c r="GX239" i="1" s="1"/>
  <c r="AC240" i="1"/>
  <c r="AD240" i="1"/>
  <c r="AE240" i="1"/>
  <c r="CS240" i="1" s="1"/>
  <c r="AF240" i="1"/>
  <c r="CT240" i="1" s="1"/>
  <c r="AG240" i="1"/>
  <c r="AH240" i="1"/>
  <c r="CV240" i="1" s="1"/>
  <c r="AI240" i="1"/>
  <c r="CW240" i="1" s="1"/>
  <c r="AJ240" i="1"/>
  <c r="CX240" i="1" s="1"/>
  <c r="CQ240" i="1"/>
  <c r="CU240" i="1"/>
  <c r="FR240" i="1"/>
  <c r="GL240" i="1"/>
  <c r="GN240" i="1"/>
  <c r="GP240" i="1"/>
  <c r="GV240" i="1"/>
  <c r="I241" i="1"/>
  <c r="AC241" i="1"/>
  <c r="AD241" i="1"/>
  <c r="CR241" i="1" s="1"/>
  <c r="Q241" i="1" s="1"/>
  <c r="AE241" i="1"/>
  <c r="CS241" i="1" s="1"/>
  <c r="R241" i="1" s="1"/>
  <c r="GK241" i="1" s="1"/>
  <c r="AF241" i="1"/>
  <c r="AG241" i="1"/>
  <c r="CU241" i="1" s="1"/>
  <c r="T241" i="1" s="1"/>
  <c r="AH241" i="1"/>
  <c r="CV241" i="1" s="1"/>
  <c r="U241" i="1" s="1"/>
  <c r="AI241" i="1"/>
  <c r="CW241" i="1" s="1"/>
  <c r="V241" i="1" s="1"/>
  <c r="AJ241" i="1"/>
  <c r="CT241" i="1"/>
  <c r="S241" i="1" s="1"/>
  <c r="CX241" i="1"/>
  <c r="W241" i="1" s="1"/>
  <c r="FR241" i="1"/>
  <c r="GL241" i="1"/>
  <c r="GN241" i="1"/>
  <c r="GP241" i="1"/>
  <c r="GV241" i="1"/>
  <c r="GX241" i="1" s="1"/>
  <c r="C242" i="1"/>
  <c r="D242" i="1"/>
  <c r="R242" i="1"/>
  <c r="GK242" i="1" s="1"/>
  <c r="U242" i="1"/>
  <c r="AB242" i="1"/>
  <c r="AC242" i="1"/>
  <c r="CQ242" i="1" s="1"/>
  <c r="P242" i="1" s="1"/>
  <c r="AE242" i="1"/>
  <c r="AD242" i="1" s="1"/>
  <c r="AF242" i="1"/>
  <c r="CT242" i="1" s="1"/>
  <c r="S242" i="1" s="1"/>
  <c r="AG242" i="1"/>
  <c r="CU242" i="1" s="1"/>
  <c r="T242" i="1" s="1"/>
  <c r="AH242" i="1"/>
  <c r="AI242" i="1"/>
  <c r="CW242" i="1" s="1"/>
  <c r="V242" i="1" s="1"/>
  <c r="AJ242" i="1"/>
  <c r="CX242" i="1" s="1"/>
  <c r="W242" i="1" s="1"/>
  <c r="CR242" i="1"/>
  <c r="Q242" i="1" s="1"/>
  <c r="CS242" i="1"/>
  <c r="CV242" i="1"/>
  <c r="CZ242" i="1"/>
  <c r="Y242" i="1" s="1"/>
  <c r="FR242" i="1"/>
  <c r="GL242" i="1"/>
  <c r="GN242" i="1"/>
  <c r="GP242" i="1"/>
  <c r="GV242" i="1"/>
  <c r="GX242" i="1" s="1"/>
  <c r="C243" i="1"/>
  <c r="D243" i="1"/>
  <c r="S243" i="1"/>
  <c r="CZ243" i="1" s="1"/>
  <c r="Y243" i="1" s="1"/>
  <c r="AC243" i="1"/>
  <c r="AB243" i="1" s="1"/>
  <c r="AD243" i="1"/>
  <c r="CR243" i="1" s="1"/>
  <c r="Q243" i="1" s="1"/>
  <c r="AE243" i="1"/>
  <c r="CS243" i="1" s="1"/>
  <c r="R243" i="1" s="1"/>
  <c r="GK243" i="1" s="1"/>
  <c r="AF243" i="1"/>
  <c r="AG243" i="1"/>
  <c r="CU243" i="1" s="1"/>
  <c r="T243" i="1" s="1"/>
  <c r="AH243" i="1"/>
  <c r="CV243" i="1" s="1"/>
  <c r="U243" i="1" s="1"/>
  <c r="AI243" i="1"/>
  <c r="CW243" i="1" s="1"/>
  <c r="V243" i="1" s="1"/>
  <c r="AJ243" i="1"/>
  <c r="CT243" i="1"/>
  <c r="CX243" i="1"/>
  <c r="W243" i="1" s="1"/>
  <c r="FR243" i="1"/>
  <c r="GL243" i="1"/>
  <c r="GN243" i="1"/>
  <c r="GP243" i="1"/>
  <c r="GV243" i="1"/>
  <c r="GX243" i="1" s="1"/>
  <c r="C244" i="1"/>
  <c r="D244" i="1"/>
  <c r="R244" i="1"/>
  <c r="GK244" i="1" s="1"/>
  <c r="U244" i="1"/>
  <c r="AB244" i="1"/>
  <c r="AC244" i="1"/>
  <c r="CQ244" i="1" s="1"/>
  <c r="P244" i="1" s="1"/>
  <c r="AE244" i="1"/>
  <c r="AD244" i="1" s="1"/>
  <c r="AF244" i="1"/>
  <c r="CT244" i="1" s="1"/>
  <c r="S244" i="1" s="1"/>
  <c r="AG244" i="1"/>
  <c r="CU244" i="1" s="1"/>
  <c r="T244" i="1" s="1"/>
  <c r="AH244" i="1"/>
  <c r="AI244" i="1"/>
  <c r="CW244" i="1" s="1"/>
  <c r="V244" i="1" s="1"/>
  <c r="AJ244" i="1"/>
  <c r="CX244" i="1" s="1"/>
  <c r="W244" i="1" s="1"/>
  <c r="CR244" i="1"/>
  <c r="Q244" i="1" s="1"/>
  <c r="CS244" i="1"/>
  <c r="CV244" i="1"/>
  <c r="CZ244" i="1"/>
  <c r="Y244" i="1" s="1"/>
  <c r="FR244" i="1"/>
  <c r="GL244" i="1"/>
  <c r="GN244" i="1"/>
  <c r="GP244" i="1"/>
  <c r="GV244" i="1"/>
  <c r="GX244" i="1" s="1"/>
  <c r="C245" i="1"/>
  <c r="D245" i="1"/>
  <c r="S245" i="1"/>
  <c r="CZ245" i="1" s="1"/>
  <c r="Y245" i="1" s="1"/>
  <c r="AC245" i="1"/>
  <c r="AB245" i="1" s="1"/>
  <c r="AD245" i="1"/>
  <c r="CR245" i="1" s="1"/>
  <c r="Q245" i="1" s="1"/>
  <c r="AE245" i="1"/>
  <c r="CS245" i="1" s="1"/>
  <c r="R245" i="1" s="1"/>
  <c r="GK245" i="1" s="1"/>
  <c r="AF245" i="1"/>
  <c r="AG245" i="1"/>
  <c r="CU245" i="1" s="1"/>
  <c r="T245" i="1" s="1"/>
  <c r="AH245" i="1"/>
  <c r="CV245" i="1" s="1"/>
  <c r="U245" i="1" s="1"/>
  <c r="AI245" i="1"/>
  <c r="CW245" i="1" s="1"/>
  <c r="V245" i="1" s="1"/>
  <c r="AJ245" i="1"/>
  <c r="CT245" i="1"/>
  <c r="CX245" i="1"/>
  <c r="W245" i="1" s="1"/>
  <c r="FR245" i="1"/>
  <c r="GL245" i="1"/>
  <c r="GN245" i="1"/>
  <c r="GP245" i="1"/>
  <c r="GV245" i="1"/>
  <c r="GX245" i="1" s="1"/>
  <c r="I246" i="1"/>
  <c r="S246" i="1"/>
  <c r="V246" i="1"/>
  <c r="AC246" i="1"/>
  <c r="CQ246" i="1" s="1"/>
  <c r="P246" i="1" s="1"/>
  <c r="AD246" i="1"/>
  <c r="CR246" i="1" s="1"/>
  <c r="Q246" i="1" s="1"/>
  <c r="AE246" i="1"/>
  <c r="AF246" i="1"/>
  <c r="AG246" i="1"/>
  <c r="CU246" i="1" s="1"/>
  <c r="T246" i="1" s="1"/>
  <c r="AH246" i="1"/>
  <c r="CV246" i="1" s="1"/>
  <c r="U246" i="1" s="1"/>
  <c r="AI246" i="1"/>
  <c r="AJ246" i="1"/>
  <c r="CP246" i="1"/>
  <c r="O246" i="1" s="1"/>
  <c r="CS246" i="1"/>
  <c r="R246" i="1" s="1"/>
  <c r="GK246" i="1" s="1"/>
  <c r="CT246" i="1"/>
  <c r="CW246" i="1"/>
  <c r="CX246" i="1"/>
  <c r="W246" i="1" s="1"/>
  <c r="FR246" i="1"/>
  <c r="GL246" i="1"/>
  <c r="GN246" i="1"/>
  <c r="GP246" i="1"/>
  <c r="GV246" i="1"/>
  <c r="GX246" i="1"/>
  <c r="I247" i="1"/>
  <c r="U247" i="1"/>
  <c r="AC247" i="1"/>
  <c r="CQ247" i="1" s="1"/>
  <c r="P247" i="1" s="1"/>
  <c r="AE247" i="1"/>
  <c r="AD247" i="1" s="1"/>
  <c r="AB247" i="1" s="1"/>
  <c r="AF247" i="1"/>
  <c r="CT247" i="1" s="1"/>
  <c r="AG247" i="1"/>
  <c r="CU247" i="1" s="1"/>
  <c r="AH247" i="1"/>
  <c r="AI247" i="1"/>
  <c r="CW247" i="1" s="1"/>
  <c r="V247" i="1" s="1"/>
  <c r="EA265" i="1" s="1"/>
  <c r="AJ247" i="1"/>
  <c r="CX247" i="1" s="1"/>
  <c r="W247" i="1" s="1"/>
  <c r="CS247" i="1"/>
  <c r="R247" i="1" s="1"/>
  <c r="GK247" i="1" s="1"/>
  <c r="CV247" i="1"/>
  <c r="FR247" i="1"/>
  <c r="GL247" i="1"/>
  <c r="GN247" i="1"/>
  <c r="GP247" i="1"/>
  <c r="GV247" i="1"/>
  <c r="GX247" i="1" s="1"/>
  <c r="GB265" i="1" s="1"/>
  <c r="C248" i="1"/>
  <c r="D248" i="1"/>
  <c r="T248" i="1"/>
  <c r="U248" i="1"/>
  <c r="W248" i="1"/>
  <c r="AC248" i="1"/>
  <c r="AB248" i="1" s="1"/>
  <c r="AD248" i="1"/>
  <c r="CR248" i="1" s="1"/>
  <c r="Q248" i="1" s="1"/>
  <c r="AE248" i="1"/>
  <c r="CS248" i="1" s="1"/>
  <c r="R248" i="1" s="1"/>
  <c r="AF248" i="1"/>
  <c r="AG248" i="1"/>
  <c r="AH248" i="1"/>
  <c r="AI248" i="1"/>
  <c r="CW248" i="1" s="1"/>
  <c r="V248" i="1" s="1"/>
  <c r="AJ248" i="1"/>
  <c r="CT248" i="1"/>
  <c r="S248" i="1" s="1"/>
  <c r="CU248" i="1"/>
  <c r="CV248" i="1"/>
  <c r="CX248" i="1"/>
  <c r="FR248" i="1"/>
  <c r="GK248" i="1"/>
  <c r="GL248" i="1"/>
  <c r="GN248" i="1"/>
  <c r="GP248" i="1"/>
  <c r="GV248" i="1"/>
  <c r="GX248" i="1" s="1"/>
  <c r="C249" i="1"/>
  <c r="D249" i="1"/>
  <c r="AB249" i="1"/>
  <c r="AC249" i="1"/>
  <c r="CQ249" i="1" s="1"/>
  <c r="P249" i="1" s="1"/>
  <c r="AE249" i="1"/>
  <c r="AD249" i="1" s="1"/>
  <c r="AF249" i="1"/>
  <c r="AG249" i="1"/>
  <c r="CU249" i="1" s="1"/>
  <c r="T249" i="1" s="1"/>
  <c r="AH249" i="1"/>
  <c r="AI249" i="1"/>
  <c r="AJ249" i="1"/>
  <c r="CR249" i="1"/>
  <c r="Q249" i="1" s="1"/>
  <c r="CS249" i="1"/>
  <c r="R249" i="1" s="1"/>
  <c r="GK249" i="1" s="1"/>
  <c r="CT249" i="1"/>
  <c r="S249" i="1" s="1"/>
  <c r="CV249" i="1"/>
  <c r="U249" i="1" s="1"/>
  <c r="CW249" i="1"/>
  <c r="V249" i="1" s="1"/>
  <c r="CX249" i="1"/>
  <c r="W249" i="1" s="1"/>
  <c r="FR249" i="1"/>
  <c r="GL249" i="1"/>
  <c r="GN249" i="1"/>
  <c r="GP249" i="1"/>
  <c r="GV249" i="1"/>
  <c r="GX249" i="1"/>
  <c r="C250" i="1"/>
  <c r="D250" i="1"/>
  <c r="I250" i="1"/>
  <c r="AC250" i="1"/>
  <c r="CQ250" i="1" s="1"/>
  <c r="P250" i="1" s="1"/>
  <c r="AD250" i="1"/>
  <c r="CR250" i="1" s="1"/>
  <c r="Q250" i="1" s="1"/>
  <c r="AE250" i="1"/>
  <c r="AF250" i="1"/>
  <c r="CT250" i="1" s="1"/>
  <c r="S250" i="1" s="1"/>
  <c r="AG250" i="1"/>
  <c r="CU250" i="1" s="1"/>
  <c r="T250" i="1" s="1"/>
  <c r="AH250" i="1"/>
  <c r="CV250" i="1" s="1"/>
  <c r="U250" i="1" s="1"/>
  <c r="AI250" i="1"/>
  <c r="AJ250" i="1"/>
  <c r="CX250" i="1" s="1"/>
  <c r="W250" i="1" s="1"/>
  <c r="CS250" i="1"/>
  <c r="R250" i="1" s="1"/>
  <c r="GK250" i="1" s="1"/>
  <c r="CW250" i="1"/>
  <c r="V250" i="1" s="1"/>
  <c r="FR250" i="1"/>
  <c r="GL250" i="1"/>
  <c r="GN250" i="1"/>
  <c r="GP250" i="1"/>
  <c r="GV250" i="1"/>
  <c r="GX250" i="1"/>
  <c r="C251" i="1"/>
  <c r="D251" i="1"/>
  <c r="I251" i="1"/>
  <c r="AC251" i="1"/>
  <c r="CQ251" i="1" s="1"/>
  <c r="P251" i="1" s="1"/>
  <c r="AD251" i="1"/>
  <c r="CR251" i="1" s="1"/>
  <c r="Q251" i="1" s="1"/>
  <c r="AE251" i="1"/>
  <c r="CS251" i="1" s="1"/>
  <c r="R251" i="1" s="1"/>
  <c r="GK251" i="1" s="1"/>
  <c r="AF251" i="1"/>
  <c r="AG251" i="1"/>
  <c r="CU251" i="1" s="1"/>
  <c r="T251" i="1" s="1"/>
  <c r="AH251" i="1"/>
  <c r="CV251" i="1" s="1"/>
  <c r="U251" i="1" s="1"/>
  <c r="AI251" i="1"/>
  <c r="CW251" i="1" s="1"/>
  <c r="V251" i="1" s="1"/>
  <c r="AJ251" i="1"/>
  <c r="CT251" i="1"/>
  <c r="S251" i="1" s="1"/>
  <c r="CX251" i="1"/>
  <c r="W251" i="1" s="1"/>
  <c r="FR251" i="1"/>
  <c r="GL251" i="1"/>
  <c r="GN251" i="1"/>
  <c r="GP251" i="1"/>
  <c r="GV251" i="1"/>
  <c r="GX251" i="1" s="1"/>
  <c r="I252" i="1"/>
  <c r="AC252" i="1"/>
  <c r="CQ252" i="1" s="1"/>
  <c r="P252" i="1" s="1"/>
  <c r="CP252" i="1" s="1"/>
  <c r="O252" i="1" s="1"/>
  <c r="AD252" i="1"/>
  <c r="CR252" i="1" s="1"/>
  <c r="Q252" i="1" s="1"/>
  <c r="AE252" i="1"/>
  <c r="AF252" i="1"/>
  <c r="CT252" i="1" s="1"/>
  <c r="S252" i="1" s="1"/>
  <c r="AG252" i="1"/>
  <c r="CU252" i="1" s="1"/>
  <c r="T252" i="1" s="1"/>
  <c r="AH252" i="1"/>
  <c r="CV252" i="1" s="1"/>
  <c r="U252" i="1" s="1"/>
  <c r="AI252" i="1"/>
  <c r="AJ252" i="1"/>
  <c r="CX252" i="1" s="1"/>
  <c r="W252" i="1" s="1"/>
  <c r="CS252" i="1"/>
  <c r="R252" i="1" s="1"/>
  <c r="GK252" i="1" s="1"/>
  <c r="CW252" i="1"/>
  <c r="V252" i="1" s="1"/>
  <c r="FR252" i="1"/>
  <c r="GL252" i="1"/>
  <c r="GN252" i="1"/>
  <c r="GP252" i="1"/>
  <c r="GV252" i="1"/>
  <c r="GX252" i="1"/>
  <c r="I253" i="1"/>
  <c r="AC253" i="1"/>
  <c r="CQ253" i="1" s="1"/>
  <c r="P253" i="1" s="1"/>
  <c r="AE253" i="1"/>
  <c r="CS253" i="1" s="1"/>
  <c r="R253" i="1" s="1"/>
  <c r="GK253" i="1" s="1"/>
  <c r="AF253" i="1"/>
  <c r="CT253" i="1" s="1"/>
  <c r="S253" i="1" s="1"/>
  <c r="AG253" i="1"/>
  <c r="CU253" i="1" s="1"/>
  <c r="T253" i="1" s="1"/>
  <c r="AH253" i="1"/>
  <c r="AI253" i="1"/>
  <c r="CW253" i="1" s="1"/>
  <c r="V253" i="1" s="1"/>
  <c r="AJ253" i="1"/>
  <c r="CX253" i="1" s="1"/>
  <c r="W253" i="1" s="1"/>
  <c r="CV253" i="1"/>
  <c r="U253" i="1" s="1"/>
  <c r="FR253" i="1"/>
  <c r="GL253" i="1"/>
  <c r="GN253" i="1"/>
  <c r="GP253" i="1"/>
  <c r="GV253" i="1"/>
  <c r="GX253" i="1" s="1"/>
  <c r="C254" i="1"/>
  <c r="D254" i="1"/>
  <c r="AC254" i="1"/>
  <c r="CQ254" i="1" s="1"/>
  <c r="P254" i="1" s="1"/>
  <c r="AD254" i="1"/>
  <c r="CR254" i="1" s="1"/>
  <c r="Q254" i="1" s="1"/>
  <c r="AE254" i="1"/>
  <c r="CS254" i="1" s="1"/>
  <c r="R254" i="1" s="1"/>
  <c r="GK254" i="1" s="1"/>
  <c r="AF254" i="1"/>
  <c r="AG254" i="1"/>
  <c r="CU254" i="1" s="1"/>
  <c r="T254" i="1" s="1"/>
  <c r="AH254" i="1"/>
  <c r="CV254" i="1" s="1"/>
  <c r="U254" i="1" s="1"/>
  <c r="AI254" i="1"/>
  <c r="CW254" i="1" s="1"/>
  <c r="V254" i="1" s="1"/>
  <c r="AJ254" i="1"/>
  <c r="CT254" i="1"/>
  <c r="S254" i="1" s="1"/>
  <c r="CX254" i="1"/>
  <c r="W254" i="1" s="1"/>
  <c r="FR254" i="1"/>
  <c r="GL254" i="1"/>
  <c r="GN254" i="1"/>
  <c r="GO254" i="1"/>
  <c r="GV254" i="1"/>
  <c r="GX254" i="1" s="1"/>
  <c r="C255" i="1"/>
  <c r="D255" i="1"/>
  <c r="AC255" i="1"/>
  <c r="CQ255" i="1" s="1"/>
  <c r="P255" i="1" s="1"/>
  <c r="AE255" i="1"/>
  <c r="CS255" i="1" s="1"/>
  <c r="R255" i="1" s="1"/>
  <c r="GK255" i="1" s="1"/>
  <c r="AF255" i="1"/>
  <c r="CT255" i="1" s="1"/>
  <c r="S255" i="1" s="1"/>
  <c r="AG255" i="1"/>
  <c r="CU255" i="1" s="1"/>
  <c r="T255" i="1" s="1"/>
  <c r="AH255" i="1"/>
  <c r="AI255" i="1"/>
  <c r="CW255" i="1" s="1"/>
  <c r="V255" i="1" s="1"/>
  <c r="AJ255" i="1"/>
  <c r="CX255" i="1" s="1"/>
  <c r="W255" i="1" s="1"/>
  <c r="CV255" i="1"/>
  <c r="U255" i="1" s="1"/>
  <c r="FR255" i="1"/>
  <c r="GL255" i="1"/>
  <c r="GN255" i="1"/>
  <c r="GO255" i="1"/>
  <c r="GV255" i="1"/>
  <c r="GX255" i="1" s="1"/>
  <c r="C256" i="1"/>
  <c r="D256" i="1"/>
  <c r="I256" i="1"/>
  <c r="AC256" i="1"/>
  <c r="CQ256" i="1" s="1"/>
  <c r="P256" i="1" s="1"/>
  <c r="AD256" i="1"/>
  <c r="CR256" i="1" s="1"/>
  <c r="Q256" i="1" s="1"/>
  <c r="AE256" i="1"/>
  <c r="AF256" i="1"/>
  <c r="CT256" i="1" s="1"/>
  <c r="S256" i="1" s="1"/>
  <c r="AG256" i="1"/>
  <c r="CU256" i="1" s="1"/>
  <c r="T256" i="1" s="1"/>
  <c r="AH256" i="1"/>
  <c r="CV256" i="1" s="1"/>
  <c r="U256" i="1" s="1"/>
  <c r="AI256" i="1"/>
  <c r="AJ256" i="1"/>
  <c r="CX256" i="1" s="1"/>
  <c r="W256" i="1" s="1"/>
  <c r="CS256" i="1"/>
  <c r="R256" i="1" s="1"/>
  <c r="GK256" i="1" s="1"/>
  <c r="CW256" i="1"/>
  <c r="V256" i="1" s="1"/>
  <c r="FR256" i="1"/>
  <c r="GL256" i="1"/>
  <c r="GN256" i="1"/>
  <c r="GO256" i="1"/>
  <c r="GV256" i="1"/>
  <c r="GX256" i="1"/>
  <c r="C257" i="1"/>
  <c r="D257" i="1"/>
  <c r="I257" i="1"/>
  <c r="AC257" i="1"/>
  <c r="CQ257" i="1" s="1"/>
  <c r="P257" i="1" s="1"/>
  <c r="AD257" i="1"/>
  <c r="CR257" i="1" s="1"/>
  <c r="Q257" i="1" s="1"/>
  <c r="AE257" i="1"/>
  <c r="CS257" i="1" s="1"/>
  <c r="R257" i="1" s="1"/>
  <c r="GK257" i="1" s="1"/>
  <c r="AF257" i="1"/>
  <c r="AG257" i="1"/>
  <c r="CU257" i="1" s="1"/>
  <c r="T257" i="1" s="1"/>
  <c r="AH257" i="1"/>
  <c r="CV257" i="1" s="1"/>
  <c r="U257" i="1" s="1"/>
  <c r="AI257" i="1"/>
  <c r="CW257" i="1" s="1"/>
  <c r="V257" i="1" s="1"/>
  <c r="AJ257" i="1"/>
  <c r="CT257" i="1"/>
  <c r="S257" i="1" s="1"/>
  <c r="CX257" i="1"/>
  <c r="W257" i="1" s="1"/>
  <c r="FR257" i="1"/>
  <c r="GL257" i="1"/>
  <c r="GN257" i="1"/>
  <c r="GO257" i="1"/>
  <c r="GV257" i="1"/>
  <c r="GX257" i="1" s="1"/>
  <c r="C258" i="1"/>
  <c r="D258" i="1"/>
  <c r="AC258" i="1"/>
  <c r="CQ258" i="1" s="1"/>
  <c r="P258" i="1" s="1"/>
  <c r="AE258" i="1"/>
  <c r="CS258" i="1" s="1"/>
  <c r="R258" i="1" s="1"/>
  <c r="GK258" i="1" s="1"/>
  <c r="AF258" i="1"/>
  <c r="CT258" i="1" s="1"/>
  <c r="S258" i="1" s="1"/>
  <c r="AG258" i="1"/>
  <c r="CU258" i="1" s="1"/>
  <c r="T258" i="1" s="1"/>
  <c r="AH258" i="1"/>
  <c r="AI258" i="1"/>
  <c r="CW258" i="1" s="1"/>
  <c r="V258" i="1" s="1"/>
  <c r="AJ258" i="1"/>
  <c r="CX258" i="1" s="1"/>
  <c r="W258" i="1" s="1"/>
  <c r="CV258" i="1"/>
  <c r="U258" i="1" s="1"/>
  <c r="FR258" i="1"/>
  <c r="GL258" i="1"/>
  <c r="GN258" i="1"/>
  <c r="GO258" i="1"/>
  <c r="GV258" i="1"/>
  <c r="GX258" i="1" s="1"/>
  <c r="C259" i="1"/>
  <c r="D259" i="1"/>
  <c r="AC259" i="1"/>
  <c r="CQ259" i="1" s="1"/>
  <c r="P259" i="1" s="1"/>
  <c r="AD259" i="1"/>
  <c r="CR259" i="1" s="1"/>
  <c r="Q259" i="1" s="1"/>
  <c r="AE259" i="1"/>
  <c r="CS259" i="1" s="1"/>
  <c r="R259" i="1" s="1"/>
  <c r="GK259" i="1" s="1"/>
  <c r="AF259" i="1"/>
  <c r="AG259" i="1"/>
  <c r="CU259" i="1" s="1"/>
  <c r="T259" i="1" s="1"/>
  <c r="AH259" i="1"/>
  <c r="CV259" i="1" s="1"/>
  <c r="U259" i="1" s="1"/>
  <c r="AI259" i="1"/>
  <c r="CW259" i="1" s="1"/>
  <c r="V259" i="1" s="1"/>
  <c r="AJ259" i="1"/>
  <c r="CT259" i="1"/>
  <c r="S259" i="1" s="1"/>
  <c r="CX259" i="1"/>
  <c r="W259" i="1" s="1"/>
  <c r="FR259" i="1"/>
  <c r="GL259" i="1"/>
  <c r="GN259" i="1"/>
  <c r="GO259" i="1"/>
  <c r="GV259" i="1"/>
  <c r="GX259" i="1" s="1"/>
  <c r="C260" i="1"/>
  <c r="D260" i="1"/>
  <c r="AC260" i="1"/>
  <c r="CQ260" i="1" s="1"/>
  <c r="P260" i="1" s="1"/>
  <c r="AE260" i="1"/>
  <c r="CS260" i="1" s="1"/>
  <c r="R260" i="1" s="1"/>
  <c r="GK260" i="1" s="1"/>
  <c r="AF260" i="1"/>
  <c r="CT260" i="1" s="1"/>
  <c r="S260" i="1" s="1"/>
  <c r="AG260" i="1"/>
  <c r="CU260" i="1" s="1"/>
  <c r="T260" i="1" s="1"/>
  <c r="AH260" i="1"/>
  <c r="AI260" i="1"/>
  <c r="CW260" i="1" s="1"/>
  <c r="V260" i="1" s="1"/>
  <c r="AJ260" i="1"/>
  <c r="CX260" i="1" s="1"/>
  <c r="W260" i="1" s="1"/>
  <c r="CV260" i="1"/>
  <c r="U260" i="1" s="1"/>
  <c r="FR260" i="1"/>
  <c r="GL260" i="1"/>
  <c r="GN260" i="1"/>
  <c r="GO260" i="1"/>
  <c r="GV260" i="1"/>
  <c r="GX260" i="1" s="1"/>
  <c r="C261" i="1"/>
  <c r="D261" i="1"/>
  <c r="AC261" i="1"/>
  <c r="CQ261" i="1" s="1"/>
  <c r="P261" i="1" s="1"/>
  <c r="AD261" i="1"/>
  <c r="CR261" i="1" s="1"/>
  <c r="Q261" i="1" s="1"/>
  <c r="AE261" i="1"/>
  <c r="CS261" i="1" s="1"/>
  <c r="R261" i="1" s="1"/>
  <c r="GK261" i="1" s="1"/>
  <c r="AF261" i="1"/>
  <c r="AG261" i="1"/>
  <c r="CU261" i="1" s="1"/>
  <c r="T261" i="1" s="1"/>
  <c r="AH261" i="1"/>
  <c r="CV261" i="1" s="1"/>
  <c r="U261" i="1" s="1"/>
  <c r="AI261" i="1"/>
  <c r="CW261" i="1" s="1"/>
  <c r="V261" i="1" s="1"/>
  <c r="AJ261" i="1"/>
  <c r="CT261" i="1"/>
  <c r="S261" i="1" s="1"/>
  <c r="CX261" i="1"/>
  <c r="W261" i="1" s="1"/>
  <c r="FR261" i="1"/>
  <c r="GL261" i="1"/>
  <c r="GN261" i="1"/>
  <c r="GO261" i="1"/>
  <c r="GV261" i="1"/>
  <c r="GX261" i="1"/>
  <c r="C262" i="1"/>
  <c r="D262" i="1"/>
  <c r="AC262" i="1"/>
  <c r="AE262" i="1"/>
  <c r="CS262" i="1" s="1"/>
  <c r="R262" i="1" s="1"/>
  <c r="GK262" i="1" s="1"/>
  <c r="AF262" i="1"/>
  <c r="CT262" i="1" s="1"/>
  <c r="S262" i="1" s="1"/>
  <c r="AG262" i="1"/>
  <c r="AH262" i="1"/>
  <c r="AI262" i="1"/>
  <c r="CW262" i="1" s="1"/>
  <c r="V262" i="1" s="1"/>
  <c r="AJ262" i="1"/>
  <c r="CX262" i="1" s="1"/>
  <c r="W262" i="1" s="1"/>
  <c r="CQ262" i="1"/>
  <c r="P262" i="1" s="1"/>
  <c r="CU262" i="1"/>
  <c r="T262" i="1" s="1"/>
  <c r="CV262" i="1"/>
  <c r="U262" i="1" s="1"/>
  <c r="FR262" i="1"/>
  <c r="GL262" i="1"/>
  <c r="GN262" i="1"/>
  <c r="GO262" i="1"/>
  <c r="GV262" i="1"/>
  <c r="GX262" i="1" s="1"/>
  <c r="C263" i="1"/>
  <c r="D263" i="1"/>
  <c r="AC263" i="1"/>
  <c r="CQ263" i="1" s="1"/>
  <c r="P263" i="1" s="1"/>
  <c r="AD263" i="1"/>
  <c r="CR263" i="1" s="1"/>
  <c r="Q263" i="1" s="1"/>
  <c r="AE263" i="1"/>
  <c r="AF263" i="1"/>
  <c r="AG263" i="1"/>
  <c r="CU263" i="1" s="1"/>
  <c r="T263" i="1" s="1"/>
  <c r="AH263" i="1"/>
  <c r="CV263" i="1" s="1"/>
  <c r="U263" i="1" s="1"/>
  <c r="AI263" i="1"/>
  <c r="AJ263" i="1"/>
  <c r="CS263" i="1"/>
  <c r="R263" i="1" s="1"/>
  <c r="GK263" i="1" s="1"/>
  <c r="CT263" i="1"/>
  <c r="S263" i="1" s="1"/>
  <c r="CW263" i="1"/>
  <c r="V263" i="1" s="1"/>
  <c r="CX263" i="1"/>
  <c r="W263" i="1" s="1"/>
  <c r="FR263" i="1"/>
  <c r="GL263" i="1"/>
  <c r="GN263" i="1"/>
  <c r="GO263" i="1"/>
  <c r="GV263" i="1"/>
  <c r="GX263" i="1"/>
  <c r="B265" i="1"/>
  <c r="B204" i="1" s="1"/>
  <c r="C265" i="1"/>
  <c r="C204" i="1" s="1"/>
  <c r="D265" i="1"/>
  <c r="D204" i="1" s="1"/>
  <c r="F265" i="1"/>
  <c r="F204" i="1" s="1"/>
  <c r="G265" i="1"/>
  <c r="G204" i="1" s="1"/>
  <c r="AP265" i="1"/>
  <c r="AP204" i="1" s="1"/>
  <c r="BB265" i="1"/>
  <c r="BB204" i="1" s="1"/>
  <c r="BX265" i="1"/>
  <c r="BX204" i="1" s="1"/>
  <c r="BY265" i="1"/>
  <c r="BY204" i="1" s="1"/>
  <c r="BZ265" i="1"/>
  <c r="BZ204" i="1" s="1"/>
  <c r="CK265" i="1"/>
  <c r="CK204" i="1" s="1"/>
  <c r="CL265" i="1"/>
  <c r="CL204" i="1" s="1"/>
  <c r="EG265" i="1"/>
  <c r="EG204" i="1" s="1"/>
  <c r="EH265" i="1"/>
  <c r="EH204" i="1" s="1"/>
  <c r="ET265" i="1"/>
  <c r="ET204" i="1" s="1"/>
  <c r="FP265" i="1"/>
  <c r="FP204" i="1" s="1"/>
  <c r="FQ265" i="1"/>
  <c r="FQ204" i="1" s="1"/>
  <c r="FR265" i="1"/>
  <c r="FR204" i="1" s="1"/>
  <c r="GC265" i="1"/>
  <c r="GC204" i="1" s="1"/>
  <c r="GD265" i="1"/>
  <c r="GD204" i="1" s="1"/>
  <c r="P269" i="1"/>
  <c r="F274" i="1"/>
  <c r="P274" i="1"/>
  <c r="F278" i="1"/>
  <c r="P278" i="1"/>
  <c r="F297" i="1"/>
  <c r="P297" i="1"/>
  <c r="D302" i="1"/>
  <c r="E304" i="1"/>
  <c r="Z304" i="1"/>
  <c r="AA304" i="1"/>
  <c r="AM304" i="1"/>
  <c r="AN304" i="1"/>
  <c r="BD304" i="1"/>
  <c r="BE304" i="1"/>
  <c r="BF304" i="1"/>
  <c r="BG304" i="1"/>
  <c r="BH304" i="1"/>
  <c r="BI304" i="1"/>
  <c r="BJ304" i="1"/>
  <c r="BK304" i="1"/>
  <c r="BL304" i="1"/>
  <c r="BM304" i="1"/>
  <c r="BN304" i="1"/>
  <c r="BO304" i="1"/>
  <c r="BP304" i="1"/>
  <c r="BQ304" i="1"/>
  <c r="BR304" i="1"/>
  <c r="BS304" i="1"/>
  <c r="BT304" i="1"/>
  <c r="BU304" i="1"/>
  <c r="BV304" i="1"/>
  <c r="BW304" i="1"/>
  <c r="CM304" i="1"/>
  <c r="CN304" i="1"/>
  <c r="CO304" i="1"/>
  <c r="CP304" i="1"/>
  <c r="CQ304" i="1"/>
  <c r="CR304" i="1"/>
  <c r="CS304" i="1"/>
  <c r="CT304" i="1"/>
  <c r="CU304" i="1"/>
  <c r="CV304" i="1"/>
  <c r="CW304" i="1"/>
  <c r="CX304" i="1"/>
  <c r="CY304" i="1"/>
  <c r="CZ304" i="1"/>
  <c r="DA304" i="1"/>
  <c r="DB304" i="1"/>
  <c r="DC304" i="1"/>
  <c r="DD304" i="1"/>
  <c r="DE304" i="1"/>
  <c r="DF304" i="1"/>
  <c r="DR304" i="1"/>
  <c r="DS304" i="1"/>
  <c r="EE304" i="1"/>
  <c r="EF304" i="1"/>
  <c r="EV304" i="1"/>
  <c r="EW304" i="1"/>
  <c r="EX304" i="1"/>
  <c r="EY304" i="1"/>
  <c r="EZ304" i="1"/>
  <c r="FA304" i="1"/>
  <c r="FB304" i="1"/>
  <c r="FC304" i="1"/>
  <c r="FD304" i="1"/>
  <c r="FE304" i="1"/>
  <c r="FF304" i="1"/>
  <c r="FG304" i="1"/>
  <c r="FH304" i="1"/>
  <c r="FI304" i="1"/>
  <c r="FJ304" i="1"/>
  <c r="FK304" i="1"/>
  <c r="FL304" i="1"/>
  <c r="FM304" i="1"/>
  <c r="FN304" i="1"/>
  <c r="FO304" i="1"/>
  <c r="GE304" i="1"/>
  <c r="GF304" i="1"/>
  <c r="GG304" i="1"/>
  <c r="GH304" i="1"/>
  <c r="GI304" i="1"/>
  <c r="GJ304" i="1"/>
  <c r="GK304" i="1"/>
  <c r="GL304" i="1"/>
  <c r="GM304" i="1"/>
  <c r="GN304" i="1"/>
  <c r="GO304" i="1"/>
  <c r="GP304" i="1"/>
  <c r="GQ304" i="1"/>
  <c r="GR304" i="1"/>
  <c r="GS304" i="1"/>
  <c r="GT304" i="1"/>
  <c r="GU304" i="1"/>
  <c r="GV304" i="1"/>
  <c r="GW304" i="1"/>
  <c r="GX304" i="1"/>
  <c r="C306" i="1"/>
  <c r="D306" i="1"/>
  <c r="I306" i="1"/>
  <c r="AC306" i="1"/>
  <c r="AB306" i="1" s="1"/>
  <c r="AD306" i="1"/>
  <c r="CR306" i="1" s="1"/>
  <c r="Q306" i="1" s="1"/>
  <c r="AE306" i="1"/>
  <c r="AF306" i="1"/>
  <c r="AG306" i="1"/>
  <c r="AH306" i="1"/>
  <c r="CV306" i="1" s="1"/>
  <c r="U306" i="1" s="1"/>
  <c r="AI306" i="1"/>
  <c r="AJ306" i="1"/>
  <c r="CQ306" i="1"/>
  <c r="P306" i="1" s="1"/>
  <c r="CS306" i="1"/>
  <c r="R306" i="1" s="1"/>
  <c r="GK306" i="1" s="1"/>
  <c r="CT306" i="1"/>
  <c r="S306" i="1" s="1"/>
  <c r="CU306" i="1"/>
  <c r="T306" i="1" s="1"/>
  <c r="CW306" i="1"/>
  <c r="V306" i="1" s="1"/>
  <c r="CX306" i="1"/>
  <c r="W306" i="1" s="1"/>
  <c r="FR306" i="1"/>
  <c r="GL306" i="1"/>
  <c r="GO306" i="1"/>
  <c r="GP306" i="1"/>
  <c r="GV306" i="1"/>
  <c r="GX306" i="1"/>
  <c r="C307" i="1"/>
  <c r="D307" i="1"/>
  <c r="I307" i="1"/>
  <c r="AC307" i="1"/>
  <c r="AE307" i="1"/>
  <c r="CS307" i="1" s="1"/>
  <c r="R307" i="1" s="1"/>
  <c r="GK307" i="1" s="1"/>
  <c r="AF307" i="1"/>
  <c r="AG307" i="1"/>
  <c r="AH307" i="1"/>
  <c r="AI307" i="1"/>
  <c r="CW307" i="1" s="1"/>
  <c r="V307" i="1" s="1"/>
  <c r="AJ307" i="1"/>
  <c r="CQ307" i="1"/>
  <c r="P307" i="1" s="1"/>
  <c r="CT307" i="1"/>
  <c r="S307" i="1" s="1"/>
  <c r="CU307" i="1"/>
  <c r="T307" i="1" s="1"/>
  <c r="CV307" i="1"/>
  <c r="U307" i="1" s="1"/>
  <c r="CX307" i="1"/>
  <c r="W307" i="1" s="1"/>
  <c r="FR307" i="1"/>
  <c r="GL307" i="1"/>
  <c r="GO307" i="1"/>
  <c r="GP307" i="1"/>
  <c r="GV307" i="1"/>
  <c r="GX307" i="1" s="1"/>
  <c r="I308" i="1"/>
  <c r="AC308" i="1"/>
  <c r="AB308" i="1" s="1"/>
  <c r="AD308" i="1"/>
  <c r="CR308" i="1" s="1"/>
  <c r="Q308" i="1" s="1"/>
  <c r="AE308" i="1"/>
  <c r="AF308" i="1"/>
  <c r="AG308" i="1"/>
  <c r="AH308" i="1"/>
  <c r="CV308" i="1" s="1"/>
  <c r="U308" i="1" s="1"/>
  <c r="AI308" i="1"/>
  <c r="AJ308" i="1"/>
  <c r="CQ308" i="1"/>
  <c r="P308" i="1" s="1"/>
  <c r="CS308" i="1"/>
  <c r="R308" i="1" s="1"/>
  <c r="GK308" i="1" s="1"/>
  <c r="CT308" i="1"/>
  <c r="S308" i="1" s="1"/>
  <c r="CU308" i="1"/>
  <c r="T308" i="1" s="1"/>
  <c r="CW308" i="1"/>
  <c r="V308" i="1" s="1"/>
  <c r="CX308" i="1"/>
  <c r="W308" i="1" s="1"/>
  <c r="FR308" i="1"/>
  <c r="GL308" i="1"/>
  <c r="GO308" i="1"/>
  <c r="GP308" i="1"/>
  <c r="GV308" i="1"/>
  <c r="GX308" i="1"/>
  <c r="I309" i="1"/>
  <c r="AC309" i="1"/>
  <c r="CQ309" i="1" s="1"/>
  <c r="P309" i="1" s="1"/>
  <c r="AE309" i="1"/>
  <c r="AD309" i="1" s="1"/>
  <c r="CR309" i="1" s="1"/>
  <c r="Q309" i="1" s="1"/>
  <c r="AF309" i="1"/>
  <c r="AG309" i="1"/>
  <c r="CU309" i="1" s="1"/>
  <c r="T309" i="1" s="1"/>
  <c r="AH309" i="1"/>
  <c r="AI309" i="1"/>
  <c r="AJ309" i="1"/>
  <c r="CS309" i="1"/>
  <c r="R309" i="1" s="1"/>
  <c r="GK309" i="1" s="1"/>
  <c r="CT309" i="1"/>
  <c r="S309" i="1" s="1"/>
  <c r="CV309" i="1"/>
  <c r="U309" i="1" s="1"/>
  <c r="CW309" i="1"/>
  <c r="V309" i="1" s="1"/>
  <c r="CX309" i="1"/>
  <c r="W309" i="1" s="1"/>
  <c r="FR309" i="1"/>
  <c r="GL309" i="1"/>
  <c r="GO309" i="1"/>
  <c r="GP309" i="1"/>
  <c r="GV309" i="1"/>
  <c r="GX309" i="1"/>
  <c r="C310" i="1"/>
  <c r="D310" i="1"/>
  <c r="I310" i="1"/>
  <c r="AC310" i="1"/>
  <c r="AB310" i="1" s="1"/>
  <c r="AD310" i="1"/>
  <c r="CR310" i="1" s="1"/>
  <c r="Q310" i="1" s="1"/>
  <c r="AE310" i="1"/>
  <c r="AF310" i="1"/>
  <c r="AG310" i="1"/>
  <c r="AH310" i="1"/>
  <c r="CV310" i="1" s="1"/>
  <c r="U310" i="1" s="1"/>
  <c r="AI310" i="1"/>
  <c r="AJ310" i="1"/>
  <c r="CQ310" i="1"/>
  <c r="P310" i="1" s="1"/>
  <c r="CP310" i="1" s="1"/>
  <c r="O310" i="1" s="1"/>
  <c r="CS310" i="1"/>
  <c r="R310" i="1" s="1"/>
  <c r="GK310" i="1" s="1"/>
  <c r="CT310" i="1"/>
  <c r="S310" i="1" s="1"/>
  <c r="CU310" i="1"/>
  <c r="T310" i="1" s="1"/>
  <c r="CW310" i="1"/>
  <c r="V310" i="1" s="1"/>
  <c r="AI331" i="1" s="1"/>
  <c r="CX310" i="1"/>
  <c r="W310" i="1" s="1"/>
  <c r="FR310" i="1"/>
  <c r="GL310" i="1"/>
  <c r="GO310" i="1"/>
  <c r="GP310" i="1"/>
  <c r="GV310" i="1"/>
  <c r="GX310" i="1"/>
  <c r="C311" i="1"/>
  <c r="D311" i="1"/>
  <c r="I311" i="1"/>
  <c r="AC311" i="1"/>
  <c r="AE311" i="1"/>
  <c r="CS311" i="1" s="1"/>
  <c r="R311" i="1" s="1"/>
  <c r="GK311" i="1" s="1"/>
  <c r="AF311" i="1"/>
  <c r="AG311" i="1"/>
  <c r="AH311" i="1"/>
  <c r="AI311" i="1"/>
  <c r="CW311" i="1" s="1"/>
  <c r="V311" i="1" s="1"/>
  <c r="AJ311" i="1"/>
  <c r="CQ311" i="1"/>
  <c r="P311" i="1" s="1"/>
  <c r="CT311" i="1"/>
  <c r="S311" i="1" s="1"/>
  <c r="CU311" i="1"/>
  <c r="T311" i="1" s="1"/>
  <c r="DY331" i="1" s="1"/>
  <c r="CV311" i="1"/>
  <c r="U311" i="1" s="1"/>
  <c r="CX311" i="1"/>
  <c r="W311" i="1" s="1"/>
  <c r="FR311" i="1"/>
  <c r="GL311" i="1"/>
  <c r="GO311" i="1"/>
  <c r="GP311" i="1"/>
  <c r="GV311" i="1"/>
  <c r="GX311" i="1" s="1"/>
  <c r="I312" i="1"/>
  <c r="AC312" i="1"/>
  <c r="AB312" i="1" s="1"/>
  <c r="AD312" i="1"/>
  <c r="CR312" i="1" s="1"/>
  <c r="Q312" i="1" s="1"/>
  <c r="AE312" i="1"/>
  <c r="AF312" i="1"/>
  <c r="AG312" i="1"/>
  <c r="AH312" i="1"/>
  <c r="CV312" i="1" s="1"/>
  <c r="U312" i="1" s="1"/>
  <c r="AI312" i="1"/>
  <c r="AJ312" i="1"/>
  <c r="CQ312" i="1"/>
  <c r="P312" i="1" s="1"/>
  <c r="CS312" i="1"/>
  <c r="R312" i="1" s="1"/>
  <c r="GK312" i="1" s="1"/>
  <c r="CT312" i="1"/>
  <c r="S312" i="1" s="1"/>
  <c r="CU312" i="1"/>
  <c r="T312" i="1" s="1"/>
  <c r="CW312" i="1"/>
  <c r="V312" i="1" s="1"/>
  <c r="CX312" i="1"/>
  <c r="W312" i="1" s="1"/>
  <c r="FR312" i="1"/>
  <c r="GL312" i="1"/>
  <c r="GO312" i="1"/>
  <c r="GP312" i="1"/>
  <c r="GV312" i="1"/>
  <c r="GX312" i="1"/>
  <c r="I313" i="1"/>
  <c r="AC313" i="1"/>
  <c r="CQ313" i="1" s="1"/>
  <c r="P313" i="1" s="1"/>
  <c r="AE313" i="1"/>
  <c r="AD313" i="1" s="1"/>
  <c r="CR313" i="1" s="1"/>
  <c r="Q313" i="1" s="1"/>
  <c r="AF313" i="1"/>
  <c r="AG313" i="1"/>
  <c r="CU313" i="1" s="1"/>
  <c r="T313" i="1" s="1"/>
  <c r="AH313" i="1"/>
  <c r="AI313" i="1"/>
  <c r="AJ313" i="1"/>
  <c r="CS313" i="1"/>
  <c r="R313" i="1" s="1"/>
  <c r="GK313" i="1" s="1"/>
  <c r="CT313" i="1"/>
  <c r="S313" i="1" s="1"/>
  <c r="CV313" i="1"/>
  <c r="U313" i="1" s="1"/>
  <c r="CW313" i="1"/>
  <c r="V313" i="1" s="1"/>
  <c r="CX313" i="1"/>
  <c r="W313" i="1" s="1"/>
  <c r="FR313" i="1"/>
  <c r="GL313" i="1"/>
  <c r="GO313" i="1"/>
  <c r="GP313" i="1"/>
  <c r="GV313" i="1"/>
  <c r="GX313" i="1"/>
  <c r="C314" i="1"/>
  <c r="D314" i="1"/>
  <c r="I314" i="1"/>
  <c r="AC314" i="1"/>
  <c r="AB314" i="1" s="1"/>
  <c r="AD314" i="1"/>
  <c r="CR314" i="1" s="1"/>
  <c r="Q314" i="1" s="1"/>
  <c r="AE314" i="1"/>
  <c r="AF314" i="1"/>
  <c r="AG314" i="1"/>
  <c r="AH314" i="1"/>
  <c r="CV314" i="1" s="1"/>
  <c r="U314" i="1" s="1"/>
  <c r="AH331" i="1" s="1"/>
  <c r="AI314" i="1"/>
  <c r="AJ314" i="1"/>
  <c r="CQ314" i="1"/>
  <c r="P314" i="1" s="1"/>
  <c r="CS314" i="1"/>
  <c r="R314" i="1" s="1"/>
  <c r="GK314" i="1" s="1"/>
  <c r="CT314" i="1"/>
  <c r="S314" i="1" s="1"/>
  <c r="CU314" i="1"/>
  <c r="T314" i="1" s="1"/>
  <c r="CW314" i="1"/>
  <c r="V314" i="1" s="1"/>
  <c r="CX314" i="1"/>
  <c r="W314" i="1" s="1"/>
  <c r="FR314" i="1"/>
  <c r="GL314" i="1"/>
  <c r="GO314" i="1"/>
  <c r="GP314" i="1"/>
  <c r="GV314" i="1"/>
  <c r="GX314" i="1"/>
  <c r="C315" i="1"/>
  <c r="D315" i="1"/>
  <c r="I315" i="1"/>
  <c r="AC315" i="1"/>
  <c r="AE315" i="1"/>
  <c r="CS315" i="1" s="1"/>
  <c r="R315" i="1" s="1"/>
  <c r="GK315" i="1" s="1"/>
  <c r="AF315" i="1"/>
  <c r="AG315" i="1"/>
  <c r="CU315" i="1" s="1"/>
  <c r="T315" i="1" s="1"/>
  <c r="AH315" i="1"/>
  <c r="AI315" i="1"/>
  <c r="CW315" i="1" s="1"/>
  <c r="V315" i="1" s="1"/>
  <c r="AJ315" i="1"/>
  <c r="CT315" i="1"/>
  <c r="S315" i="1" s="1"/>
  <c r="CV315" i="1"/>
  <c r="U315" i="1" s="1"/>
  <c r="CX315" i="1"/>
  <c r="W315" i="1" s="1"/>
  <c r="FR315" i="1"/>
  <c r="GL315" i="1"/>
  <c r="GO315" i="1"/>
  <c r="GP315" i="1"/>
  <c r="GV315" i="1"/>
  <c r="GX315" i="1" s="1"/>
  <c r="C316" i="1"/>
  <c r="D316" i="1"/>
  <c r="I316" i="1"/>
  <c r="AC316" i="1"/>
  <c r="AE316" i="1"/>
  <c r="AD316" i="1" s="1"/>
  <c r="AF316" i="1"/>
  <c r="CT316" i="1" s="1"/>
  <c r="S316" i="1" s="1"/>
  <c r="AG316" i="1"/>
  <c r="AH316" i="1"/>
  <c r="AI316" i="1"/>
  <c r="AJ316" i="1"/>
  <c r="CX316" i="1" s="1"/>
  <c r="W316" i="1" s="1"/>
  <c r="CQ316" i="1"/>
  <c r="P316" i="1" s="1"/>
  <c r="CS316" i="1"/>
  <c r="R316" i="1" s="1"/>
  <c r="GK316" i="1" s="1"/>
  <c r="CU316" i="1"/>
  <c r="T316" i="1" s="1"/>
  <c r="CV316" i="1"/>
  <c r="U316" i="1" s="1"/>
  <c r="CW316" i="1"/>
  <c r="V316" i="1" s="1"/>
  <c r="FR316" i="1"/>
  <c r="GL316" i="1"/>
  <c r="GO316" i="1"/>
  <c r="GP316" i="1"/>
  <c r="GV316" i="1"/>
  <c r="GX316" i="1"/>
  <c r="C317" i="1"/>
  <c r="D317" i="1"/>
  <c r="I317" i="1"/>
  <c r="AC317" i="1"/>
  <c r="CQ317" i="1" s="1"/>
  <c r="P317" i="1" s="1"/>
  <c r="AE317" i="1"/>
  <c r="AD317" i="1" s="1"/>
  <c r="CR317" i="1" s="1"/>
  <c r="Q317" i="1" s="1"/>
  <c r="AF317" i="1"/>
  <c r="AG317" i="1"/>
  <c r="CU317" i="1" s="1"/>
  <c r="T317" i="1" s="1"/>
  <c r="AH317" i="1"/>
  <c r="AI317" i="1"/>
  <c r="AJ317" i="1"/>
  <c r="CS317" i="1"/>
  <c r="R317" i="1" s="1"/>
  <c r="GK317" i="1" s="1"/>
  <c r="CT317" i="1"/>
  <c r="S317" i="1" s="1"/>
  <c r="CV317" i="1"/>
  <c r="U317" i="1" s="1"/>
  <c r="CW317" i="1"/>
  <c r="V317" i="1" s="1"/>
  <c r="CX317" i="1"/>
  <c r="W317" i="1" s="1"/>
  <c r="FR317" i="1"/>
  <c r="GL317" i="1"/>
  <c r="GO317" i="1"/>
  <c r="GP317" i="1"/>
  <c r="GV317" i="1"/>
  <c r="GX317" i="1"/>
  <c r="I318" i="1"/>
  <c r="AC318" i="1"/>
  <c r="AE318" i="1"/>
  <c r="AD318" i="1" s="1"/>
  <c r="AF318" i="1"/>
  <c r="CT318" i="1" s="1"/>
  <c r="S318" i="1" s="1"/>
  <c r="AG318" i="1"/>
  <c r="AH318" i="1"/>
  <c r="AI318" i="1"/>
  <c r="AJ318" i="1"/>
  <c r="CX318" i="1" s="1"/>
  <c r="W318" i="1" s="1"/>
  <c r="CQ318" i="1"/>
  <c r="P318" i="1" s="1"/>
  <c r="CS318" i="1"/>
  <c r="R318" i="1" s="1"/>
  <c r="GK318" i="1" s="1"/>
  <c r="CU318" i="1"/>
  <c r="T318" i="1" s="1"/>
  <c r="CV318" i="1"/>
  <c r="U318" i="1" s="1"/>
  <c r="CW318" i="1"/>
  <c r="V318" i="1" s="1"/>
  <c r="FR318" i="1"/>
  <c r="GL318" i="1"/>
  <c r="GO318" i="1"/>
  <c r="GP318" i="1"/>
  <c r="GV318" i="1"/>
  <c r="GX318" i="1"/>
  <c r="I319" i="1"/>
  <c r="U319" i="1"/>
  <c r="DZ331" i="1" s="1"/>
  <c r="AC319" i="1"/>
  <c r="AE319" i="1"/>
  <c r="AF319" i="1"/>
  <c r="AG319" i="1"/>
  <c r="CU319" i="1" s="1"/>
  <c r="T319" i="1" s="1"/>
  <c r="AH319" i="1"/>
  <c r="AI319" i="1"/>
  <c r="CW319" i="1" s="1"/>
  <c r="V319" i="1" s="1"/>
  <c r="AJ319" i="1"/>
  <c r="CT319" i="1"/>
  <c r="S319" i="1" s="1"/>
  <c r="CV319" i="1"/>
  <c r="CX319" i="1"/>
  <c r="W319" i="1" s="1"/>
  <c r="FR319" i="1"/>
  <c r="GL319" i="1"/>
  <c r="GO319" i="1"/>
  <c r="GP319" i="1"/>
  <c r="GV319" i="1"/>
  <c r="GX319" i="1" s="1"/>
  <c r="C320" i="1"/>
  <c r="D320" i="1"/>
  <c r="S320" i="1"/>
  <c r="W320" i="1"/>
  <c r="AC320" i="1"/>
  <c r="AE320" i="1"/>
  <c r="AD320" i="1" s="1"/>
  <c r="CR320" i="1" s="1"/>
  <c r="Q320" i="1" s="1"/>
  <c r="AF320" i="1"/>
  <c r="AG320" i="1"/>
  <c r="CU320" i="1" s="1"/>
  <c r="T320" i="1" s="1"/>
  <c r="AH320" i="1"/>
  <c r="AI320" i="1"/>
  <c r="AJ320" i="1"/>
  <c r="CS320" i="1"/>
  <c r="R320" i="1" s="1"/>
  <c r="CT320" i="1"/>
  <c r="CV320" i="1"/>
  <c r="U320" i="1" s="1"/>
  <c r="CW320" i="1"/>
  <c r="V320" i="1" s="1"/>
  <c r="CX320" i="1"/>
  <c r="FR320" i="1"/>
  <c r="GK320" i="1"/>
  <c r="GL320" i="1"/>
  <c r="GO320" i="1"/>
  <c r="GP320" i="1"/>
  <c r="GV320" i="1"/>
  <c r="GX320" i="1"/>
  <c r="C321" i="1"/>
  <c r="D321" i="1"/>
  <c r="U321" i="1"/>
  <c r="AC321" i="1"/>
  <c r="AE321" i="1"/>
  <c r="AF321" i="1"/>
  <c r="AG321" i="1"/>
  <c r="AH321" i="1"/>
  <c r="AI321" i="1"/>
  <c r="CW321" i="1" s="1"/>
  <c r="V321" i="1" s="1"/>
  <c r="AJ321" i="1"/>
  <c r="CQ321" i="1"/>
  <c r="P321" i="1" s="1"/>
  <c r="CT321" i="1"/>
  <c r="S321" i="1" s="1"/>
  <c r="CU321" i="1"/>
  <c r="T321" i="1" s="1"/>
  <c r="CV321" i="1"/>
  <c r="CX321" i="1"/>
  <c r="W321" i="1" s="1"/>
  <c r="FR321" i="1"/>
  <c r="GL321" i="1"/>
  <c r="GO321" i="1"/>
  <c r="GP321" i="1"/>
  <c r="GV321" i="1"/>
  <c r="GX321" i="1" s="1"/>
  <c r="I322" i="1"/>
  <c r="P322" i="1"/>
  <c r="T322" i="1"/>
  <c r="AC322" i="1"/>
  <c r="AD322" i="1"/>
  <c r="CR322" i="1" s="1"/>
  <c r="Q322" i="1" s="1"/>
  <c r="AE322" i="1"/>
  <c r="AF322" i="1"/>
  <c r="AG322" i="1"/>
  <c r="AH322" i="1"/>
  <c r="CV322" i="1" s="1"/>
  <c r="U322" i="1" s="1"/>
  <c r="AI322" i="1"/>
  <c r="AJ322" i="1"/>
  <c r="CQ322" i="1"/>
  <c r="CS322" i="1"/>
  <c r="R322" i="1" s="1"/>
  <c r="GK322" i="1" s="1"/>
  <c r="CT322" i="1"/>
  <c r="S322" i="1" s="1"/>
  <c r="CZ322" i="1" s="1"/>
  <c r="Y322" i="1" s="1"/>
  <c r="CU322" i="1"/>
  <c r="CW322" i="1"/>
  <c r="V322" i="1" s="1"/>
  <c r="CX322" i="1"/>
  <c r="W322" i="1" s="1"/>
  <c r="CY322" i="1"/>
  <c r="X322" i="1" s="1"/>
  <c r="FR322" i="1"/>
  <c r="GL322" i="1"/>
  <c r="GO322" i="1"/>
  <c r="GP322" i="1"/>
  <c r="GV322" i="1"/>
  <c r="GX322" i="1"/>
  <c r="I323" i="1"/>
  <c r="W323" i="1"/>
  <c r="AC323" i="1"/>
  <c r="AE323" i="1"/>
  <c r="AD323" i="1" s="1"/>
  <c r="CR323" i="1" s="1"/>
  <c r="Q323" i="1" s="1"/>
  <c r="AF323" i="1"/>
  <c r="AG323" i="1"/>
  <c r="CU323" i="1" s="1"/>
  <c r="T323" i="1" s="1"/>
  <c r="AH323" i="1"/>
  <c r="AI323" i="1"/>
  <c r="CW323" i="1" s="1"/>
  <c r="V323" i="1" s="1"/>
  <c r="EA331" i="1" s="1"/>
  <c r="AJ323" i="1"/>
  <c r="CT323" i="1"/>
  <c r="S323" i="1" s="1"/>
  <c r="CV323" i="1"/>
  <c r="U323" i="1" s="1"/>
  <c r="CX323" i="1"/>
  <c r="FR323" i="1"/>
  <c r="GL323" i="1"/>
  <c r="GO323" i="1"/>
  <c r="GP323" i="1"/>
  <c r="GV323" i="1"/>
  <c r="GX323" i="1"/>
  <c r="C324" i="1"/>
  <c r="D324" i="1"/>
  <c r="I324" i="1"/>
  <c r="P324" i="1"/>
  <c r="AC324" i="1"/>
  <c r="AD324" i="1"/>
  <c r="CR324" i="1" s="1"/>
  <c r="Q324" i="1" s="1"/>
  <c r="AE324" i="1"/>
  <c r="AF324" i="1"/>
  <c r="AG324" i="1"/>
  <c r="AH324" i="1"/>
  <c r="CV324" i="1" s="1"/>
  <c r="U324" i="1" s="1"/>
  <c r="AI324" i="1"/>
  <c r="AJ324" i="1"/>
  <c r="CQ324" i="1"/>
  <c r="CS324" i="1"/>
  <c r="R324" i="1" s="1"/>
  <c r="GK324" i="1" s="1"/>
  <c r="CT324" i="1"/>
  <c r="S324" i="1" s="1"/>
  <c r="CU324" i="1"/>
  <c r="T324" i="1" s="1"/>
  <c r="CW324" i="1"/>
  <c r="V324" i="1" s="1"/>
  <c r="CX324" i="1"/>
  <c r="W324" i="1" s="1"/>
  <c r="FR324" i="1"/>
  <c r="GL324" i="1"/>
  <c r="GO324" i="1"/>
  <c r="GP324" i="1"/>
  <c r="GV324" i="1"/>
  <c r="GX324" i="1"/>
  <c r="C325" i="1"/>
  <c r="D325" i="1"/>
  <c r="I325" i="1"/>
  <c r="U325" i="1"/>
  <c r="AC325" i="1"/>
  <c r="AE325" i="1"/>
  <c r="AF325" i="1"/>
  <c r="AG325" i="1"/>
  <c r="CU325" i="1" s="1"/>
  <c r="T325" i="1" s="1"/>
  <c r="AH325" i="1"/>
  <c r="AI325" i="1"/>
  <c r="CW325" i="1" s="1"/>
  <c r="V325" i="1" s="1"/>
  <c r="AJ325" i="1"/>
  <c r="CT325" i="1"/>
  <c r="S325" i="1" s="1"/>
  <c r="CV325" i="1"/>
  <c r="CX325" i="1"/>
  <c r="W325" i="1" s="1"/>
  <c r="FR325" i="1"/>
  <c r="GL325" i="1"/>
  <c r="GO325" i="1"/>
  <c r="GP325" i="1"/>
  <c r="GV325" i="1"/>
  <c r="GX325" i="1" s="1"/>
  <c r="I326" i="1"/>
  <c r="X326" i="1"/>
  <c r="AC326" i="1"/>
  <c r="AD326" i="1"/>
  <c r="AE326" i="1"/>
  <c r="AF326" i="1"/>
  <c r="AG326" i="1"/>
  <c r="AH326" i="1"/>
  <c r="CV326" i="1" s="1"/>
  <c r="U326" i="1" s="1"/>
  <c r="AI326" i="1"/>
  <c r="AJ326" i="1"/>
  <c r="CQ326" i="1"/>
  <c r="P326" i="1" s="1"/>
  <c r="CS326" i="1"/>
  <c r="R326" i="1" s="1"/>
  <c r="GK326" i="1" s="1"/>
  <c r="CT326" i="1"/>
  <c r="S326" i="1" s="1"/>
  <c r="CZ326" i="1" s="1"/>
  <c r="Y326" i="1" s="1"/>
  <c r="CU326" i="1"/>
  <c r="T326" i="1" s="1"/>
  <c r="CW326" i="1"/>
  <c r="V326" i="1" s="1"/>
  <c r="CX326" i="1"/>
  <c r="W326" i="1" s="1"/>
  <c r="CY326" i="1"/>
  <c r="FR326" i="1"/>
  <c r="GL326" i="1"/>
  <c r="GO326" i="1"/>
  <c r="GP326" i="1"/>
  <c r="GV326" i="1"/>
  <c r="GX326" i="1"/>
  <c r="I327" i="1"/>
  <c r="S327" i="1"/>
  <c r="W327" i="1"/>
  <c r="AC327" i="1"/>
  <c r="AE327" i="1"/>
  <c r="AD327" i="1" s="1"/>
  <c r="CR327" i="1" s="1"/>
  <c r="Q327" i="1" s="1"/>
  <c r="AF327" i="1"/>
  <c r="AG327" i="1"/>
  <c r="CU327" i="1" s="1"/>
  <c r="T327" i="1" s="1"/>
  <c r="AH327" i="1"/>
  <c r="AI327" i="1"/>
  <c r="CW327" i="1" s="1"/>
  <c r="V327" i="1" s="1"/>
  <c r="AJ327" i="1"/>
  <c r="CT327" i="1"/>
  <c r="CV327" i="1"/>
  <c r="U327" i="1" s="1"/>
  <c r="CX327" i="1"/>
  <c r="FR327" i="1"/>
  <c r="GL327" i="1"/>
  <c r="GO327" i="1"/>
  <c r="GP327" i="1"/>
  <c r="GV327" i="1"/>
  <c r="GX327" i="1" s="1"/>
  <c r="I328" i="1"/>
  <c r="V328" i="1"/>
  <c r="AC328" i="1"/>
  <c r="AD328" i="1"/>
  <c r="CR328" i="1" s="1"/>
  <c r="Q328" i="1" s="1"/>
  <c r="AE328" i="1"/>
  <c r="AF328" i="1"/>
  <c r="CT328" i="1" s="1"/>
  <c r="AG328" i="1"/>
  <c r="AH328" i="1"/>
  <c r="CV328" i="1" s="1"/>
  <c r="U328" i="1" s="1"/>
  <c r="AI328" i="1"/>
  <c r="AJ328" i="1"/>
  <c r="CX328" i="1" s="1"/>
  <c r="CQ328" i="1"/>
  <c r="P328" i="1" s="1"/>
  <c r="CS328" i="1"/>
  <c r="R328" i="1" s="1"/>
  <c r="GK328" i="1" s="1"/>
  <c r="CU328" i="1"/>
  <c r="T328" i="1" s="1"/>
  <c r="CW328" i="1"/>
  <c r="FR328" i="1"/>
  <c r="GL328" i="1"/>
  <c r="GO328" i="1"/>
  <c r="GP328" i="1"/>
  <c r="GV328" i="1"/>
  <c r="GX328" i="1"/>
  <c r="CJ331" i="1" s="1"/>
  <c r="I329" i="1"/>
  <c r="U329" i="1"/>
  <c r="AC329" i="1"/>
  <c r="AE329" i="1"/>
  <c r="AF329" i="1"/>
  <c r="AG329" i="1"/>
  <c r="CU329" i="1" s="1"/>
  <c r="T329" i="1" s="1"/>
  <c r="AH329" i="1"/>
  <c r="AI329" i="1"/>
  <c r="CW329" i="1" s="1"/>
  <c r="V329" i="1" s="1"/>
  <c r="AJ329" i="1"/>
  <c r="CT329" i="1"/>
  <c r="S329" i="1" s="1"/>
  <c r="CV329" i="1"/>
  <c r="CX329" i="1"/>
  <c r="W329" i="1" s="1"/>
  <c r="FR329" i="1"/>
  <c r="GL329" i="1"/>
  <c r="GO329" i="1"/>
  <c r="GP329" i="1"/>
  <c r="GV329" i="1"/>
  <c r="GX329" i="1" s="1"/>
  <c r="B331" i="1"/>
  <c r="B304" i="1" s="1"/>
  <c r="C331" i="1"/>
  <c r="C304" i="1" s="1"/>
  <c r="D331" i="1"/>
  <c r="D304" i="1" s="1"/>
  <c r="F331" i="1"/>
  <c r="F304" i="1" s="1"/>
  <c r="G331" i="1"/>
  <c r="G304" i="1" s="1"/>
  <c r="AO331" i="1"/>
  <c r="AO304" i="1" s="1"/>
  <c r="AP331" i="1"/>
  <c r="AP304" i="1" s="1"/>
  <c r="AT331" i="1"/>
  <c r="AT304" i="1" s="1"/>
  <c r="BB331" i="1"/>
  <c r="BB304" i="1" s="1"/>
  <c r="BX331" i="1"/>
  <c r="BX304" i="1" s="1"/>
  <c r="BY331" i="1"/>
  <c r="BY304" i="1" s="1"/>
  <c r="BZ331" i="1"/>
  <c r="BZ304" i="1" s="1"/>
  <c r="CC331" i="1"/>
  <c r="CC304" i="1" s="1"/>
  <c r="CD331" i="1"/>
  <c r="CD304" i="1" s="1"/>
  <c r="CK331" i="1"/>
  <c r="CK304" i="1" s="1"/>
  <c r="CL331" i="1"/>
  <c r="CL304" i="1" s="1"/>
  <c r="EB331" i="1"/>
  <c r="EB304" i="1" s="1"/>
  <c r="EG331" i="1"/>
  <c r="EG304" i="1" s="1"/>
  <c r="EH331" i="1"/>
  <c r="EH304" i="1" s="1"/>
  <c r="EL331" i="1"/>
  <c r="EL304" i="1" s="1"/>
  <c r="ES331" i="1"/>
  <c r="ES304" i="1" s="1"/>
  <c r="ET331" i="1"/>
  <c r="ET304" i="1" s="1"/>
  <c r="FP331" i="1"/>
  <c r="FP304" i="1" s="1"/>
  <c r="FQ331" i="1"/>
  <c r="FQ304" i="1" s="1"/>
  <c r="FR331" i="1"/>
  <c r="FR304" i="1" s="1"/>
  <c r="FU331" i="1"/>
  <c r="FU304" i="1" s="1"/>
  <c r="FV331" i="1"/>
  <c r="FV304" i="1" s="1"/>
  <c r="GB331" i="1"/>
  <c r="GB304" i="1" s="1"/>
  <c r="GC331" i="1"/>
  <c r="GC304" i="1" s="1"/>
  <c r="GD331" i="1"/>
  <c r="GD304" i="1" s="1"/>
  <c r="P340" i="1"/>
  <c r="P344" i="1"/>
  <c r="F363" i="1"/>
  <c r="P363" i="1"/>
  <c r="D368" i="1"/>
  <c r="E370" i="1"/>
  <c r="Z370" i="1"/>
  <c r="AA370" i="1"/>
  <c r="AM370" i="1"/>
  <c r="AN370" i="1"/>
  <c r="BC370" i="1"/>
  <c r="BD370" i="1"/>
  <c r="BE370" i="1"/>
  <c r="BF370" i="1"/>
  <c r="BG370" i="1"/>
  <c r="BH370" i="1"/>
  <c r="BI370" i="1"/>
  <c r="BJ370" i="1"/>
  <c r="BK370" i="1"/>
  <c r="BL370" i="1"/>
  <c r="BM370" i="1"/>
  <c r="BN370" i="1"/>
  <c r="BO370" i="1"/>
  <c r="BP370" i="1"/>
  <c r="BQ370" i="1"/>
  <c r="BR370" i="1"/>
  <c r="BS370" i="1"/>
  <c r="BT370" i="1"/>
  <c r="BU370" i="1"/>
  <c r="BV370" i="1"/>
  <c r="BW370" i="1"/>
  <c r="CM370" i="1"/>
  <c r="CN370" i="1"/>
  <c r="CO370" i="1"/>
  <c r="CP370" i="1"/>
  <c r="CQ370" i="1"/>
  <c r="CR370" i="1"/>
  <c r="CS370" i="1"/>
  <c r="CT370" i="1"/>
  <c r="CU370" i="1"/>
  <c r="CV370" i="1"/>
  <c r="CW370" i="1"/>
  <c r="CX370" i="1"/>
  <c r="CY370" i="1"/>
  <c r="CZ370" i="1"/>
  <c r="DA370" i="1"/>
  <c r="DB370" i="1"/>
  <c r="DC370" i="1"/>
  <c r="DD370" i="1"/>
  <c r="DE370" i="1"/>
  <c r="DF370" i="1"/>
  <c r="DR370" i="1"/>
  <c r="DS370" i="1"/>
  <c r="EE370" i="1"/>
  <c r="EF370" i="1"/>
  <c r="EI370" i="1"/>
  <c r="EM370" i="1"/>
  <c r="EU370" i="1"/>
  <c r="EV370" i="1"/>
  <c r="EW370" i="1"/>
  <c r="EX370" i="1"/>
  <c r="EY370" i="1"/>
  <c r="EZ370" i="1"/>
  <c r="FA370" i="1"/>
  <c r="FB370" i="1"/>
  <c r="FC370" i="1"/>
  <c r="FD370" i="1"/>
  <c r="FE370" i="1"/>
  <c r="FF370" i="1"/>
  <c r="FG370" i="1"/>
  <c r="FH370" i="1"/>
  <c r="FI370" i="1"/>
  <c r="FJ370" i="1"/>
  <c r="FK370" i="1"/>
  <c r="FL370" i="1"/>
  <c r="FM370" i="1"/>
  <c r="FN370" i="1"/>
  <c r="FO370" i="1"/>
  <c r="GA370" i="1"/>
  <c r="GE370" i="1"/>
  <c r="GF370" i="1"/>
  <c r="GG370" i="1"/>
  <c r="GH370" i="1"/>
  <c r="GI370" i="1"/>
  <c r="GJ370" i="1"/>
  <c r="GK370" i="1"/>
  <c r="GL370" i="1"/>
  <c r="GM370" i="1"/>
  <c r="GN370" i="1"/>
  <c r="GO370" i="1"/>
  <c r="GP370" i="1"/>
  <c r="GQ370" i="1"/>
  <c r="GR370" i="1"/>
  <c r="GS370" i="1"/>
  <c r="GT370" i="1"/>
  <c r="GU370" i="1"/>
  <c r="GV370" i="1"/>
  <c r="GW370" i="1"/>
  <c r="GX370" i="1"/>
  <c r="C372" i="1"/>
  <c r="D372" i="1"/>
  <c r="I372" i="1"/>
  <c r="AC372" i="1"/>
  <c r="AB372" i="1" s="1"/>
  <c r="AD372" i="1"/>
  <c r="CR372" i="1" s="1"/>
  <c r="Q372" i="1" s="1"/>
  <c r="AD375" i="1" s="1"/>
  <c r="AE372" i="1"/>
  <c r="AF372" i="1"/>
  <c r="AG372" i="1"/>
  <c r="AH372" i="1"/>
  <c r="CV372" i="1" s="1"/>
  <c r="U372" i="1" s="1"/>
  <c r="AH375" i="1" s="1"/>
  <c r="AI372" i="1"/>
  <c r="AJ372" i="1"/>
  <c r="CQ372" i="1"/>
  <c r="P372" i="1" s="1"/>
  <c r="CS372" i="1"/>
  <c r="R372" i="1" s="1"/>
  <c r="CT372" i="1"/>
  <c r="S372" i="1" s="1"/>
  <c r="CU372" i="1"/>
  <c r="T372" i="1" s="1"/>
  <c r="AG375" i="1" s="1"/>
  <c r="CW372" i="1"/>
  <c r="V372" i="1" s="1"/>
  <c r="AI375" i="1" s="1"/>
  <c r="CX372" i="1"/>
  <c r="W372" i="1" s="1"/>
  <c r="AJ375" i="1" s="1"/>
  <c r="FR372" i="1"/>
  <c r="BY375" i="1" s="1"/>
  <c r="GL372" i="1"/>
  <c r="BZ375" i="1" s="1"/>
  <c r="GO372" i="1"/>
  <c r="CC375" i="1" s="1"/>
  <c r="GP372" i="1"/>
  <c r="CD375" i="1" s="1"/>
  <c r="GV372" i="1"/>
  <c r="GX372" i="1"/>
  <c r="C373" i="1"/>
  <c r="D373" i="1"/>
  <c r="I373" i="1"/>
  <c r="AC373" i="1"/>
  <c r="AB373" i="1" s="1"/>
  <c r="AE373" i="1"/>
  <c r="AD373" i="1" s="1"/>
  <c r="CR373" i="1" s="1"/>
  <c r="Q373" i="1" s="1"/>
  <c r="DV375" i="1" s="1"/>
  <c r="AF373" i="1"/>
  <c r="AG373" i="1"/>
  <c r="AH373" i="1"/>
  <c r="AI373" i="1"/>
  <c r="CW373" i="1" s="1"/>
  <c r="V373" i="1" s="1"/>
  <c r="EA375" i="1" s="1"/>
  <c r="AJ373" i="1"/>
  <c r="CQ373" i="1"/>
  <c r="P373" i="1" s="1"/>
  <c r="CT373" i="1"/>
  <c r="S373" i="1" s="1"/>
  <c r="CU373" i="1"/>
  <c r="T373" i="1" s="1"/>
  <c r="DY375" i="1" s="1"/>
  <c r="CV373" i="1"/>
  <c r="U373" i="1" s="1"/>
  <c r="DZ375" i="1" s="1"/>
  <c r="CX373" i="1"/>
  <c r="W373" i="1" s="1"/>
  <c r="EB375" i="1" s="1"/>
  <c r="FR373" i="1"/>
  <c r="GL373" i="1"/>
  <c r="GO373" i="1"/>
  <c r="FU375" i="1" s="1"/>
  <c r="GP373" i="1"/>
  <c r="GV373" i="1"/>
  <c r="GX373" i="1" s="1"/>
  <c r="GB375" i="1" s="1"/>
  <c r="B375" i="1"/>
  <c r="B370" i="1" s="1"/>
  <c r="C375" i="1"/>
  <c r="C370" i="1" s="1"/>
  <c r="D375" i="1"/>
  <c r="D370" i="1" s="1"/>
  <c r="F375" i="1"/>
  <c r="F370" i="1" s="1"/>
  <c r="G375" i="1"/>
  <c r="G370" i="1" s="1"/>
  <c r="BB375" i="1"/>
  <c r="BB370" i="1" s="1"/>
  <c r="BC375" i="1"/>
  <c r="BX375" i="1"/>
  <c r="BX370" i="1" s="1"/>
  <c r="CJ375" i="1"/>
  <c r="CJ370" i="1" s="1"/>
  <c r="CK375" i="1"/>
  <c r="CK370" i="1" s="1"/>
  <c r="CL375" i="1"/>
  <c r="CL370" i="1" s="1"/>
  <c r="EH375" i="1"/>
  <c r="EH370" i="1" s="1"/>
  <c r="EI375" i="1"/>
  <c r="EM375" i="1"/>
  <c r="P394" i="1" s="1"/>
  <c r="ER375" i="1"/>
  <c r="P386" i="1" s="1"/>
  <c r="ET375" i="1"/>
  <c r="ET370" i="1" s="1"/>
  <c r="EU375" i="1"/>
  <c r="FP375" i="1"/>
  <c r="FP370" i="1" s="1"/>
  <c r="FQ375" i="1"/>
  <c r="FQ370" i="1" s="1"/>
  <c r="FR375" i="1"/>
  <c r="FR370" i="1" s="1"/>
  <c r="FV375" i="1"/>
  <c r="FV370" i="1" s="1"/>
  <c r="GA375" i="1"/>
  <c r="GC375" i="1"/>
  <c r="GC370" i="1" s="1"/>
  <c r="GD375" i="1"/>
  <c r="GD370" i="1" s="1"/>
  <c r="P384" i="1"/>
  <c r="P385" i="1"/>
  <c r="P388" i="1"/>
  <c r="F391" i="1"/>
  <c r="P391" i="1"/>
  <c r="F407" i="1"/>
  <c r="P407" i="1"/>
  <c r="D412" i="1"/>
  <c r="E414" i="1"/>
  <c r="Z414" i="1"/>
  <c r="AA414" i="1"/>
  <c r="AM414" i="1"/>
  <c r="AN414" i="1"/>
  <c r="BD414" i="1"/>
  <c r="BE414" i="1"/>
  <c r="BF414" i="1"/>
  <c r="BG414" i="1"/>
  <c r="BH414" i="1"/>
  <c r="BI414" i="1"/>
  <c r="BJ414" i="1"/>
  <c r="BK414" i="1"/>
  <c r="BL414" i="1"/>
  <c r="BM414" i="1"/>
  <c r="BN414" i="1"/>
  <c r="BO414" i="1"/>
  <c r="BP414" i="1"/>
  <c r="BQ414" i="1"/>
  <c r="BR414" i="1"/>
  <c r="BS414" i="1"/>
  <c r="BT414" i="1"/>
  <c r="BU414" i="1"/>
  <c r="BV414" i="1"/>
  <c r="BW414" i="1"/>
  <c r="CM414" i="1"/>
  <c r="CN414" i="1"/>
  <c r="CO414" i="1"/>
  <c r="CP414" i="1"/>
  <c r="CQ414" i="1"/>
  <c r="CR414" i="1"/>
  <c r="CS414" i="1"/>
  <c r="CT414" i="1"/>
  <c r="CU414" i="1"/>
  <c r="CV414" i="1"/>
  <c r="CW414" i="1"/>
  <c r="CX414" i="1"/>
  <c r="CY414" i="1"/>
  <c r="CZ414" i="1"/>
  <c r="DA414" i="1"/>
  <c r="DB414" i="1"/>
  <c r="DC414" i="1"/>
  <c r="DD414" i="1"/>
  <c r="DE414" i="1"/>
  <c r="DF414" i="1"/>
  <c r="DR414" i="1"/>
  <c r="DS414" i="1"/>
  <c r="EE414" i="1"/>
  <c r="EF414" i="1"/>
  <c r="EV414" i="1"/>
  <c r="EW414" i="1"/>
  <c r="EX414" i="1"/>
  <c r="EY414" i="1"/>
  <c r="EZ414" i="1"/>
  <c r="FA414" i="1"/>
  <c r="FB414" i="1"/>
  <c r="FC414" i="1"/>
  <c r="FD414" i="1"/>
  <c r="FE414" i="1"/>
  <c r="FF414" i="1"/>
  <c r="FG414" i="1"/>
  <c r="FH414" i="1"/>
  <c r="FI414" i="1"/>
  <c r="FJ414" i="1"/>
  <c r="FK414" i="1"/>
  <c r="FL414" i="1"/>
  <c r="FM414" i="1"/>
  <c r="FN414" i="1"/>
  <c r="FO414" i="1"/>
  <c r="GE414" i="1"/>
  <c r="GF414" i="1"/>
  <c r="GG414" i="1"/>
  <c r="GH414" i="1"/>
  <c r="GI414" i="1"/>
  <c r="GJ414" i="1"/>
  <c r="GK414" i="1"/>
  <c r="GL414" i="1"/>
  <c r="GM414" i="1"/>
  <c r="GN414" i="1"/>
  <c r="GO414" i="1"/>
  <c r="GP414" i="1"/>
  <c r="GQ414" i="1"/>
  <c r="GR414" i="1"/>
  <c r="GS414" i="1"/>
  <c r="GT414" i="1"/>
  <c r="GU414" i="1"/>
  <c r="GV414" i="1"/>
  <c r="GW414" i="1"/>
  <c r="GX414" i="1"/>
  <c r="C416" i="1"/>
  <c r="D416" i="1"/>
  <c r="AC416" i="1"/>
  <c r="AB416" i="1" s="1"/>
  <c r="AE416" i="1"/>
  <c r="AD416" i="1" s="1"/>
  <c r="CR416" i="1" s="1"/>
  <c r="Q416" i="1" s="1"/>
  <c r="AF416" i="1"/>
  <c r="AG416" i="1"/>
  <c r="CU416" i="1" s="1"/>
  <c r="T416" i="1" s="1"/>
  <c r="AH416" i="1"/>
  <c r="AI416" i="1"/>
  <c r="AJ416" i="1"/>
  <c r="CS416" i="1"/>
  <c r="R416" i="1" s="1"/>
  <c r="CT416" i="1"/>
  <c r="S416" i="1" s="1"/>
  <c r="CV416" i="1"/>
  <c r="U416" i="1" s="1"/>
  <c r="CW416" i="1"/>
  <c r="V416" i="1" s="1"/>
  <c r="CX416" i="1"/>
  <c r="W416" i="1" s="1"/>
  <c r="FR416" i="1"/>
  <c r="GL416" i="1"/>
  <c r="GN416" i="1"/>
  <c r="GP416" i="1"/>
  <c r="GV416" i="1"/>
  <c r="GX416" i="1"/>
  <c r="C417" i="1"/>
  <c r="D417" i="1"/>
  <c r="AC417" i="1"/>
  <c r="AE417" i="1"/>
  <c r="AD417" i="1" s="1"/>
  <c r="CR417" i="1" s="1"/>
  <c r="Q417" i="1" s="1"/>
  <c r="AF417" i="1"/>
  <c r="AG417" i="1"/>
  <c r="AH417" i="1"/>
  <c r="AI417" i="1"/>
  <c r="CW417" i="1" s="1"/>
  <c r="V417" i="1" s="1"/>
  <c r="AJ417" i="1"/>
  <c r="CQ417" i="1"/>
  <c r="P417" i="1" s="1"/>
  <c r="CT417" i="1"/>
  <c r="S417" i="1" s="1"/>
  <c r="CU417" i="1"/>
  <c r="T417" i="1" s="1"/>
  <c r="CV417" i="1"/>
  <c r="U417" i="1" s="1"/>
  <c r="CX417" i="1"/>
  <c r="W417" i="1" s="1"/>
  <c r="FR417" i="1"/>
  <c r="GL417" i="1"/>
  <c r="GN417" i="1"/>
  <c r="GP417" i="1"/>
  <c r="GV417" i="1"/>
  <c r="GX417" i="1" s="1"/>
  <c r="C418" i="1"/>
  <c r="D418" i="1"/>
  <c r="I418" i="1"/>
  <c r="AC418" i="1"/>
  <c r="AE418" i="1"/>
  <c r="AD418" i="1" s="1"/>
  <c r="AF418" i="1"/>
  <c r="CT418" i="1" s="1"/>
  <c r="S418" i="1" s="1"/>
  <c r="AG418" i="1"/>
  <c r="AH418" i="1"/>
  <c r="AI418" i="1"/>
  <c r="AJ418" i="1"/>
  <c r="CX418" i="1" s="1"/>
  <c r="W418" i="1" s="1"/>
  <c r="CQ418" i="1"/>
  <c r="P418" i="1" s="1"/>
  <c r="CS418" i="1"/>
  <c r="R418" i="1" s="1"/>
  <c r="GK418" i="1" s="1"/>
  <c r="CU418" i="1"/>
  <c r="T418" i="1" s="1"/>
  <c r="CV418" i="1"/>
  <c r="U418" i="1" s="1"/>
  <c r="CW418" i="1"/>
  <c r="V418" i="1" s="1"/>
  <c r="FR418" i="1"/>
  <c r="GL418" i="1"/>
  <c r="GN418" i="1"/>
  <c r="GP418" i="1"/>
  <c r="GV418" i="1"/>
  <c r="GX418" i="1"/>
  <c r="C419" i="1"/>
  <c r="D419" i="1"/>
  <c r="I419" i="1"/>
  <c r="AC419" i="1"/>
  <c r="AB419" i="1" s="1"/>
  <c r="AE419" i="1"/>
  <c r="AD419" i="1" s="1"/>
  <c r="CR419" i="1" s="1"/>
  <c r="Q419" i="1" s="1"/>
  <c r="AF419" i="1"/>
  <c r="AG419" i="1"/>
  <c r="CU419" i="1" s="1"/>
  <c r="T419" i="1" s="1"/>
  <c r="AH419" i="1"/>
  <c r="AI419" i="1"/>
  <c r="AJ419" i="1"/>
  <c r="CS419" i="1"/>
  <c r="R419" i="1" s="1"/>
  <c r="GK419" i="1" s="1"/>
  <c r="CT419" i="1"/>
  <c r="S419" i="1" s="1"/>
  <c r="CV419" i="1"/>
  <c r="U419" i="1" s="1"/>
  <c r="CW419" i="1"/>
  <c r="V419" i="1" s="1"/>
  <c r="CX419" i="1"/>
  <c r="W419" i="1" s="1"/>
  <c r="FR419" i="1"/>
  <c r="GL419" i="1"/>
  <c r="GN419" i="1"/>
  <c r="GP419" i="1"/>
  <c r="GV419" i="1"/>
  <c r="GX419" i="1"/>
  <c r="C420" i="1"/>
  <c r="D420" i="1"/>
  <c r="I420" i="1"/>
  <c r="AC420" i="1"/>
  <c r="AB420" i="1" s="1"/>
  <c r="AD420" i="1"/>
  <c r="CR420" i="1" s="1"/>
  <c r="Q420" i="1" s="1"/>
  <c r="AE420" i="1"/>
  <c r="AF420" i="1"/>
  <c r="AG420" i="1"/>
  <c r="AH420" i="1"/>
  <c r="CV420" i="1" s="1"/>
  <c r="U420" i="1" s="1"/>
  <c r="AI420" i="1"/>
  <c r="AJ420" i="1"/>
  <c r="CQ420" i="1"/>
  <c r="P420" i="1" s="1"/>
  <c r="CS420" i="1"/>
  <c r="R420" i="1" s="1"/>
  <c r="GK420" i="1" s="1"/>
  <c r="CT420" i="1"/>
  <c r="S420" i="1" s="1"/>
  <c r="CU420" i="1"/>
  <c r="T420" i="1" s="1"/>
  <c r="CW420" i="1"/>
  <c r="V420" i="1" s="1"/>
  <c r="CX420" i="1"/>
  <c r="W420" i="1" s="1"/>
  <c r="FR420" i="1"/>
  <c r="GL420" i="1"/>
  <c r="GO420" i="1"/>
  <c r="GP420" i="1"/>
  <c r="GV420" i="1"/>
  <c r="GX420" i="1"/>
  <c r="C421" i="1"/>
  <c r="D421" i="1"/>
  <c r="I421" i="1"/>
  <c r="AC421" i="1"/>
  <c r="AB421" i="1" s="1"/>
  <c r="AE421" i="1"/>
  <c r="AD421" i="1" s="1"/>
  <c r="CR421" i="1" s="1"/>
  <c r="Q421" i="1" s="1"/>
  <c r="AF421" i="1"/>
  <c r="AG421" i="1"/>
  <c r="AH421" i="1"/>
  <c r="AI421" i="1"/>
  <c r="CW421" i="1" s="1"/>
  <c r="V421" i="1" s="1"/>
  <c r="AJ421" i="1"/>
  <c r="CQ421" i="1"/>
  <c r="P421" i="1" s="1"/>
  <c r="CT421" i="1"/>
  <c r="S421" i="1" s="1"/>
  <c r="CU421" i="1"/>
  <c r="T421" i="1" s="1"/>
  <c r="CV421" i="1"/>
  <c r="U421" i="1" s="1"/>
  <c r="CX421" i="1"/>
  <c r="W421" i="1" s="1"/>
  <c r="FR421" i="1"/>
  <c r="GL421" i="1"/>
  <c r="GO421" i="1"/>
  <c r="GP421" i="1"/>
  <c r="GV421" i="1"/>
  <c r="GX421" i="1" s="1"/>
  <c r="C422" i="1"/>
  <c r="D422" i="1"/>
  <c r="I422" i="1"/>
  <c r="AC422" i="1"/>
  <c r="AE422" i="1"/>
  <c r="AD422" i="1" s="1"/>
  <c r="AF422" i="1"/>
  <c r="CT422" i="1" s="1"/>
  <c r="S422" i="1" s="1"/>
  <c r="AG422" i="1"/>
  <c r="AH422" i="1"/>
  <c r="AI422" i="1"/>
  <c r="AJ422" i="1"/>
  <c r="CX422" i="1" s="1"/>
  <c r="W422" i="1" s="1"/>
  <c r="CQ422" i="1"/>
  <c r="P422" i="1" s="1"/>
  <c r="CS422" i="1"/>
  <c r="R422" i="1" s="1"/>
  <c r="GK422" i="1" s="1"/>
  <c r="CU422" i="1"/>
  <c r="T422" i="1" s="1"/>
  <c r="CV422" i="1"/>
  <c r="U422" i="1" s="1"/>
  <c r="CW422" i="1"/>
  <c r="V422" i="1" s="1"/>
  <c r="FR422" i="1"/>
  <c r="BY435" i="1" s="1"/>
  <c r="GL422" i="1"/>
  <c r="GN422" i="1"/>
  <c r="GP422" i="1"/>
  <c r="GV422" i="1"/>
  <c r="GX422" i="1"/>
  <c r="CJ435" i="1" s="1"/>
  <c r="C423" i="1"/>
  <c r="D423" i="1"/>
  <c r="I423" i="1"/>
  <c r="I425" i="1" s="1"/>
  <c r="AC423" i="1"/>
  <c r="AE423" i="1"/>
  <c r="AD423" i="1" s="1"/>
  <c r="CR423" i="1" s="1"/>
  <c r="Q423" i="1" s="1"/>
  <c r="AF423" i="1"/>
  <c r="AG423" i="1"/>
  <c r="CU423" i="1" s="1"/>
  <c r="T423" i="1" s="1"/>
  <c r="AH423" i="1"/>
  <c r="AI423" i="1"/>
  <c r="AJ423" i="1"/>
  <c r="CS423" i="1"/>
  <c r="R423" i="1" s="1"/>
  <c r="GK423" i="1" s="1"/>
  <c r="CT423" i="1"/>
  <c r="S423" i="1" s="1"/>
  <c r="CV423" i="1"/>
  <c r="U423" i="1" s="1"/>
  <c r="CW423" i="1"/>
  <c r="V423" i="1" s="1"/>
  <c r="CX423" i="1"/>
  <c r="W423" i="1" s="1"/>
  <c r="FR423" i="1"/>
  <c r="GL423" i="1"/>
  <c r="GN423" i="1"/>
  <c r="GP423" i="1"/>
  <c r="GV423" i="1"/>
  <c r="GX423" i="1"/>
  <c r="I424" i="1"/>
  <c r="AC424" i="1"/>
  <c r="AE424" i="1"/>
  <c r="AD424" i="1" s="1"/>
  <c r="AF424" i="1"/>
  <c r="CT424" i="1" s="1"/>
  <c r="S424" i="1" s="1"/>
  <c r="AG424" i="1"/>
  <c r="AH424" i="1"/>
  <c r="AI424" i="1"/>
  <c r="AJ424" i="1"/>
  <c r="CX424" i="1" s="1"/>
  <c r="W424" i="1" s="1"/>
  <c r="CQ424" i="1"/>
  <c r="P424" i="1" s="1"/>
  <c r="CS424" i="1"/>
  <c r="R424" i="1" s="1"/>
  <c r="GK424" i="1" s="1"/>
  <c r="CU424" i="1"/>
  <c r="T424" i="1" s="1"/>
  <c r="CV424" i="1"/>
  <c r="U424" i="1" s="1"/>
  <c r="CW424" i="1"/>
  <c r="V424" i="1" s="1"/>
  <c r="FR424" i="1"/>
  <c r="GL424" i="1"/>
  <c r="GN424" i="1"/>
  <c r="GP424" i="1"/>
  <c r="GV424" i="1"/>
  <c r="GX424" i="1"/>
  <c r="AC425" i="1"/>
  <c r="AB425" i="1" s="1"/>
  <c r="AE425" i="1"/>
  <c r="AD425" i="1" s="1"/>
  <c r="CR425" i="1" s="1"/>
  <c r="AF425" i="1"/>
  <c r="AG425" i="1"/>
  <c r="AH425" i="1"/>
  <c r="AI425" i="1"/>
  <c r="CW425" i="1" s="1"/>
  <c r="AJ425" i="1"/>
  <c r="CQ425" i="1"/>
  <c r="CT425" i="1"/>
  <c r="S425" i="1" s="1"/>
  <c r="CU425" i="1"/>
  <c r="CV425" i="1"/>
  <c r="U425" i="1" s="1"/>
  <c r="CX425" i="1"/>
  <c r="FR425" i="1"/>
  <c r="GL425" i="1"/>
  <c r="GN425" i="1"/>
  <c r="GP425" i="1"/>
  <c r="GV425" i="1"/>
  <c r="GX425" i="1" s="1"/>
  <c r="C426" i="1"/>
  <c r="D426" i="1"/>
  <c r="I426" i="1"/>
  <c r="AC426" i="1"/>
  <c r="AE426" i="1"/>
  <c r="AD426" i="1" s="1"/>
  <c r="AF426" i="1"/>
  <c r="CT426" i="1" s="1"/>
  <c r="S426" i="1" s="1"/>
  <c r="AG426" i="1"/>
  <c r="AH426" i="1"/>
  <c r="AI426" i="1"/>
  <c r="AJ426" i="1"/>
  <c r="CX426" i="1" s="1"/>
  <c r="W426" i="1" s="1"/>
  <c r="CQ426" i="1"/>
  <c r="P426" i="1" s="1"/>
  <c r="CS426" i="1"/>
  <c r="R426" i="1" s="1"/>
  <c r="GK426" i="1" s="1"/>
  <c r="CU426" i="1"/>
  <c r="T426" i="1" s="1"/>
  <c r="CV426" i="1"/>
  <c r="U426" i="1" s="1"/>
  <c r="CW426" i="1"/>
  <c r="V426" i="1" s="1"/>
  <c r="FR426" i="1"/>
  <c r="GL426" i="1"/>
  <c r="GN426" i="1"/>
  <c r="GP426" i="1"/>
  <c r="GV426" i="1"/>
  <c r="GX426" i="1"/>
  <c r="C427" i="1"/>
  <c r="D427" i="1"/>
  <c r="I427" i="1"/>
  <c r="I429" i="1" s="1"/>
  <c r="AC427" i="1"/>
  <c r="AE427" i="1"/>
  <c r="AD427" i="1" s="1"/>
  <c r="CR427" i="1" s="1"/>
  <c r="Q427" i="1" s="1"/>
  <c r="AF427" i="1"/>
  <c r="AG427" i="1"/>
  <c r="CU427" i="1" s="1"/>
  <c r="T427" i="1" s="1"/>
  <c r="AH427" i="1"/>
  <c r="AI427" i="1"/>
  <c r="AJ427" i="1"/>
  <c r="CS427" i="1"/>
  <c r="R427" i="1" s="1"/>
  <c r="GK427" i="1" s="1"/>
  <c r="CT427" i="1"/>
  <c r="S427" i="1" s="1"/>
  <c r="CV427" i="1"/>
  <c r="U427" i="1" s="1"/>
  <c r="CW427" i="1"/>
  <c r="V427" i="1" s="1"/>
  <c r="CX427" i="1"/>
  <c r="W427" i="1" s="1"/>
  <c r="FR427" i="1"/>
  <c r="GL427" i="1"/>
  <c r="GN427" i="1"/>
  <c r="GP427" i="1"/>
  <c r="GV427" i="1"/>
  <c r="GX427" i="1"/>
  <c r="I428" i="1"/>
  <c r="AC428" i="1"/>
  <c r="AE428" i="1"/>
  <c r="AD428" i="1" s="1"/>
  <c r="AF428" i="1"/>
  <c r="CT428" i="1" s="1"/>
  <c r="S428" i="1" s="1"/>
  <c r="AG428" i="1"/>
  <c r="AH428" i="1"/>
  <c r="AI428" i="1"/>
  <c r="AJ428" i="1"/>
  <c r="CX428" i="1" s="1"/>
  <c r="W428" i="1" s="1"/>
  <c r="CQ428" i="1"/>
  <c r="P428" i="1" s="1"/>
  <c r="CS428" i="1"/>
  <c r="R428" i="1" s="1"/>
  <c r="GK428" i="1" s="1"/>
  <c r="CU428" i="1"/>
  <c r="T428" i="1" s="1"/>
  <c r="CV428" i="1"/>
  <c r="U428" i="1" s="1"/>
  <c r="CW428" i="1"/>
  <c r="V428" i="1" s="1"/>
  <c r="FR428" i="1"/>
  <c r="GL428" i="1"/>
  <c r="GN428" i="1"/>
  <c r="GP428" i="1"/>
  <c r="GV428" i="1"/>
  <c r="GX428" i="1"/>
  <c r="AC429" i="1"/>
  <c r="AB429" i="1" s="1"/>
  <c r="AE429" i="1"/>
  <c r="AD429" i="1" s="1"/>
  <c r="CR429" i="1" s="1"/>
  <c r="AF429" i="1"/>
  <c r="AG429" i="1"/>
  <c r="AH429" i="1"/>
  <c r="AI429" i="1"/>
  <c r="CW429" i="1" s="1"/>
  <c r="AJ429" i="1"/>
  <c r="CQ429" i="1"/>
  <c r="CT429" i="1"/>
  <c r="CU429" i="1"/>
  <c r="CV429" i="1"/>
  <c r="U429" i="1" s="1"/>
  <c r="CX429" i="1"/>
  <c r="FR429" i="1"/>
  <c r="GL429" i="1"/>
  <c r="GN429" i="1"/>
  <c r="GP429" i="1"/>
  <c r="GV429" i="1"/>
  <c r="C430" i="1"/>
  <c r="D430" i="1"/>
  <c r="AC430" i="1"/>
  <c r="AE430" i="1"/>
  <c r="AD430" i="1" s="1"/>
  <c r="CR430" i="1" s="1"/>
  <c r="Q430" i="1" s="1"/>
  <c r="AF430" i="1"/>
  <c r="AG430" i="1"/>
  <c r="CU430" i="1" s="1"/>
  <c r="T430" i="1" s="1"/>
  <c r="AH430" i="1"/>
  <c r="AI430" i="1"/>
  <c r="AJ430" i="1"/>
  <c r="CS430" i="1"/>
  <c r="R430" i="1" s="1"/>
  <c r="GK430" i="1" s="1"/>
  <c r="CT430" i="1"/>
  <c r="S430" i="1" s="1"/>
  <c r="CV430" i="1"/>
  <c r="U430" i="1" s="1"/>
  <c r="CW430" i="1"/>
  <c r="V430" i="1" s="1"/>
  <c r="CX430" i="1"/>
  <c r="W430" i="1" s="1"/>
  <c r="FR430" i="1"/>
  <c r="GL430" i="1"/>
  <c r="GN430" i="1"/>
  <c r="GP430" i="1"/>
  <c r="GV430" i="1"/>
  <c r="GX430" i="1"/>
  <c r="C431" i="1"/>
  <c r="D431" i="1"/>
  <c r="AC431" i="1"/>
  <c r="AE431" i="1"/>
  <c r="AD431" i="1" s="1"/>
  <c r="CR431" i="1" s="1"/>
  <c r="Q431" i="1" s="1"/>
  <c r="AF431" i="1"/>
  <c r="AG431" i="1"/>
  <c r="AH431" i="1"/>
  <c r="AI431" i="1"/>
  <c r="CW431" i="1" s="1"/>
  <c r="V431" i="1" s="1"/>
  <c r="AJ431" i="1"/>
  <c r="CQ431" i="1"/>
  <c r="P431" i="1" s="1"/>
  <c r="CP431" i="1" s="1"/>
  <c r="O431" i="1" s="1"/>
  <c r="CT431" i="1"/>
  <c r="S431" i="1" s="1"/>
  <c r="CU431" i="1"/>
  <c r="T431" i="1" s="1"/>
  <c r="CV431" i="1"/>
  <c r="U431" i="1" s="1"/>
  <c r="CX431" i="1"/>
  <c r="W431" i="1" s="1"/>
  <c r="FR431" i="1"/>
  <c r="GL431" i="1"/>
  <c r="GN431" i="1"/>
  <c r="GP431" i="1"/>
  <c r="GV431" i="1"/>
  <c r="GX431" i="1" s="1"/>
  <c r="I432" i="1"/>
  <c r="AC432" i="1"/>
  <c r="AB432" i="1" s="1"/>
  <c r="AD432" i="1"/>
  <c r="CR432" i="1" s="1"/>
  <c r="Q432" i="1" s="1"/>
  <c r="AE432" i="1"/>
  <c r="AF432" i="1"/>
  <c r="AG432" i="1"/>
  <c r="AH432" i="1"/>
  <c r="CV432" i="1" s="1"/>
  <c r="U432" i="1" s="1"/>
  <c r="AI432" i="1"/>
  <c r="AJ432" i="1"/>
  <c r="CQ432" i="1"/>
  <c r="P432" i="1" s="1"/>
  <c r="CS432" i="1"/>
  <c r="R432" i="1" s="1"/>
  <c r="GK432" i="1" s="1"/>
  <c r="CT432" i="1"/>
  <c r="S432" i="1" s="1"/>
  <c r="CU432" i="1"/>
  <c r="T432" i="1" s="1"/>
  <c r="CW432" i="1"/>
  <c r="V432" i="1" s="1"/>
  <c r="CX432" i="1"/>
  <c r="W432" i="1" s="1"/>
  <c r="FR432" i="1"/>
  <c r="GL432" i="1"/>
  <c r="GN432" i="1"/>
  <c r="GP432" i="1"/>
  <c r="GV432" i="1"/>
  <c r="GX432" i="1"/>
  <c r="I433" i="1"/>
  <c r="AC433" i="1"/>
  <c r="AB433" i="1" s="1"/>
  <c r="AE433" i="1"/>
  <c r="AD433" i="1" s="1"/>
  <c r="CR433" i="1" s="1"/>
  <c r="Q433" i="1" s="1"/>
  <c r="AF433" i="1"/>
  <c r="AG433" i="1"/>
  <c r="CU433" i="1" s="1"/>
  <c r="T433" i="1" s="1"/>
  <c r="AH433" i="1"/>
  <c r="AI433" i="1"/>
  <c r="AJ433" i="1"/>
  <c r="CS433" i="1"/>
  <c r="R433" i="1" s="1"/>
  <c r="GK433" i="1" s="1"/>
  <c r="CT433" i="1"/>
  <c r="S433" i="1" s="1"/>
  <c r="CV433" i="1"/>
  <c r="U433" i="1" s="1"/>
  <c r="CW433" i="1"/>
  <c r="V433" i="1" s="1"/>
  <c r="CX433" i="1"/>
  <c r="W433" i="1" s="1"/>
  <c r="FR433" i="1"/>
  <c r="GL433" i="1"/>
  <c r="GN433" i="1"/>
  <c r="GP433" i="1"/>
  <c r="GV433" i="1"/>
  <c r="GX433" i="1"/>
  <c r="B435" i="1"/>
  <c r="B414" i="1" s="1"/>
  <c r="C435" i="1"/>
  <c r="C414" i="1" s="1"/>
  <c r="D435" i="1"/>
  <c r="D414" i="1" s="1"/>
  <c r="F435" i="1"/>
  <c r="F414" i="1" s="1"/>
  <c r="G435" i="1"/>
  <c r="G414" i="1" s="1"/>
  <c r="AJ435" i="1"/>
  <c r="AO435" i="1"/>
  <c r="AO414" i="1" s="1"/>
  <c r="AP435" i="1"/>
  <c r="BB435" i="1"/>
  <c r="BX435" i="1"/>
  <c r="BX414" i="1" s="1"/>
  <c r="BZ435" i="1"/>
  <c r="CD435" i="1"/>
  <c r="CK435" i="1"/>
  <c r="CK414" i="1" s="1"/>
  <c r="CL435" i="1"/>
  <c r="EG435" i="1"/>
  <c r="P439" i="1" s="1"/>
  <c r="EH435" i="1"/>
  <c r="EH414" i="1" s="1"/>
  <c r="ET435" i="1"/>
  <c r="ET414" i="1" s="1"/>
  <c r="FP435" i="1"/>
  <c r="FP414" i="1" s="1"/>
  <c r="FQ435" i="1"/>
  <c r="FQ414" i="1" s="1"/>
  <c r="FR435" i="1"/>
  <c r="FV435" i="1"/>
  <c r="GC435" i="1"/>
  <c r="GC414" i="1" s="1"/>
  <c r="GD435" i="1"/>
  <c r="P444" i="1"/>
  <c r="P448" i="1"/>
  <c r="F467" i="1"/>
  <c r="P467" i="1"/>
  <c r="D472" i="1"/>
  <c r="E474" i="1"/>
  <c r="Z474" i="1"/>
  <c r="AA474" i="1"/>
  <c r="AM474" i="1"/>
  <c r="AN474" i="1"/>
  <c r="BD474" i="1"/>
  <c r="BE474" i="1"/>
  <c r="BF474" i="1"/>
  <c r="BG474" i="1"/>
  <c r="BH474" i="1"/>
  <c r="BI474" i="1"/>
  <c r="BJ474" i="1"/>
  <c r="BK474" i="1"/>
  <c r="BL474" i="1"/>
  <c r="BM474" i="1"/>
  <c r="BN474" i="1"/>
  <c r="BO474" i="1"/>
  <c r="BP474" i="1"/>
  <c r="BQ474" i="1"/>
  <c r="BR474" i="1"/>
  <c r="BS474" i="1"/>
  <c r="BT474" i="1"/>
  <c r="BU474" i="1"/>
  <c r="BV474" i="1"/>
  <c r="BW474" i="1"/>
  <c r="CM474" i="1"/>
  <c r="CN474" i="1"/>
  <c r="CO474" i="1"/>
  <c r="CP474" i="1"/>
  <c r="CQ474" i="1"/>
  <c r="CR474" i="1"/>
  <c r="CS474" i="1"/>
  <c r="CT474" i="1"/>
  <c r="CU474" i="1"/>
  <c r="CV474" i="1"/>
  <c r="CW474" i="1"/>
  <c r="CX474" i="1"/>
  <c r="CY474" i="1"/>
  <c r="CZ474" i="1"/>
  <c r="DA474" i="1"/>
  <c r="DB474" i="1"/>
  <c r="DC474" i="1"/>
  <c r="DD474" i="1"/>
  <c r="DE474" i="1"/>
  <c r="DF474" i="1"/>
  <c r="DR474" i="1"/>
  <c r="DS474" i="1"/>
  <c r="EE474" i="1"/>
  <c r="EF474" i="1"/>
  <c r="EV474" i="1"/>
  <c r="EW474" i="1"/>
  <c r="EX474" i="1"/>
  <c r="EY474" i="1"/>
  <c r="EZ474" i="1"/>
  <c r="FA474" i="1"/>
  <c r="FB474" i="1"/>
  <c r="FC474" i="1"/>
  <c r="FD474" i="1"/>
  <c r="FE474" i="1"/>
  <c r="FF474" i="1"/>
  <c r="FG474" i="1"/>
  <c r="FH474" i="1"/>
  <c r="FI474" i="1"/>
  <c r="FJ474" i="1"/>
  <c r="FK474" i="1"/>
  <c r="FL474" i="1"/>
  <c r="FM474" i="1"/>
  <c r="FN474" i="1"/>
  <c r="FO474" i="1"/>
  <c r="GE474" i="1"/>
  <c r="GF474" i="1"/>
  <c r="GG474" i="1"/>
  <c r="GH474" i="1"/>
  <c r="GI474" i="1"/>
  <c r="GJ474" i="1"/>
  <c r="GK474" i="1"/>
  <c r="GL474" i="1"/>
  <c r="GM474" i="1"/>
  <c r="GN474" i="1"/>
  <c r="GO474" i="1"/>
  <c r="GP474" i="1"/>
  <c r="GQ474" i="1"/>
  <c r="GR474" i="1"/>
  <c r="GS474" i="1"/>
  <c r="GT474" i="1"/>
  <c r="GU474" i="1"/>
  <c r="GV474" i="1"/>
  <c r="GW474" i="1"/>
  <c r="GX474" i="1"/>
  <c r="C476" i="1"/>
  <c r="D476" i="1"/>
  <c r="I476" i="1"/>
  <c r="P476" i="1"/>
  <c r="AC476" i="1"/>
  <c r="AD476" i="1"/>
  <c r="CR476" i="1" s="1"/>
  <c r="Q476" i="1" s="1"/>
  <c r="AE476" i="1"/>
  <c r="AF476" i="1"/>
  <c r="AG476" i="1"/>
  <c r="AH476" i="1"/>
  <c r="CV476" i="1" s="1"/>
  <c r="U476" i="1" s="1"/>
  <c r="AI476" i="1"/>
  <c r="AJ476" i="1"/>
  <c r="CQ476" i="1"/>
  <c r="CS476" i="1"/>
  <c r="R476" i="1" s="1"/>
  <c r="GK476" i="1" s="1"/>
  <c r="CT476" i="1"/>
  <c r="S476" i="1" s="1"/>
  <c r="CU476" i="1"/>
  <c r="T476" i="1" s="1"/>
  <c r="CW476" i="1"/>
  <c r="V476" i="1" s="1"/>
  <c r="CX476" i="1"/>
  <c r="W476" i="1" s="1"/>
  <c r="FR476" i="1"/>
  <c r="GL476" i="1"/>
  <c r="GN476" i="1"/>
  <c r="GP476" i="1"/>
  <c r="GV476" i="1"/>
  <c r="GX476" i="1"/>
  <c r="C477" i="1"/>
  <c r="D477" i="1"/>
  <c r="I477" i="1"/>
  <c r="U477" i="1"/>
  <c r="AC477" i="1"/>
  <c r="AE477" i="1"/>
  <c r="AF477" i="1"/>
  <c r="AG477" i="1"/>
  <c r="AH477" i="1"/>
  <c r="AI477" i="1"/>
  <c r="CW477" i="1" s="1"/>
  <c r="V477" i="1" s="1"/>
  <c r="AJ477" i="1"/>
  <c r="CQ477" i="1"/>
  <c r="P477" i="1" s="1"/>
  <c r="CT477" i="1"/>
  <c r="S477" i="1" s="1"/>
  <c r="CU477" i="1"/>
  <c r="T477" i="1" s="1"/>
  <c r="CV477" i="1"/>
  <c r="CX477" i="1"/>
  <c r="W477" i="1" s="1"/>
  <c r="FR477" i="1"/>
  <c r="GL477" i="1"/>
  <c r="GN477" i="1"/>
  <c r="GP477" i="1"/>
  <c r="GV477" i="1"/>
  <c r="GX477" i="1" s="1"/>
  <c r="I478" i="1"/>
  <c r="T478" i="1"/>
  <c r="AC478" i="1"/>
  <c r="AB478" i="1" s="1"/>
  <c r="AD478" i="1"/>
  <c r="CR478" i="1" s="1"/>
  <c r="Q478" i="1" s="1"/>
  <c r="AE478" i="1"/>
  <c r="AF478" i="1"/>
  <c r="AG478" i="1"/>
  <c r="AH478" i="1"/>
  <c r="CV478" i="1" s="1"/>
  <c r="U478" i="1" s="1"/>
  <c r="AI478" i="1"/>
  <c r="AJ478" i="1"/>
  <c r="CQ478" i="1"/>
  <c r="P478" i="1" s="1"/>
  <c r="CS478" i="1"/>
  <c r="R478" i="1" s="1"/>
  <c r="GK478" i="1" s="1"/>
  <c r="CT478" i="1"/>
  <c r="S478" i="1" s="1"/>
  <c r="CZ478" i="1" s="1"/>
  <c r="Y478" i="1" s="1"/>
  <c r="CU478" i="1"/>
  <c r="CW478" i="1"/>
  <c r="V478" i="1" s="1"/>
  <c r="CX478" i="1"/>
  <c r="W478" i="1" s="1"/>
  <c r="CY478" i="1"/>
  <c r="X478" i="1" s="1"/>
  <c r="FR478" i="1"/>
  <c r="GL478" i="1"/>
  <c r="BZ499" i="1" s="1"/>
  <c r="GN478" i="1"/>
  <c r="GP478" i="1"/>
  <c r="GV478" i="1"/>
  <c r="GX478" i="1"/>
  <c r="I479" i="1"/>
  <c r="W479" i="1"/>
  <c r="AC479" i="1"/>
  <c r="AE479" i="1"/>
  <c r="AD479" i="1" s="1"/>
  <c r="CR479" i="1" s="1"/>
  <c r="Q479" i="1" s="1"/>
  <c r="AF479" i="1"/>
  <c r="AG479" i="1"/>
  <c r="CU479" i="1" s="1"/>
  <c r="T479" i="1" s="1"/>
  <c r="AH479" i="1"/>
  <c r="AI479" i="1"/>
  <c r="AJ479" i="1"/>
  <c r="CS479" i="1"/>
  <c r="R479" i="1" s="1"/>
  <c r="GK479" i="1" s="1"/>
  <c r="CT479" i="1"/>
  <c r="S479" i="1" s="1"/>
  <c r="CV479" i="1"/>
  <c r="U479" i="1" s="1"/>
  <c r="CW479" i="1"/>
  <c r="V479" i="1" s="1"/>
  <c r="CX479" i="1"/>
  <c r="FR479" i="1"/>
  <c r="GL479" i="1"/>
  <c r="GN479" i="1"/>
  <c r="GP479" i="1"/>
  <c r="GV479" i="1"/>
  <c r="GX479" i="1"/>
  <c r="C480" i="1"/>
  <c r="D480" i="1"/>
  <c r="AC480" i="1"/>
  <c r="AE480" i="1"/>
  <c r="AF480" i="1"/>
  <c r="AG480" i="1"/>
  <c r="AH480" i="1"/>
  <c r="AI480" i="1"/>
  <c r="CW480" i="1" s="1"/>
  <c r="V480" i="1" s="1"/>
  <c r="AJ480" i="1"/>
  <c r="CQ480" i="1"/>
  <c r="P480" i="1" s="1"/>
  <c r="CT480" i="1"/>
  <c r="S480" i="1" s="1"/>
  <c r="CU480" i="1"/>
  <c r="T480" i="1" s="1"/>
  <c r="CV480" i="1"/>
  <c r="U480" i="1" s="1"/>
  <c r="CX480" i="1"/>
  <c r="W480" i="1" s="1"/>
  <c r="FR480" i="1"/>
  <c r="GL480" i="1"/>
  <c r="GN480" i="1"/>
  <c r="GP480" i="1"/>
  <c r="GV480" i="1"/>
  <c r="GX480" i="1" s="1"/>
  <c r="C481" i="1"/>
  <c r="D481" i="1"/>
  <c r="S481" i="1"/>
  <c r="AC481" i="1"/>
  <c r="AE481" i="1"/>
  <c r="AD481" i="1" s="1"/>
  <c r="CR481" i="1" s="1"/>
  <c r="Q481" i="1" s="1"/>
  <c r="AF481" i="1"/>
  <c r="AG481" i="1"/>
  <c r="CU481" i="1" s="1"/>
  <c r="T481" i="1" s="1"/>
  <c r="AH481" i="1"/>
  <c r="AI481" i="1"/>
  <c r="AJ481" i="1"/>
  <c r="CS481" i="1"/>
  <c r="R481" i="1" s="1"/>
  <c r="GK481" i="1" s="1"/>
  <c r="CT481" i="1"/>
  <c r="CV481" i="1"/>
  <c r="U481" i="1" s="1"/>
  <c r="CW481" i="1"/>
  <c r="V481" i="1" s="1"/>
  <c r="CX481" i="1"/>
  <c r="W481" i="1" s="1"/>
  <c r="FR481" i="1"/>
  <c r="GL481" i="1"/>
  <c r="GN481" i="1"/>
  <c r="GP481" i="1"/>
  <c r="GV481" i="1"/>
  <c r="GX481" i="1"/>
  <c r="I482" i="1"/>
  <c r="R482" i="1"/>
  <c r="GK482" i="1" s="1"/>
  <c r="AB482" i="1"/>
  <c r="AC482" i="1"/>
  <c r="AE482" i="1"/>
  <c r="AD482" i="1" s="1"/>
  <c r="CR482" i="1" s="1"/>
  <c r="Q482" i="1" s="1"/>
  <c r="AF482" i="1"/>
  <c r="CT482" i="1" s="1"/>
  <c r="AG482" i="1"/>
  <c r="AH482" i="1"/>
  <c r="AI482" i="1"/>
  <c r="AJ482" i="1"/>
  <c r="CX482" i="1" s="1"/>
  <c r="CQ482" i="1"/>
  <c r="P482" i="1" s="1"/>
  <c r="CS482" i="1"/>
  <c r="CU482" i="1"/>
  <c r="T482" i="1" s="1"/>
  <c r="CV482" i="1"/>
  <c r="CW482" i="1"/>
  <c r="V482" i="1" s="1"/>
  <c r="FR482" i="1"/>
  <c r="GL482" i="1"/>
  <c r="GN482" i="1"/>
  <c r="GP482" i="1"/>
  <c r="GV482" i="1"/>
  <c r="GX482" i="1" s="1"/>
  <c r="I483" i="1"/>
  <c r="P483" i="1"/>
  <c r="AC483" i="1"/>
  <c r="AD483" i="1"/>
  <c r="AE483" i="1"/>
  <c r="CS483" i="1" s="1"/>
  <c r="R483" i="1" s="1"/>
  <c r="GK483" i="1" s="1"/>
  <c r="AF483" i="1"/>
  <c r="AG483" i="1"/>
  <c r="AH483" i="1"/>
  <c r="CV483" i="1" s="1"/>
  <c r="U483" i="1" s="1"/>
  <c r="AI483" i="1"/>
  <c r="CW483" i="1" s="1"/>
  <c r="V483" i="1" s="1"/>
  <c r="AJ483" i="1"/>
  <c r="CQ483" i="1"/>
  <c r="CR483" i="1"/>
  <c r="Q483" i="1" s="1"/>
  <c r="CT483" i="1"/>
  <c r="S483" i="1" s="1"/>
  <c r="CU483" i="1"/>
  <c r="T483" i="1" s="1"/>
  <c r="CX483" i="1"/>
  <c r="W483" i="1" s="1"/>
  <c r="CY483" i="1"/>
  <c r="X483" i="1" s="1"/>
  <c r="CZ483" i="1"/>
  <c r="Y483" i="1" s="1"/>
  <c r="FR483" i="1"/>
  <c r="GL483" i="1"/>
  <c r="FR499" i="1" s="1"/>
  <c r="GN483" i="1"/>
  <c r="GP483" i="1"/>
  <c r="GV483" i="1"/>
  <c r="GX483" i="1" s="1"/>
  <c r="C484" i="1"/>
  <c r="D484" i="1"/>
  <c r="I484" i="1"/>
  <c r="Q484" i="1"/>
  <c r="R484" i="1"/>
  <c r="GK484" i="1" s="1"/>
  <c r="U484" i="1"/>
  <c r="AC484" i="1"/>
  <c r="AE484" i="1"/>
  <c r="AD484" i="1" s="1"/>
  <c r="AF484" i="1"/>
  <c r="CT484" i="1" s="1"/>
  <c r="S484" i="1" s="1"/>
  <c r="CY484" i="1" s="1"/>
  <c r="X484" i="1" s="1"/>
  <c r="AG484" i="1"/>
  <c r="AH484" i="1"/>
  <c r="AI484" i="1"/>
  <c r="AJ484" i="1"/>
  <c r="CX484" i="1" s="1"/>
  <c r="W484" i="1" s="1"/>
  <c r="CQ484" i="1"/>
  <c r="P484" i="1" s="1"/>
  <c r="CR484" i="1"/>
  <c r="CS484" i="1"/>
  <c r="CU484" i="1"/>
  <c r="T484" i="1" s="1"/>
  <c r="CV484" i="1"/>
  <c r="CW484" i="1"/>
  <c r="V484" i="1" s="1"/>
  <c r="FR484" i="1"/>
  <c r="BY499" i="1" s="1"/>
  <c r="GL484" i="1"/>
  <c r="GO484" i="1"/>
  <c r="GP484" i="1"/>
  <c r="GV484" i="1"/>
  <c r="GX484" i="1" s="1"/>
  <c r="C485" i="1"/>
  <c r="D485" i="1"/>
  <c r="I485" i="1"/>
  <c r="R485" i="1"/>
  <c r="GK485" i="1" s="1"/>
  <c r="AB485" i="1"/>
  <c r="AC485" i="1"/>
  <c r="CQ485" i="1" s="1"/>
  <c r="AE485" i="1"/>
  <c r="AD485" i="1" s="1"/>
  <c r="CR485" i="1" s="1"/>
  <c r="Q485" i="1" s="1"/>
  <c r="AF485" i="1"/>
  <c r="AG485" i="1"/>
  <c r="CU485" i="1" s="1"/>
  <c r="T485" i="1" s="1"/>
  <c r="AH485" i="1"/>
  <c r="AI485" i="1"/>
  <c r="CW485" i="1" s="1"/>
  <c r="V485" i="1" s="1"/>
  <c r="AJ485" i="1"/>
  <c r="CS485" i="1"/>
  <c r="CT485" i="1"/>
  <c r="CV485" i="1"/>
  <c r="U485" i="1" s="1"/>
  <c r="CX485" i="1"/>
  <c r="W485" i="1" s="1"/>
  <c r="FR485" i="1"/>
  <c r="FQ499" i="1" s="1"/>
  <c r="GL485" i="1"/>
  <c r="GO485" i="1"/>
  <c r="GP485" i="1"/>
  <c r="GV485" i="1"/>
  <c r="GX485" i="1"/>
  <c r="I486" i="1"/>
  <c r="P486" i="1"/>
  <c r="R486" i="1"/>
  <c r="GK486" i="1" s="1"/>
  <c r="AC486" i="1"/>
  <c r="AD486" i="1"/>
  <c r="AB486" i="1" s="1"/>
  <c r="AE486" i="1"/>
  <c r="AF486" i="1"/>
  <c r="CT486" i="1" s="1"/>
  <c r="S486" i="1" s="1"/>
  <c r="CY486" i="1" s="1"/>
  <c r="X486" i="1" s="1"/>
  <c r="AG486" i="1"/>
  <c r="AH486" i="1"/>
  <c r="CV486" i="1" s="1"/>
  <c r="U486" i="1" s="1"/>
  <c r="AI486" i="1"/>
  <c r="AJ486" i="1"/>
  <c r="CX486" i="1" s="1"/>
  <c r="W486" i="1" s="1"/>
  <c r="CQ486" i="1"/>
  <c r="CR486" i="1"/>
  <c r="Q486" i="1" s="1"/>
  <c r="CS486" i="1"/>
  <c r="CU486" i="1"/>
  <c r="T486" i="1" s="1"/>
  <c r="CW486" i="1"/>
  <c r="V486" i="1" s="1"/>
  <c r="FR486" i="1"/>
  <c r="GL486" i="1"/>
  <c r="GO486" i="1"/>
  <c r="GP486" i="1"/>
  <c r="CD499" i="1" s="1"/>
  <c r="GV486" i="1"/>
  <c r="GX486" i="1"/>
  <c r="AC487" i="1"/>
  <c r="CQ487" i="1" s="1"/>
  <c r="AE487" i="1"/>
  <c r="CS487" i="1" s="1"/>
  <c r="AF487" i="1"/>
  <c r="AG487" i="1"/>
  <c r="AH487" i="1"/>
  <c r="AI487" i="1"/>
  <c r="CW487" i="1" s="1"/>
  <c r="AJ487" i="1"/>
  <c r="CT487" i="1"/>
  <c r="CU487" i="1"/>
  <c r="CV487" i="1"/>
  <c r="CX487" i="1"/>
  <c r="FR487" i="1"/>
  <c r="GL487" i="1"/>
  <c r="GO487" i="1"/>
  <c r="GP487" i="1"/>
  <c r="GV487" i="1"/>
  <c r="C488" i="1"/>
  <c r="D488" i="1"/>
  <c r="I488" i="1"/>
  <c r="T488" i="1"/>
  <c r="AC488" i="1"/>
  <c r="AE488" i="1"/>
  <c r="AD488" i="1" s="1"/>
  <c r="AF488" i="1"/>
  <c r="CT488" i="1" s="1"/>
  <c r="AG488" i="1"/>
  <c r="AH488" i="1"/>
  <c r="AI488" i="1"/>
  <c r="CW488" i="1" s="1"/>
  <c r="V488" i="1" s="1"/>
  <c r="AJ488" i="1"/>
  <c r="CX488" i="1" s="1"/>
  <c r="CQ488" i="1"/>
  <c r="P488" i="1" s="1"/>
  <c r="CS488" i="1"/>
  <c r="R488" i="1" s="1"/>
  <c r="GK488" i="1" s="1"/>
  <c r="CU488" i="1"/>
  <c r="CV488" i="1"/>
  <c r="U488" i="1" s="1"/>
  <c r="FR488" i="1"/>
  <c r="GL488" i="1"/>
  <c r="GO488" i="1"/>
  <c r="GP488" i="1"/>
  <c r="GV488" i="1"/>
  <c r="GX488" i="1" s="1"/>
  <c r="C489" i="1"/>
  <c r="D489" i="1"/>
  <c r="I489" i="1"/>
  <c r="Q489" i="1"/>
  <c r="V489" i="1"/>
  <c r="AC489" i="1"/>
  <c r="AB489" i="1" s="1"/>
  <c r="AE489" i="1"/>
  <c r="AD489" i="1" s="1"/>
  <c r="AF489" i="1"/>
  <c r="CT489" i="1" s="1"/>
  <c r="S489" i="1" s="1"/>
  <c r="AG489" i="1"/>
  <c r="AH489" i="1"/>
  <c r="AI489" i="1"/>
  <c r="AJ489" i="1"/>
  <c r="CX489" i="1" s="1"/>
  <c r="W489" i="1" s="1"/>
  <c r="CQ489" i="1"/>
  <c r="P489" i="1" s="1"/>
  <c r="CP489" i="1" s="1"/>
  <c r="O489" i="1" s="1"/>
  <c r="CR489" i="1"/>
  <c r="CS489" i="1"/>
  <c r="R489" i="1" s="1"/>
  <c r="GK489" i="1" s="1"/>
  <c r="CU489" i="1"/>
  <c r="T489" i="1" s="1"/>
  <c r="CV489" i="1"/>
  <c r="U489" i="1" s="1"/>
  <c r="CW489" i="1"/>
  <c r="FR489" i="1"/>
  <c r="GL489" i="1"/>
  <c r="GO489" i="1"/>
  <c r="GP489" i="1"/>
  <c r="FV499" i="1" s="1"/>
  <c r="GV489" i="1"/>
  <c r="GX489" i="1"/>
  <c r="C490" i="1"/>
  <c r="D490" i="1"/>
  <c r="I490" i="1"/>
  <c r="AC490" i="1"/>
  <c r="CQ490" i="1" s="1"/>
  <c r="P490" i="1" s="1"/>
  <c r="AE490" i="1"/>
  <c r="AD490" i="1" s="1"/>
  <c r="CR490" i="1" s="1"/>
  <c r="Q490" i="1" s="1"/>
  <c r="AF490" i="1"/>
  <c r="AG490" i="1"/>
  <c r="CU490" i="1" s="1"/>
  <c r="T490" i="1" s="1"/>
  <c r="AH490" i="1"/>
  <c r="AI490" i="1"/>
  <c r="CW490" i="1" s="1"/>
  <c r="V490" i="1" s="1"/>
  <c r="AJ490" i="1"/>
  <c r="CT490" i="1"/>
  <c r="S490" i="1" s="1"/>
  <c r="CV490" i="1"/>
  <c r="U490" i="1" s="1"/>
  <c r="CX490" i="1"/>
  <c r="W490" i="1" s="1"/>
  <c r="FR490" i="1"/>
  <c r="GL490" i="1"/>
  <c r="GN490" i="1"/>
  <c r="GP490" i="1"/>
  <c r="GV490" i="1"/>
  <c r="GX490" i="1" s="1"/>
  <c r="C491" i="1"/>
  <c r="D491" i="1"/>
  <c r="I491" i="1"/>
  <c r="I493" i="1" s="1"/>
  <c r="GX493" i="1" s="1"/>
  <c r="AC491" i="1"/>
  <c r="AD491" i="1"/>
  <c r="CR491" i="1" s="1"/>
  <c r="Q491" i="1" s="1"/>
  <c r="AE491" i="1"/>
  <c r="AF491" i="1"/>
  <c r="AB491" i="1" s="1"/>
  <c r="AG491" i="1"/>
  <c r="AH491" i="1"/>
  <c r="CV491" i="1" s="1"/>
  <c r="U491" i="1" s="1"/>
  <c r="AI491" i="1"/>
  <c r="AJ491" i="1"/>
  <c r="CX491" i="1" s="1"/>
  <c r="W491" i="1" s="1"/>
  <c r="CQ491" i="1"/>
  <c r="P491" i="1" s="1"/>
  <c r="CS491" i="1"/>
  <c r="R491" i="1" s="1"/>
  <c r="GK491" i="1" s="1"/>
  <c r="CU491" i="1"/>
  <c r="T491" i="1" s="1"/>
  <c r="CW491" i="1"/>
  <c r="V491" i="1" s="1"/>
  <c r="FR491" i="1"/>
  <c r="GL491" i="1"/>
  <c r="GN491" i="1"/>
  <c r="GP491" i="1"/>
  <c r="GV491" i="1"/>
  <c r="GX491" i="1"/>
  <c r="I492" i="1"/>
  <c r="AC492" i="1"/>
  <c r="CQ492" i="1" s="1"/>
  <c r="P492" i="1" s="1"/>
  <c r="CP492" i="1" s="1"/>
  <c r="O492" i="1" s="1"/>
  <c r="AE492" i="1"/>
  <c r="AD492" i="1" s="1"/>
  <c r="CR492" i="1" s="1"/>
  <c r="Q492" i="1" s="1"/>
  <c r="AF492" i="1"/>
  <c r="AG492" i="1"/>
  <c r="CU492" i="1" s="1"/>
  <c r="T492" i="1" s="1"/>
  <c r="AH492" i="1"/>
  <c r="AI492" i="1"/>
  <c r="CW492" i="1" s="1"/>
  <c r="V492" i="1" s="1"/>
  <c r="AJ492" i="1"/>
  <c r="CT492" i="1"/>
  <c r="S492" i="1" s="1"/>
  <c r="CV492" i="1"/>
  <c r="U492" i="1" s="1"/>
  <c r="CX492" i="1"/>
  <c r="W492" i="1" s="1"/>
  <c r="FR492" i="1"/>
  <c r="GL492" i="1"/>
  <c r="GN492" i="1"/>
  <c r="GP492" i="1"/>
  <c r="GV492" i="1"/>
  <c r="GX492" i="1" s="1"/>
  <c r="AC493" i="1"/>
  <c r="AD493" i="1"/>
  <c r="CR493" i="1" s="1"/>
  <c r="Q493" i="1" s="1"/>
  <c r="AE493" i="1"/>
  <c r="AF493" i="1"/>
  <c r="CT493" i="1" s="1"/>
  <c r="AG493" i="1"/>
  <c r="AH493" i="1"/>
  <c r="CV493" i="1" s="1"/>
  <c r="U493" i="1" s="1"/>
  <c r="AI493" i="1"/>
  <c r="AJ493" i="1"/>
  <c r="CX493" i="1" s="1"/>
  <c r="CQ493" i="1"/>
  <c r="CS493" i="1"/>
  <c r="R493" i="1" s="1"/>
  <c r="GK493" i="1" s="1"/>
  <c r="CU493" i="1"/>
  <c r="T493" i="1" s="1"/>
  <c r="CW493" i="1"/>
  <c r="FR493" i="1"/>
  <c r="GL493" i="1"/>
  <c r="GN493" i="1"/>
  <c r="GP493" i="1"/>
  <c r="GV493" i="1"/>
  <c r="C494" i="1"/>
  <c r="D494" i="1"/>
  <c r="I494" i="1"/>
  <c r="AC494" i="1"/>
  <c r="CQ494" i="1" s="1"/>
  <c r="P494" i="1" s="1"/>
  <c r="AE494" i="1"/>
  <c r="AD494" i="1" s="1"/>
  <c r="CR494" i="1" s="1"/>
  <c r="Q494" i="1" s="1"/>
  <c r="AF494" i="1"/>
  <c r="AG494" i="1"/>
  <c r="CU494" i="1" s="1"/>
  <c r="T494" i="1" s="1"/>
  <c r="AH494" i="1"/>
  <c r="AI494" i="1"/>
  <c r="CW494" i="1" s="1"/>
  <c r="V494" i="1" s="1"/>
  <c r="AJ494" i="1"/>
  <c r="CT494" i="1"/>
  <c r="S494" i="1" s="1"/>
  <c r="CV494" i="1"/>
  <c r="U494" i="1" s="1"/>
  <c r="CX494" i="1"/>
  <c r="W494" i="1" s="1"/>
  <c r="FR494" i="1"/>
  <c r="GL494" i="1"/>
  <c r="GN494" i="1"/>
  <c r="GP494" i="1"/>
  <c r="GV494" i="1"/>
  <c r="GX494" i="1" s="1"/>
  <c r="C495" i="1"/>
  <c r="D495" i="1"/>
  <c r="I495" i="1"/>
  <c r="I497" i="1" s="1"/>
  <c r="GX497" i="1" s="1"/>
  <c r="AC495" i="1"/>
  <c r="AD495" i="1"/>
  <c r="CR495" i="1" s="1"/>
  <c r="Q495" i="1" s="1"/>
  <c r="AE495" i="1"/>
  <c r="AF495" i="1"/>
  <c r="AB495" i="1" s="1"/>
  <c r="AG495" i="1"/>
  <c r="AH495" i="1"/>
  <c r="CV495" i="1" s="1"/>
  <c r="U495" i="1" s="1"/>
  <c r="AI495" i="1"/>
  <c r="AJ495" i="1"/>
  <c r="CX495" i="1" s="1"/>
  <c r="W495" i="1" s="1"/>
  <c r="CQ495" i="1"/>
  <c r="P495" i="1" s="1"/>
  <c r="CS495" i="1"/>
  <c r="R495" i="1" s="1"/>
  <c r="GK495" i="1" s="1"/>
  <c r="CU495" i="1"/>
  <c r="T495" i="1" s="1"/>
  <c r="CW495" i="1"/>
  <c r="V495" i="1" s="1"/>
  <c r="FR495" i="1"/>
  <c r="GL495" i="1"/>
  <c r="GN495" i="1"/>
  <c r="GP495" i="1"/>
  <c r="GV495" i="1"/>
  <c r="GX495" i="1"/>
  <c r="I496" i="1"/>
  <c r="AC496" i="1"/>
  <c r="CQ496" i="1" s="1"/>
  <c r="P496" i="1" s="1"/>
  <c r="CP496" i="1" s="1"/>
  <c r="O496" i="1" s="1"/>
  <c r="AE496" i="1"/>
  <c r="AD496" i="1" s="1"/>
  <c r="CR496" i="1" s="1"/>
  <c r="Q496" i="1" s="1"/>
  <c r="AF496" i="1"/>
  <c r="AG496" i="1"/>
  <c r="CU496" i="1" s="1"/>
  <c r="T496" i="1" s="1"/>
  <c r="AH496" i="1"/>
  <c r="AI496" i="1"/>
  <c r="CW496" i="1" s="1"/>
  <c r="V496" i="1" s="1"/>
  <c r="AJ496" i="1"/>
  <c r="CT496" i="1"/>
  <c r="S496" i="1" s="1"/>
  <c r="CV496" i="1"/>
  <c r="U496" i="1" s="1"/>
  <c r="CX496" i="1"/>
  <c r="W496" i="1" s="1"/>
  <c r="FR496" i="1"/>
  <c r="GL496" i="1"/>
  <c r="GN496" i="1"/>
  <c r="GP496" i="1"/>
  <c r="GV496" i="1"/>
  <c r="GX496" i="1" s="1"/>
  <c r="AC497" i="1"/>
  <c r="AD497" i="1"/>
  <c r="CR497" i="1" s="1"/>
  <c r="Q497" i="1" s="1"/>
  <c r="AE497" i="1"/>
  <c r="AF497" i="1"/>
  <c r="CT497" i="1" s="1"/>
  <c r="AG497" i="1"/>
  <c r="AH497" i="1"/>
  <c r="CV497" i="1" s="1"/>
  <c r="U497" i="1" s="1"/>
  <c r="AI497" i="1"/>
  <c r="AJ497" i="1"/>
  <c r="CX497" i="1" s="1"/>
  <c r="CQ497" i="1"/>
  <c r="CS497" i="1"/>
  <c r="R497" i="1" s="1"/>
  <c r="GK497" i="1" s="1"/>
  <c r="CU497" i="1"/>
  <c r="T497" i="1" s="1"/>
  <c r="CW497" i="1"/>
  <c r="FR497" i="1"/>
  <c r="GL497" i="1"/>
  <c r="GN497" i="1"/>
  <c r="GP497" i="1"/>
  <c r="GV497" i="1"/>
  <c r="B499" i="1"/>
  <c r="B474" i="1" s="1"/>
  <c r="C499" i="1"/>
  <c r="C474" i="1" s="1"/>
  <c r="D499" i="1"/>
  <c r="D474" i="1" s="1"/>
  <c r="F499" i="1"/>
  <c r="F474" i="1" s="1"/>
  <c r="G499" i="1"/>
  <c r="G474" i="1" s="1"/>
  <c r="AO499" i="1"/>
  <c r="AO474" i="1" s="1"/>
  <c r="BC499" i="1"/>
  <c r="BC474" i="1" s="1"/>
  <c r="BX499" i="1"/>
  <c r="BX474" i="1" s="1"/>
  <c r="CK499" i="1"/>
  <c r="CK474" i="1" s="1"/>
  <c r="CL499" i="1"/>
  <c r="CL474" i="1" s="1"/>
  <c r="EG499" i="1"/>
  <c r="EG474" i="1" s="1"/>
  <c r="EU499" i="1"/>
  <c r="EU474" i="1" s="1"/>
  <c r="FP499" i="1"/>
  <c r="FP474" i="1" s="1"/>
  <c r="GC499" i="1"/>
  <c r="GC474" i="1" s="1"/>
  <c r="GD499" i="1"/>
  <c r="GD474" i="1" s="1"/>
  <c r="F503" i="1"/>
  <c r="F515" i="1"/>
  <c r="F531" i="1"/>
  <c r="P531" i="1"/>
  <c r="B536" i="1"/>
  <c r="B22" i="1" s="1"/>
  <c r="C536" i="1"/>
  <c r="C22" i="1" s="1"/>
  <c r="D536" i="1"/>
  <c r="D22" i="1" s="1"/>
  <c r="F536" i="1"/>
  <c r="F22" i="1" s="1"/>
  <c r="G536" i="1"/>
  <c r="G22" i="1" s="1"/>
  <c r="F568" i="1"/>
  <c r="P568" i="1"/>
  <c r="B573" i="1"/>
  <c r="B18" i="1" s="1"/>
  <c r="C573" i="1"/>
  <c r="C18" i="1" s="1"/>
  <c r="D573" i="1"/>
  <c r="D18" i="1" s="1"/>
  <c r="F573" i="1"/>
  <c r="F18" i="1" s="1"/>
  <c r="G573" i="1"/>
  <c r="G18" i="1" s="1"/>
  <c r="F605" i="1"/>
  <c r="P605" i="1"/>
  <c r="X393" i="5" l="1"/>
  <c r="W518" i="5"/>
  <c r="G113" i="5"/>
  <c r="O113" i="5" s="1"/>
  <c r="X351" i="5"/>
  <c r="G528" i="5"/>
  <c r="O528" i="5" s="1"/>
  <c r="J590" i="5"/>
  <c r="P590" i="5" s="1"/>
  <c r="X634" i="5"/>
  <c r="J135" i="5"/>
  <c r="P135" i="5" s="1"/>
  <c r="G234" i="5"/>
  <c r="O234" i="5" s="1"/>
  <c r="G487" i="5"/>
  <c r="O487" i="5" s="1"/>
  <c r="G642" i="5"/>
  <c r="O642" i="5" s="1"/>
  <c r="W540" i="5"/>
  <c r="W174" i="5"/>
  <c r="X590" i="5"/>
  <c r="X371" i="5"/>
  <c r="G405" i="5"/>
  <c r="O405" i="5" s="1"/>
  <c r="J155" i="5"/>
  <c r="P155" i="5" s="1"/>
  <c r="G211" i="5"/>
  <c r="O211" i="5" s="1"/>
  <c r="G360" i="5"/>
  <c r="O360" i="5" s="1"/>
  <c r="G518" i="5"/>
  <c r="O518" i="5" s="1"/>
  <c r="G174" i="5"/>
  <c r="O174" i="5" s="1"/>
  <c r="G382" i="5"/>
  <c r="O382" i="5" s="1"/>
  <c r="W234" i="5"/>
  <c r="G540" i="5"/>
  <c r="O540" i="5" s="1"/>
  <c r="X609" i="5"/>
  <c r="W528" i="5"/>
  <c r="W498" i="5"/>
  <c r="G441" i="5"/>
  <c r="O441" i="5" s="1"/>
  <c r="J199" i="5"/>
  <c r="P199" i="5" s="1"/>
  <c r="G255" i="5"/>
  <c r="O255" i="5" s="1"/>
  <c r="J441" i="5"/>
  <c r="P441" i="5" s="1"/>
  <c r="X360" i="5"/>
  <c r="G674" i="5"/>
  <c r="O674" i="5" s="1"/>
  <c r="X405" i="5"/>
  <c r="G371" i="5"/>
  <c r="O371" i="5" s="1"/>
  <c r="W199" i="5"/>
  <c r="W125" i="5"/>
  <c r="W255" i="5"/>
  <c r="J663" i="5"/>
  <c r="P663" i="5" s="1"/>
  <c r="G601" i="5"/>
  <c r="O601" i="5" s="1"/>
  <c r="J487" i="5"/>
  <c r="P487" i="5" s="1"/>
  <c r="W144" i="5"/>
  <c r="J540" i="5"/>
  <c r="P540" i="5" s="1"/>
  <c r="J405" i="5"/>
  <c r="P405" i="5" s="1"/>
  <c r="G590" i="5"/>
  <c r="O590" i="5" s="1"/>
  <c r="G663" i="5"/>
  <c r="O663" i="5" s="1"/>
  <c r="G676" i="5" s="1"/>
  <c r="W211" i="5"/>
  <c r="X601" i="5"/>
  <c r="G144" i="5"/>
  <c r="O144" i="5" s="1"/>
  <c r="J351" i="5"/>
  <c r="P351" i="5" s="1"/>
  <c r="G423" i="5"/>
  <c r="O423" i="5" s="1"/>
  <c r="J642" i="5"/>
  <c r="P642" i="5" s="1"/>
  <c r="J393" i="5"/>
  <c r="P393" i="5" s="1"/>
  <c r="G135" i="5"/>
  <c r="O135" i="5" s="1"/>
  <c r="J125" i="5"/>
  <c r="P125" i="5" s="1"/>
  <c r="X423" i="5"/>
  <c r="G277" i="5"/>
  <c r="O277" i="5" s="1"/>
  <c r="W135" i="5"/>
  <c r="G609" i="5"/>
  <c r="O609" i="5" s="1"/>
  <c r="G19" i="5"/>
  <c r="W113" i="5"/>
  <c r="J611" i="5"/>
  <c r="G21" i="5"/>
  <c r="G542" i="5"/>
  <c r="FV474" i="1"/>
  <c r="EM499" i="1"/>
  <c r="AB488" i="1"/>
  <c r="CR488" i="1"/>
  <c r="Q488" i="1" s="1"/>
  <c r="CD474" i="1"/>
  <c r="AU499" i="1"/>
  <c r="CJ499" i="1"/>
  <c r="BZ474" i="1"/>
  <c r="AQ499" i="1"/>
  <c r="CG499" i="1"/>
  <c r="CP478" i="1"/>
  <c r="O478" i="1" s="1"/>
  <c r="AC499" i="1"/>
  <c r="AG499" i="1"/>
  <c r="FQ474" i="1"/>
  <c r="EH499" i="1"/>
  <c r="GA499" i="1"/>
  <c r="FR474" i="1"/>
  <c r="EI499" i="1"/>
  <c r="FY499" i="1"/>
  <c r="AI499" i="1"/>
  <c r="CZ479" i="1"/>
  <c r="Y479" i="1" s="1"/>
  <c r="CY479" i="1"/>
  <c r="X479" i="1" s="1"/>
  <c r="P493" i="1"/>
  <c r="CY489" i="1"/>
  <c r="X489" i="1" s="1"/>
  <c r="GM489" i="1" s="1"/>
  <c r="CZ489" i="1"/>
  <c r="Y489" i="1" s="1"/>
  <c r="BY474" i="1"/>
  <c r="AP499" i="1"/>
  <c r="CI499" i="1"/>
  <c r="P497" i="1"/>
  <c r="CP497" i="1" s="1"/>
  <c r="O497" i="1" s="1"/>
  <c r="CP494" i="1"/>
  <c r="O494" i="1" s="1"/>
  <c r="CP490" i="1"/>
  <c r="O490" i="1" s="1"/>
  <c r="V497" i="1"/>
  <c r="W497" i="1"/>
  <c r="S497" i="1"/>
  <c r="V493" i="1"/>
  <c r="W493" i="1"/>
  <c r="S493" i="1"/>
  <c r="AB497" i="1"/>
  <c r="AB493" i="1"/>
  <c r="CX874" i="3"/>
  <c r="CX878" i="3"/>
  <c r="CX882" i="3"/>
  <c r="CX872" i="3"/>
  <c r="CX876" i="3"/>
  <c r="CX880" i="3"/>
  <c r="CX877" i="3"/>
  <c r="CX871" i="3"/>
  <c r="CX879" i="3"/>
  <c r="CX875" i="3"/>
  <c r="CX873" i="3"/>
  <c r="CX881" i="3"/>
  <c r="CX862" i="3"/>
  <c r="CX866" i="3"/>
  <c r="CX870" i="3"/>
  <c r="CX860" i="3"/>
  <c r="CX864" i="3"/>
  <c r="CX868" i="3"/>
  <c r="CX861" i="3"/>
  <c r="CX869" i="3"/>
  <c r="CX863" i="3"/>
  <c r="CX859" i="3"/>
  <c r="CX867" i="3"/>
  <c r="CX865" i="3"/>
  <c r="CZ486" i="1"/>
  <c r="Y486" i="1" s="1"/>
  <c r="CP486" i="1"/>
  <c r="O486" i="1" s="1"/>
  <c r="CX858" i="3"/>
  <c r="CX857" i="3"/>
  <c r="I487" i="1"/>
  <c r="T487" i="1" s="1"/>
  <c r="DY499" i="1" s="1"/>
  <c r="CZ481" i="1"/>
  <c r="Y481" i="1" s="1"/>
  <c r="CY481" i="1"/>
  <c r="X481" i="1" s="1"/>
  <c r="CP476" i="1"/>
  <c r="O476" i="1" s="1"/>
  <c r="F444" i="1"/>
  <c r="AP414" i="1"/>
  <c r="GX429" i="1"/>
  <c r="S429" i="1"/>
  <c r="CY428" i="1"/>
  <c r="X428" i="1" s="1"/>
  <c r="CZ428" i="1"/>
  <c r="Y428" i="1" s="1"/>
  <c r="CY426" i="1"/>
  <c r="X426" i="1" s="1"/>
  <c r="CZ426" i="1"/>
  <c r="Y426" i="1" s="1"/>
  <c r="BY414" i="1"/>
  <c r="CI435" i="1"/>
  <c r="CZ419" i="1"/>
  <c r="Y419" i="1" s="1"/>
  <c r="CY419" i="1"/>
  <c r="X419" i="1" s="1"/>
  <c r="CR418" i="1"/>
  <c r="Q418" i="1" s="1"/>
  <c r="AB418" i="1"/>
  <c r="AH435" i="1"/>
  <c r="DY370" i="1"/>
  <c r="DL375" i="1"/>
  <c r="DN375" i="1"/>
  <c r="EA370" i="1"/>
  <c r="DV370" i="1"/>
  <c r="DI375" i="1"/>
  <c r="CC370" i="1"/>
  <c r="AT375" i="1"/>
  <c r="V375" i="1"/>
  <c r="AI370" i="1"/>
  <c r="CP372" i="1"/>
  <c r="O372" i="1" s="1"/>
  <c r="AC375" i="1"/>
  <c r="EA304" i="1"/>
  <c r="DN331" i="1"/>
  <c r="P515" i="1"/>
  <c r="P503" i="1"/>
  <c r="CS496" i="1"/>
  <c r="R496" i="1" s="1"/>
  <c r="GK496" i="1" s="1"/>
  <c r="AB496" i="1"/>
  <c r="CT495" i="1"/>
  <c r="S495" i="1" s="1"/>
  <c r="CS494" i="1"/>
  <c r="R494" i="1" s="1"/>
  <c r="GK494" i="1" s="1"/>
  <c r="AB494" i="1"/>
  <c r="CX907" i="3"/>
  <c r="CX911" i="3"/>
  <c r="CX906" i="3"/>
  <c r="CX910" i="3"/>
  <c r="CX908" i="3"/>
  <c r="CX909" i="3"/>
  <c r="CX912" i="3"/>
  <c r="CX905" i="3"/>
  <c r="CX913" i="3"/>
  <c r="CS492" i="1"/>
  <c r="R492" i="1" s="1"/>
  <c r="GK492" i="1" s="1"/>
  <c r="AB492" i="1"/>
  <c r="CT491" i="1"/>
  <c r="S491" i="1" s="1"/>
  <c r="CP491" i="1" s="1"/>
  <c r="O491" i="1" s="1"/>
  <c r="CS490" i="1"/>
  <c r="R490" i="1" s="1"/>
  <c r="GK490" i="1" s="1"/>
  <c r="AB490" i="1"/>
  <c r="CX886" i="3"/>
  <c r="CX884" i="3"/>
  <c r="CX888" i="3"/>
  <c r="CX885" i="3"/>
  <c r="CX891" i="3"/>
  <c r="CX887" i="3"/>
  <c r="CX883" i="3"/>
  <c r="CX890" i="3"/>
  <c r="CX892" i="3"/>
  <c r="CX893" i="3"/>
  <c r="CX889" i="3"/>
  <c r="AD487" i="1"/>
  <c r="CR487" i="1" s="1"/>
  <c r="Q487" i="1" s="1"/>
  <c r="P485" i="1"/>
  <c r="CP485" i="1" s="1"/>
  <c r="O485" i="1" s="1"/>
  <c r="S485" i="1"/>
  <c r="CP484" i="1"/>
  <c r="O484" i="1" s="1"/>
  <c r="AB484" i="1"/>
  <c r="CP483" i="1"/>
  <c r="O483" i="1" s="1"/>
  <c r="AB479" i="1"/>
  <c r="CQ479" i="1"/>
  <c r="P479" i="1" s="1"/>
  <c r="CY477" i="1"/>
  <c r="X477" i="1" s="1"/>
  <c r="AD477" i="1"/>
  <c r="CR477" i="1" s="1"/>
  <c r="Q477" i="1" s="1"/>
  <c r="DV499" i="1" s="1"/>
  <c r="CS477" i="1"/>
  <c r="R477" i="1" s="1"/>
  <c r="AB476" i="1"/>
  <c r="FV414" i="1"/>
  <c r="EM435" i="1"/>
  <c r="F448" i="1"/>
  <c r="BB414" i="1"/>
  <c r="CY432" i="1"/>
  <c r="X432" i="1" s="1"/>
  <c r="CZ432" i="1"/>
  <c r="Y432" i="1" s="1"/>
  <c r="AB431" i="1"/>
  <c r="CZ430" i="1"/>
  <c r="Y430" i="1" s="1"/>
  <c r="CY430" i="1"/>
  <c r="X430" i="1" s="1"/>
  <c r="AB430" i="1"/>
  <c r="W429" i="1"/>
  <c r="P429" i="1"/>
  <c r="CR428" i="1"/>
  <c r="Q428" i="1" s="1"/>
  <c r="AB428" i="1"/>
  <c r="CZ427" i="1"/>
  <c r="Y427" i="1" s="1"/>
  <c r="CY427" i="1"/>
  <c r="X427" i="1" s="1"/>
  <c r="AB427" i="1"/>
  <c r="CR426" i="1"/>
  <c r="Q426" i="1" s="1"/>
  <c r="AB426" i="1"/>
  <c r="T425" i="1"/>
  <c r="DY435" i="1" s="1"/>
  <c r="V425" i="1"/>
  <c r="EA435" i="1" s="1"/>
  <c r="Q425" i="1"/>
  <c r="DV435" i="1" s="1"/>
  <c r="CP421" i="1"/>
  <c r="O421" i="1" s="1"/>
  <c r="CY420" i="1"/>
  <c r="X420" i="1" s="1"/>
  <c r="CZ420" i="1"/>
  <c r="Y420" i="1" s="1"/>
  <c r="GB435" i="1"/>
  <c r="AB417" i="1"/>
  <c r="CZ416" i="1"/>
  <c r="Y416" i="1" s="1"/>
  <c r="CY416" i="1"/>
  <c r="X416" i="1" s="1"/>
  <c r="GB370" i="1"/>
  <c r="ES375" i="1"/>
  <c r="DX375" i="1"/>
  <c r="BZ370" i="1"/>
  <c r="AQ375" i="1"/>
  <c r="AG370" i="1"/>
  <c r="T375" i="1"/>
  <c r="AH304" i="1"/>
  <c r="U331" i="1"/>
  <c r="DY304" i="1"/>
  <c r="DL331" i="1"/>
  <c r="AI304" i="1"/>
  <c r="V331" i="1"/>
  <c r="AG331" i="1"/>
  <c r="CX915" i="3"/>
  <c r="CX919" i="3"/>
  <c r="CX914" i="3"/>
  <c r="CX918" i="3"/>
  <c r="CX922" i="3"/>
  <c r="CX916" i="3"/>
  <c r="CX917" i="3"/>
  <c r="CX920" i="3"/>
  <c r="CX921" i="3"/>
  <c r="AB487" i="1"/>
  <c r="AB481" i="1"/>
  <c r="CQ481" i="1"/>
  <c r="P481" i="1" s="1"/>
  <c r="CP481" i="1" s="1"/>
  <c r="O481" i="1" s="1"/>
  <c r="CY480" i="1"/>
  <c r="X480" i="1" s="1"/>
  <c r="AD480" i="1"/>
  <c r="CR480" i="1" s="1"/>
  <c r="Q480" i="1" s="1"/>
  <c r="AD499" i="1" s="1"/>
  <c r="CS480" i="1"/>
  <c r="R480" i="1" s="1"/>
  <c r="AB477" i="1"/>
  <c r="GD414" i="1"/>
  <c r="EU435" i="1"/>
  <c r="FY435" i="1"/>
  <c r="FR414" i="1"/>
  <c r="EI435" i="1"/>
  <c r="CD414" i="1"/>
  <c r="AU435" i="1"/>
  <c r="AJ414" i="1"/>
  <c r="W435" i="1"/>
  <c r="CZ433" i="1"/>
  <c r="Y433" i="1" s="1"/>
  <c r="CY433" i="1"/>
  <c r="X433" i="1" s="1"/>
  <c r="CY424" i="1"/>
  <c r="X424" i="1" s="1"/>
  <c r="CZ424" i="1"/>
  <c r="Y424" i="1" s="1"/>
  <c r="CY422" i="1"/>
  <c r="X422" i="1" s="1"/>
  <c r="CZ422" i="1"/>
  <c r="Y422" i="1" s="1"/>
  <c r="CP418" i="1"/>
  <c r="O418" i="1" s="1"/>
  <c r="CP417" i="1"/>
  <c r="O417" i="1" s="1"/>
  <c r="AE435" i="1"/>
  <c r="GK416" i="1"/>
  <c r="AG435" i="1"/>
  <c r="DO375" i="1"/>
  <c r="EB370" i="1"/>
  <c r="CP373" i="1"/>
  <c r="O373" i="1" s="1"/>
  <c r="DU375" i="1"/>
  <c r="BY370" i="1"/>
  <c r="AP375" i="1"/>
  <c r="CI375" i="1"/>
  <c r="AF375" i="1"/>
  <c r="CY372" i="1"/>
  <c r="X372" i="1" s="1"/>
  <c r="AK375" i="1" s="1"/>
  <c r="CZ372" i="1"/>
  <c r="Y372" i="1" s="1"/>
  <c r="AL375" i="1" s="1"/>
  <c r="CJ304" i="1"/>
  <c r="BA331" i="1"/>
  <c r="DX331" i="1"/>
  <c r="DZ304" i="1"/>
  <c r="DM331" i="1"/>
  <c r="CX895" i="3"/>
  <c r="CX899" i="3"/>
  <c r="CX903" i="3"/>
  <c r="CX894" i="3"/>
  <c r="CX898" i="3"/>
  <c r="CX902" i="3"/>
  <c r="CX900" i="3"/>
  <c r="CX901" i="3"/>
  <c r="CX896" i="3"/>
  <c r="CX904" i="3"/>
  <c r="CX897" i="3"/>
  <c r="ET499" i="1"/>
  <c r="BB499" i="1"/>
  <c r="W488" i="1"/>
  <c r="S488" i="1"/>
  <c r="CP488" i="1" s="1"/>
  <c r="O488" i="1" s="1"/>
  <c r="GX487" i="1"/>
  <c r="GB499" i="1" s="1"/>
  <c r="CZ484" i="1"/>
  <c r="Y484" i="1" s="1"/>
  <c r="CX856" i="3"/>
  <c r="CX855" i="3"/>
  <c r="AB483" i="1"/>
  <c r="U482" i="1"/>
  <c r="AH499" i="1" s="1"/>
  <c r="W482" i="1"/>
  <c r="AJ499" i="1" s="1"/>
  <c r="S482" i="1"/>
  <c r="AB480" i="1"/>
  <c r="CP477" i="1"/>
  <c r="O477" i="1" s="1"/>
  <c r="CY476" i="1"/>
  <c r="X476" i="1" s="1"/>
  <c r="CZ476" i="1"/>
  <c r="Y476" i="1" s="1"/>
  <c r="DX435" i="1"/>
  <c r="CL414" i="1"/>
  <c r="BC435" i="1"/>
  <c r="CG435" i="1"/>
  <c r="BZ414" i="1"/>
  <c r="AQ435" i="1"/>
  <c r="AF435" i="1"/>
  <c r="CP432" i="1"/>
  <c r="O432" i="1" s="1"/>
  <c r="T429" i="1"/>
  <c r="V429" i="1"/>
  <c r="Q429" i="1"/>
  <c r="CP428" i="1"/>
  <c r="O428" i="1" s="1"/>
  <c r="CP426" i="1"/>
  <c r="O426" i="1" s="1"/>
  <c r="W425" i="1"/>
  <c r="EB435" i="1" s="1"/>
  <c r="P425" i="1"/>
  <c r="CP425" i="1" s="1"/>
  <c r="O425" i="1" s="1"/>
  <c r="CR424" i="1"/>
  <c r="Q424" i="1" s="1"/>
  <c r="CP424" i="1" s="1"/>
  <c r="O424" i="1" s="1"/>
  <c r="AB424" i="1"/>
  <c r="CZ423" i="1"/>
  <c r="Y423" i="1" s="1"/>
  <c r="CY423" i="1"/>
  <c r="X423" i="1" s="1"/>
  <c r="AB423" i="1"/>
  <c r="CJ414" i="1"/>
  <c r="BA435" i="1"/>
  <c r="CR422" i="1"/>
  <c r="Q422" i="1" s="1"/>
  <c r="AD435" i="1" s="1"/>
  <c r="AB422" i="1"/>
  <c r="CP420" i="1"/>
  <c r="O420" i="1" s="1"/>
  <c r="CY418" i="1"/>
  <c r="X418" i="1" s="1"/>
  <c r="CZ418" i="1"/>
  <c r="Y418" i="1" s="1"/>
  <c r="DZ435" i="1"/>
  <c r="AI435" i="1"/>
  <c r="FU370" i="1"/>
  <c r="EL375" i="1"/>
  <c r="DZ370" i="1"/>
  <c r="DM375" i="1"/>
  <c r="CD370" i="1"/>
  <c r="AU375" i="1"/>
  <c r="W375" i="1"/>
  <c r="AJ370" i="1"/>
  <c r="GK372" i="1"/>
  <c r="AE375" i="1"/>
  <c r="AH370" i="1"/>
  <c r="U375" i="1"/>
  <c r="AD370" i="1"/>
  <c r="Q375" i="1"/>
  <c r="CX830" i="3"/>
  <c r="CX834" i="3"/>
  <c r="CX832" i="3"/>
  <c r="CX836" i="3"/>
  <c r="CX831" i="3"/>
  <c r="CX833" i="3"/>
  <c r="CX835" i="3"/>
  <c r="F439" i="1"/>
  <c r="GA435" i="1"/>
  <c r="CQ433" i="1"/>
  <c r="P433" i="1" s="1"/>
  <c r="CP433" i="1" s="1"/>
  <c r="O433" i="1" s="1"/>
  <c r="CS431" i="1"/>
  <c r="R431" i="1" s="1"/>
  <c r="GK431" i="1" s="1"/>
  <c r="CQ430" i="1"/>
  <c r="P430" i="1" s="1"/>
  <c r="CP430" i="1" s="1"/>
  <c r="O430" i="1" s="1"/>
  <c r="CS429" i="1"/>
  <c r="R429" i="1" s="1"/>
  <c r="GK429" i="1" s="1"/>
  <c r="CQ427" i="1"/>
  <c r="P427" i="1" s="1"/>
  <c r="CP427" i="1" s="1"/>
  <c r="O427" i="1" s="1"/>
  <c r="CS425" i="1"/>
  <c r="R425" i="1" s="1"/>
  <c r="GK425" i="1" s="1"/>
  <c r="CQ423" i="1"/>
  <c r="P423" i="1" s="1"/>
  <c r="CP423" i="1" s="1"/>
  <c r="O423" i="1" s="1"/>
  <c r="CS421" i="1"/>
  <c r="R421" i="1" s="1"/>
  <c r="GK421" i="1" s="1"/>
  <c r="CX774" i="3"/>
  <c r="CX775" i="3"/>
  <c r="CX776" i="3"/>
  <c r="CQ419" i="1"/>
  <c r="P419" i="1" s="1"/>
  <c r="CP419" i="1" s="1"/>
  <c r="O419" i="1" s="1"/>
  <c r="CS417" i="1"/>
  <c r="R417" i="1" s="1"/>
  <c r="CQ416" i="1"/>
  <c r="P416" i="1" s="1"/>
  <c r="F388" i="1"/>
  <c r="FY375" i="1"/>
  <c r="EG375" i="1"/>
  <c r="CG375" i="1"/>
  <c r="BA375" i="1"/>
  <c r="AO375" i="1"/>
  <c r="CS373" i="1"/>
  <c r="R373" i="1" s="1"/>
  <c r="CX742" i="3"/>
  <c r="CX743" i="3"/>
  <c r="CX744" i="3"/>
  <c r="ER370" i="1"/>
  <c r="F349" i="1"/>
  <c r="F335" i="1"/>
  <c r="GA331" i="1"/>
  <c r="EU331" i="1"/>
  <c r="EM331" i="1"/>
  <c r="EI331" i="1"/>
  <c r="DO331" i="1"/>
  <c r="CI331" i="1"/>
  <c r="BC331" i="1"/>
  <c r="AU331" i="1"/>
  <c r="AQ331" i="1"/>
  <c r="AC331" i="1"/>
  <c r="W328" i="1"/>
  <c r="AJ331" i="1" s="1"/>
  <c r="S328" i="1"/>
  <c r="AB328" i="1"/>
  <c r="CQ327" i="1"/>
  <c r="P327" i="1" s="1"/>
  <c r="CP327" i="1" s="1"/>
  <c r="O327" i="1" s="1"/>
  <c r="AB327" i="1"/>
  <c r="CR326" i="1"/>
  <c r="Q326" i="1" s="1"/>
  <c r="CP326" i="1" s="1"/>
  <c r="O326" i="1" s="1"/>
  <c r="AB326" i="1"/>
  <c r="CY324" i="1"/>
  <c r="X324" i="1" s="1"/>
  <c r="CZ324" i="1"/>
  <c r="Y324" i="1" s="1"/>
  <c r="CQ320" i="1"/>
  <c r="P320" i="1" s="1"/>
  <c r="CP320" i="1" s="1"/>
  <c r="O320" i="1" s="1"/>
  <c r="AB320" i="1"/>
  <c r="CR318" i="1"/>
  <c r="Q318" i="1" s="1"/>
  <c r="AB318" i="1"/>
  <c r="CY317" i="1"/>
  <c r="X317" i="1" s="1"/>
  <c r="CZ317" i="1"/>
  <c r="Y317" i="1" s="1"/>
  <c r="CP317" i="1"/>
  <c r="O317" i="1" s="1"/>
  <c r="CR316" i="1"/>
  <c r="Q316" i="1" s="1"/>
  <c r="AD331" i="1" s="1"/>
  <c r="AB316" i="1"/>
  <c r="CY315" i="1"/>
  <c r="X315" i="1" s="1"/>
  <c r="CZ315" i="1"/>
  <c r="Y315" i="1" s="1"/>
  <c r="CZ314" i="1"/>
  <c r="Y314" i="1" s="1"/>
  <c r="CY314" i="1"/>
  <c r="X314" i="1" s="1"/>
  <c r="CP312" i="1"/>
  <c r="O312" i="1" s="1"/>
  <c r="CP306" i="1"/>
  <c r="O306" i="1" s="1"/>
  <c r="CP256" i="1"/>
  <c r="O256" i="1" s="1"/>
  <c r="CP250" i="1"/>
  <c r="O250" i="1" s="1"/>
  <c r="CX786" i="3"/>
  <c r="CX790" i="3"/>
  <c r="CX794" i="3"/>
  <c r="CX788" i="3"/>
  <c r="CX792" i="3"/>
  <c r="CX785" i="3"/>
  <c r="CX789" i="3"/>
  <c r="CX793" i="3"/>
  <c r="CX787" i="3"/>
  <c r="CX791" i="3"/>
  <c r="CX795" i="3"/>
  <c r="CX778" i="3"/>
  <c r="CX779" i="3"/>
  <c r="CX780" i="3"/>
  <c r="CX777" i="3"/>
  <c r="CX762" i="3"/>
  <c r="CX759" i="3"/>
  <c r="CX763" i="3"/>
  <c r="CX760" i="3"/>
  <c r="CX764" i="3"/>
  <c r="CX761" i="3"/>
  <c r="EG414" i="1"/>
  <c r="CP324" i="1"/>
  <c r="O324" i="1" s="1"/>
  <c r="CZ308" i="1"/>
  <c r="Y308" i="1" s="1"/>
  <c r="CY308" i="1"/>
  <c r="X308" i="1" s="1"/>
  <c r="CY307" i="1"/>
  <c r="X307" i="1" s="1"/>
  <c r="CZ307" i="1"/>
  <c r="Y307" i="1" s="1"/>
  <c r="CY263" i="1"/>
  <c r="X263" i="1" s="1"/>
  <c r="CZ263" i="1"/>
  <c r="Y263" i="1" s="1"/>
  <c r="CY262" i="1"/>
  <c r="X262" i="1" s="1"/>
  <c r="CZ262" i="1"/>
  <c r="Y262" i="1" s="1"/>
  <c r="CY261" i="1"/>
  <c r="X261" i="1" s="1"/>
  <c r="CZ261" i="1"/>
  <c r="Y261" i="1" s="1"/>
  <c r="CP261" i="1"/>
  <c r="O261" i="1" s="1"/>
  <c r="CY259" i="1"/>
  <c r="X259" i="1" s="1"/>
  <c r="CZ259" i="1"/>
  <c r="Y259" i="1" s="1"/>
  <c r="CP259" i="1"/>
  <c r="O259" i="1" s="1"/>
  <c r="CY257" i="1"/>
  <c r="X257" i="1" s="1"/>
  <c r="CZ257" i="1"/>
  <c r="Y257" i="1" s="1"/>
  <c r="CP257" i="1"/>
  <c r="O257" i="1" s="1"/>
  <c r="CY256" i="1"/>
  <c r="X256" i="1" s="1"/>
  <c r="CZ256" i="1"/>
  <c r="Y256" i="1" s="1"/>
  <c r="CY254" i="1"/>
  <c r="X254" i="1" s="1"/>
  <c r="CZ254" i="1"/>
  <c r="Y254" i="1" s="1"/>
  <c r="CP254" i="1"/>
  <c r="O254" i="1" s="1"/>
  <c r="CY251" i="1"/>
  <c r="X251" i="1" s="1"/>
  <c r="CZ251" i="1"/>
  <c r="Y251" i="1" s="1"/>
  <c r="CP251" i="1"/>
  <c r="O251" i="1" s="1"/>
  <c r="CY250" i="1"/>
  <c r="X250" i="1" s="1"/>
  <c r="CZ250" i="1"/>
  <c r="Y250" i="1" s="1"/>
  <c r="CY249" i="1"/>
  <c r="X249" i="1" s="1"/>
  <c r="CZ249" i="1"/>
  <c r="Y249" i="1" s="1"/>
  <c r="GB204" i="1"/>
  <c r="ES265" i="1"/>
  <c r="EA204" i="1"/>
  <c r="DN265" i="1"/>
  <c r="DZ265" i="1"/>
  <c r="CX798" i="3"/>
  <c r="CX802" i="3"/>
  <c r="CX806" i="3"/>
  <c r="CX796" i="3"/>
  <c r="CX800" i="3"/>
  <c r="CX804" i="3"/>
  <c r="CX797" i="3"/>
  <c r="CX801" i="3"/>
  <c r="CX805" i="3"/>
  <c r="CX803" i="3"/>
  <c r="CX799" i="3"/>
  <c r="CX782" i="3"/>
  <c r="CX784" i="3"/>
  <c r="CX781" i="3"/>
  <c r="CX783" i="3"/>
  <c r="CX766" i="3"/>
  <c r="CX770" i="3"/>
  <c r="CX767" i="3"/>
  <c r="CX768" i="3"/>
  <c r="CX765" i="3"/>
  <c r="CX769" i="3"/>
  <c r="F344" i="1"/>
  <c r="F340" i="1"/>
  <c r="FY331" i="1"/>
  <c r="CG331" i="1"/>
  <c r="AE331" i="1"/>
  <c r="CS325" i="1"/>
  <c r="R325" i="1" s="1"/>
  <c r="GK325" i="1" s="1"/>
  <c r="AD325" i="1"/>
  <c r="CR325" i="1" s="1"/>
  <c r="Q325" i="1" s="1"/>
  <c r="AB324" i="1"/>
  <c r="CQ323" i="1"/>
  <c r="P323" i="1" s="1"/>
  <c r="CP323" i="1" s="1"/>
  <c r="O323" i="1" s="1"/>
  <c r="AB323" i="1"/>
  <c r="CP322" i="1"/>
  <c r="O322" i="1" s="1"/>
  <c r="CY321" i="1"/>
  <c r="X321" i="1" s="1"/>
  <c r="CS321" i="1"/>
  <c r="R321" i="1" s="1"/>
  <c r="AD321" i="1"/>
  <c r="CR321" i="1" s="1"/>
  <c r="Q321" i="1" s="1"/>
  <c r="CP321" i="1" s="1"/>
  <c r="O321" i="1" s="1"/>
  <c r="CY320" i="1"/>
  <c r="X320" i="1" s="1"/>
  <c r="CZ320" i="1"/>
  <c r="Y320" i="1" s="1"/>
  <c r="CS319" i="1"/>
  <c r="R319" i="1" s="1"/>
  <c r="AD319" i="1"/>
  <c r="CR319" i="1" s="1"/>
  <c r="Q319" i="1" s="1"/>
  <c r="CP318" i="1"/>
  <c r="O318" i="1" s="1"/>
  <c r="CP316" i="1"/>
  <c r="O316" i="1" s="1"/>
  <c r="CP314" i="1"/>
  <c r="O314" i="1" s="1"/>
  <c r="CZ312" i="1"/>
  <c r="Y312" i="1" s="1"/>
  <c r="CY312" i="1"/>
  <c r="X312" i="1" s="1"/>
  <c r="CY311" i="1"/>
  <c r="X311" i="1" s="1"/>
  <c r="CZ311" i="1"/>
  <c r="Y311" i="1" s="1"/>
  <c r="CY309" i="1"/>
  <c r="X309" i="1" s="1"/>
  <c r="CZ309" i="1"/>
  <c r="Y309" i="1" s="1"/>
  <c r="CP309" i="1"/>
  <c r="O309" i="1" s="1"/>
  <c r="CZ306" i="1"/>
  <c r="Y306" i="1" s="1"/>
  <c r="CY306" i="1"/>
  <c r="X306" i="1" s="1"/>
  <c r="CP263" i="1"/>
  <c r="O263" i="1" s="1"/>
  <c r="CY260" i="1"/>
  <c r="X260" i="1" s="1"/>
  <c r="CZ260" i="1"/>
  <c r="Y260" i="1" s="1"/>
  <c r="CY258" i="1"/>
  <c r="X258" i="1" s="1"/>
  <c r="CZ258" i="1"/>
  <c r="Y258" i="1" s="1"/>
  <c r="CY255" i="1"/>
  <c r="X255" i="1" s="1"/>
  <c r="CZ255" i="1"/>
  <c r="Y255" i="1" s="1"/>
  <c r="CY253" i="1"/>
  <c r="X253" i="1" s="1"/>
  <c r="CZ253" i="1"/>
  <c r="Y253" i="1" s="1"/>
  <c r="CY252" i="1"/>
  <c r="X252" i="1" s="1"/>
  <c r="GM252" i="1" s="1"/>
  <c r="CZ252" i="1"/>
  <c r="Y252" i="1" s="1"/>
  <c r="T240" i="1"/>
  <c r="AG265" i="1" s="1"/>
  <c r="CX826" i="3"/>
  <c r="CX824" i="3"/>
  <c r="CX828" i="3"/>
  <c r="CX825" i="3"/>
  <c r="CX823" i="3"/>
  <c r="CX829" i="3"/>
  <c r="CX827" i="3"/>
  <c r="CX771" i="3"/>
  <c r="CX772" i="3"/>
  <c r="CX773" i="3"/>
  <c r="CX739" i="3"/>
  <c r="CX740" i="3"/>
  <c r="CX741" i="3"/>
  <c r="P351" i="1"/>
  <c r="P349" i="1"/>
  <c r="P335" i="1"/>
  <c r="CS329" i="1"/>
  <c r="R329" i="1" s="1"/>
  <c r="AD329" i="1"/>
  <c r="CR329" i="1" s="1"/>
  <c r="Q329" i="1" s="1"/>
  <c r="CP328" i="1"/>
  <c r="O328" i="1" s="1"/>
  <c r="CY325" i="1"/>
  <c r="X325" i="1" s="1"/>
  <c r="AB325" i="1"/>
  <c r="AB322" i="1"/>
  <c r="AB321" i="1"/>
  <c r="CY319" i="1"/>
  <c r="X319" i="1" s="1"/>
  <c r="AB319" i="1"/>
  <c r="CY318" i="1"/>
  <c r="X318" i="1" s="1"/>
  <c r="CZ318" i="1"/>
  <c r="Y318" i="1" s="1"/>
  <c r="CY316" i="1"/>
  <c r="X316" i="1" s="1"/>
  <c r="CZ316" i="1"/>
  <c r="Y316" i="1" s="1"/>
  <c r="CY313" i="1"/>
  <c r="X313" i="1" s="1"/>
  <c r="CZ313" i="1"/>
  <c r="Y313" i="1" s="1"/>
  <c r="CP313" i="1"/>
  <c r="O313" i="1" s="1"/>
  <c r="CZ310" i="1"/>
  <c r="Y310" i="1" s="1"/>
  <c r="CY310" i="1"/>
  <c r="X310" i="1" s="1"/>
  <c r="GM310" i="1" s="1"/>
  <c r="CP308" i="1"/>
  <c r="O308" i="1" s="1"/>
  <c r="CP249" i="1"/>
  <c r="O249" i="1" s="1"/>
  <c r="CZ248" i="1"/>
  <c r="Y248" i="1" s="1"/>
  <c r="CY248" i="1"/>
  <c r="X248" i="1" s="1"/>
  <c r="CY241" i="1"/>
  <c r="X241" i="1" s="1"/>
  <c r="CZ241" i="1"/>
  <c r="Y241" i="1" s="1"/>
  <c r="EB265" i="1"/>
  <c r="CX690" i="3"/>
  <c r="CX694" i="3"/>
  <c r="CX687" i="3"/>
  <c r="CX691" i="3"/>
  <c r="CX695" i="3"/>
  <c r="CX688" i="3"/>
  <c r="CX692" i="3"/>
  <c r="CX696" i="3"/>
  <c r="CX689" i="3"/>
  <c r="CX693" i="3"/>
  <c r="AB256" i="1"/>
  <c r="CX610" i="3"/>
  <c r="CX609" i="3"/>
  <c r="AB252" i="1"/>
  <c r="AB250" i="1"/>
  <c r="CZ246" i="1"/>
  <c r="Y246" i="1" s="1"/>
  <c r="GM246" i="1" s="1"/>
  <c r="CY246" i="1"/>
  <c r="X246" i="1" s="1"/>
  <c r="U240" i="1"/>
  <c r="CR240" i="1"/>
  <c r="Q240" i="1" s="1"/>
  <c r="AB240" i="1"/>
  <c r="CY237" i="1"/>
  <c r="X237" i="1" s="1"/>
  <c r="CZ237" i="1"/>
  <c r="Y237" i="1" s="1"/>
  <c r="CX506" i="3"/>
  <c r="CX510" i="3"/>
  <c r="CX503" i="3"/>
  <c r="CX507" i="3"/>
  <c r="CX511" i="3"/>
  <c r="CX504" i="3"/>
  <c r="CX508" i="3"/>
  <c r="CX512" i="3"/>
  <c r="CX505" i="3"/>
  <c r="CX509" i="3"/>
  <c r="CX513" i="3"/>
  <c r="I240" i="1"/>
  <c r="P240" i="1" s="1"/>
  <c r="CY233" i="1"/>
  <c r="X233" i="1" s="1"/>
  <c r="CZ233" i="1"/>
  <c r="Y233" i="1" s="1"/>
  <c r="CY229" i="1"/>
  <c r="X229" i="1" s="1"/>
  <c r="CZ229" i="1"/>
  <c r="Y229" i="1" s="1"/>
  <c r="CY225" i="1"/>
  <c r="X225" i="1" s="1"/>
  <c r="CZ225" i="1"/>
  <c r="Y225" i="1" s="1"/>
  <c r="CY221" i="1"/>
  <c r="X221" i="1" s="1"/>
  <c r="CZ221" i="1"/>
  <c r="Y221" i="1" s="1"/>
  <c r="CY217" i="1"/>
  <c r="X217" i="1" s="1"/>
  <c r="CZ217" i="1"/>
  <c r="Y217" i="1" s="1"/>
  <c r="CY215" i="1"/>
  <c r="X215" i="1" s="1"/>
  <c r="CZ215" i="1"/>
  <c r="Y215" i="1" s="1"/>
  <c r="CP208" i="1"/>
  <c r="O208" i="1" s="1"/>
  <c r="CQ329" i="1"/>
  <c r="P329" i="1" s="1"/>
  <c r="CP329" i="1" s="1"/>
  <c r="O329" i="1" s="1"/>
  <c r="CS327" i="1"/>
  <c r="R327" i="1" s="1"/>
  <c r="GK327" i="1" s="1"/>
  <c r="CQ325" i="1"/>
  <c r="P325" i="1" s="1"/>
  <c r="CP325" i="1" s="1"/>
  <c r="O325" i="1" s="1"/>
  <c r="CS323" i="1"/>
  <c r="R323" i="1" s="1"/>
  <c r="GK323" i="1" s="1"/>
  <c r="CQ319" i="1"/>
  <c r="P319" i="1" s="1"/>
  <c r="CP319" i="1" s="1"/>
  <c r="O319" i="1" s="1"/>
  <c r="AB317" i="1"/>
  <c r="CX698" i="3"/>
  <c r="CX702" i="3"/>
  <c r="CX706" i="3"/>
  <c r="CX699" i="3"/>
  <c r="CX703" i="3"/>
  <c r="CX700" i="3"/>
  <c r="CX704" i="3"/>
  <c r="CX697" i="3"/>
  <c r="CX701" i="3"/>
  <c r="CX705" i="3"/>
  <c r="CQ315" i="1"/>
  <c r="P315" i="1" s="1"/>
  <c r="AD315" i="1"/>
  <c r="CR315" i="1" s="1"/>
  <c r="Q315" i="1" s="1"/>
  <c r="AB313" i="1"/>
  <c r="AD311" i="1"/>
  <c r="CR311" i="1" s="1"/>
  <c r="Q311" i="1" s="1"/>
  <c r="CP311" i="1" s="1"/>
  <c r="O311" i="1" s="1"/>
  <c r="AB309" i="1"/>
  <c r="AD307" i="1"/>
  <c r="CR307" i="1" s="1"/>
  <c r="Q307" i="1" s="1"/>
  <c r="DV331" i="1" s="1"/>
  <c r="FY265" i="1"/>
  <c r="CG265" i="1"/>
  <c r="AO265" i="1"/>
  <c r="AB263" i="1"/>
  <c r="AD262" i="1"/>
  <c r="AB261" i="1"/>
  <c r="AD260" i="1"/>
  <c r="AB259" i="1"/>
  <c r="AD258" i="1"/>
  <c r="AB257" i="1"/>
  <c r="CX611" i="3"/>
  <c r="CX612" i="3"/>
  <c r="AD255" i="1"/>
  <c r="AB254" i="1"/>
  <c r="AD253" i="1"/>
  <c r="AB251" i="1"/>
  <c r="CX598" i="3"/>
  <c r="CX602" i="3"/>
  <c r="CX595" i="3"/>
  <c r="CX599" i="3"/>
  <c r="CX603" i="3"/>
  <c r="CX596" i="3"/>
  <c r="CX600" i="3"/>
  <c r="CX604" i="3"/>
  <c r="CX597" i="3"/>
  <c r="CX601" i="3"/>
  <c r="CX586" i="3"/>
  <c r="CX590" i="3"/>
  <c r="CX594" i="3"/>
  <c r="CX587" i="3"/>
  <c r="CX591" i="3"/>
  <c r="CX588" i="3"/>
  <c r="CX592" i="3"/>
  <c r="CX585" i="3"/>
  <c r="CX589" i="3"/>
  <c r="CX593" i="3"/>
  <c r="CR247" i="1"/>
  <c r="Q247" i="1" s="1"/>
  <c r="T247" i="1"/>
  <c r="DY265" i="1" s="1"/>
  <c r="AB246" i="1"/>
  <c r="CY244" i="1"/>
  <c r="X244" i="1" s="1"/>
  <c r="CY242" i="1"/>
  <c r="X242" i="1" s="1"/>
  <c r="AB241" i="1"/>
  <c r="CQ241" i="1"/>
  <c r="P241" i="1" s="1"/>
  <c r="CP241" i="1" s="1"/>
  <c r="O241" i="1" s="1"/>
  <c r="W238" i="1"/>
  <c r="S238" i="1"/>
  <c r="AB238" i="1"/>
  <c r="GX236" i="1"/>
  <c r="CJ265" i="1" s="1"/>
  <c r="W236" i="1"/>
  <c r="AJ265" i="1" s="1"/>
  <c r="S236" i="1"/>
  <c r="AB236" i="1"/>
  <c r="CZ235" i="1"/>
  <c r="Y235" i="1" s="1"/>
  <c r="AD235" i="1"/>
  <c r="CS235" i="1"/>
  <c r="R235" i="1" s="1"/>
  <c r="GK235" i="1" s="1"/>
  <c r="CR209" i="1"/>
  <c r="Q209" i="1" s="1"/>
  <c r="AB209" i="1"/>
  <c r="CY208" i="1"/>
  <c r="X208" i="1" s="1"/>
  <c r="CZ208" i="1"/>
  <c r="Y208" i="1" s="1"/>
  <c r="CX726" i="3"/>
  <c r="CX730" i="3"/>
  <c r="CX723" i="3"/>
  <c r="CX727" i="3"/>
  <c r="CX724" i="3"/>
  <c r="CX728" i="3"/>
  <c r="CX725" i="3"/>
  <c r="CX729" i="3"/>
  <c r="CX682" i="3"/>
  <c r="CX683" i="3"/>
  <c r="CX681" i="3"/>
  <c r="CX654" i="3"/>
  <c r="CX658" i="3"/>
  <c r="CX662" i="3"/>
  <c r="CX666" i="3"/>
  <c r="CX655" i="3"/>
  <c r="CX659" i="3"/>
  <c r="CX663" i="3"/>
  <c r="CX656" i="3"/>
  <c r="CX660" i="3"/>
  <c r="CX664" i="3"/>
  <c r="CX653" i="3"/>
  <c r="CX657" i="3"/>
  <c r="CX661" i="3"/>
  <c r="CX665" i="3"/>
  <c r="CX626" i="3"/>
  <c r="CX630" i="3"/>
  <c r="CX634" i="3"/>
  <c r="CX638" i="3"/>
  <c r="CX627" i="3"/>
  <c r="CX631" i="3"/>
  <c r="CX635" i="3"/>
  <c r="CX628" i="3"/>
  <c r="CX632" i="3"/>
  <c r="CX636" i="3"/>
  <c r="CX625" i="3"/>
  <c r="CX629" i="3"/>
  <c r="CX633" i="3"/>
  <c r="CX637" i="3"/>
  <c r="CQ248" i="1"/>
  <c r="P248" i="1" s="1"/>
  <c r="CP248" i="1" s="1"/>
  <c r="O248" i="1" s="1"/>
  <c r="S247" i="1"/>
  <c r="GX240" i="1"/>
  <c r="W240" i="1"/>
  <c r="S240" i="1"/>
  <c r="AB237" i="1"/>
  <c r="CQ237" i="1"/>
  <c r="P237" i="1" s="1"/>
  <c r="CP237" i="1" s="1"/>
  <c r="O237" i="1" s="1"/>
  <c r="CR231" i="1"/>
  <c r="Q231" i="1" s="1"/>
  <c r="AB231" i="1"/>
  <c r="CR227" i="1"/>
  <c r="Q227" i="1" s="1"/>
  <c r="AB227" i="1"/>
  <c r="CR223" i="1"/>
  <c r="Q223" i="1" s="1"/>
  <c r="AB223" i="1"/>
  <c r="CR219" i="1"/>
  <c r="Q219" i="1" s="1"/>
  <c r="AB219" i="1"/>
  <c r="CR216" i="1"/>
  <c r="Q216" i="1" s="1"/>
  <c r="AB216" i="1"/>
  <c r="CR213" i="1"/>
  <c r="Q213" i="1" s="1"/>
  <c r="AB213" i="1"/>
  <c r="CY212" i="1"/>
  <c r="X212" i="1" s="1"/>
  <c r="GO212" i="1" s="1"/>
  <c r="CZ212" i="1"/>
  <c r="Y212" i="1" s="1"/>
  <c r="CP209" i="1"/>
  <c r="O209" i="1" s="1"/>
  <c r="CY207" i="1"/>
  <c r="X207" i="1" s="1"/>
  <c r="CZ207" i="1"/>
  <c r="Y207" i="1" s="1"/>
  <c r="CX734" i="3"/>
  <c r="CX738" i="3"/>
  <c r="CX731" i="3"/>
  <c r="CX735" i="3"/>
  <c r="CX732" i="3"/>
  <c r="CX736" i="3"/>
  <c r="CX733" i="3"/>
  <c r="CX737" i="3"/>
  <c r="CX686" i="3"/>
  <c r="CX684" i="3"/>
  <c r="CX685" i="3"/>
  <c r="CX670" i="3"/>
  <c r="CX674" i="3"/>
  <c r="CX678" i="3"/>
  <c r="CX667" i="3"/>
  <c r="CX671" i="3"/>
  <c r="CX675" i="3"/>
  <c r="CX679" i="3"/>
  <c r="CX668" i="3"/>
  <c r="CX672" i="3"/>
  <c r="CX676" i="3"/>
  <c r="CX680" i="3"/>
  <c r="CX669" i="3"/>
  <c r="CX673" i="3"/>
  <c r="CX677" i="3"/>
  <c r="CX642" i="3"/>
  <c r="CX646" i="3"/>
  <c r="CX650" i="3"/>
  <c r="CX639" i="3"/>
  <c r="CX643" i="3"/>
  <c r="CX647" i="3"/>
  <c r="CX651" i="3"/>
  <c r="CX640" i="3"/>
  <c r="CX644" i="3"/>
  <c r="CX648" i="3"/>
  <c r="CX652" i="3"/>
  <c r="CX641" i="3"/>
  <c r="CX645" i="3"/>
  <c r="CX649" i="3"/>
  <c r="GA265" i="1"/>
  <c r="EU265" i="1"/>
  <c r="EI265" i="1"/>
  <c r="CI265" i="1"/>
  <c r="BC265" i="1"/>
  <c r="AQ265" i="1"/>
  <c r="CY245" i="1"/>
  <c r="X245" i="1" s="1"/>
  <c r="CQ245" i="1"/>
  <c r="P245" i="1" s="1"/>
  <c r="CP245" i="1" s="1"/>
  <c r="O245" i="1" s="1"/>
  <c r="CP244" i="1"/>
  <c r="O244" i="1" s="1"/>
  <c r="CY243" i="1"/>
  <c r="X243" i="1" s="1"/>
  <c r="CQ243" i="1"/>
  <c r="P243" i="1" s="1"/>
  <c r="CP243" i="1" s="1"/>
  <c r="O243" i="1" s="1"/>
  <c r="CP242" i="1"/>
  <c r="O242" i="1" s="1"/>
  <c r="V240" i="1"/>
  <c r="AI265" i="1" s="1"/>
  <c r="R240" i="1"/>
  <c r="GK240" i="1" s="1"/>
  <c r="AD239" i="1"/>
  <c r="CS239" i="1"/>
  <c r="R239" i="1" s="1"/>
  <c r="U238" i="1"/>
  <c r="AH265" i="1" s="1"/>
  <c r="Q238" i="1"/>
  <c r="CP238" i="1" s="1"/>
  <c r="O238" i="1" s="1"/>
  <c r="CP232" i="1"/>
  <c r="O232" i="1" s="1"/>
  <c r="CP231" i="1"/>
  <c r="O231" i="1" s="1"/>
  <c r="CP227" i="1"/>
  <c r="O227" i="1" s="1"/>
  <c r="CP223" i="1"/>
  <c r="O223" i="1" s="1"/>
  <c r="CP219" i="1"/>
  <c r="O219" i="1" s="1"/>
  <c r="CP216" i="1"/>
  <c r="O216" i="1" s="1"/>
  <c r="CP213" i="1"/>
  <c r="O213" i="1" s="1"/>
  <c r="CY211" i="1"/>
  <c r="X211" i="1" s="1"/>
  <c r="CZ211" i="1"/>
  <c r="Y211" i="1" s="1"/>
  <c r="AB212" i="1"/>
  <c r="CX397" i="3"/>
  <c r="CX401" i="3"/>
  <c r="CX405" i="3"/>
  <c r="CX399" i="3"/>
  <c r="CX404" i="3"/>
  <c r="CX400" i="3"/>
  <c r="CX402" i="3"/>
  <c r="CX398" i="3"/>
  <c r="CX403" i="3"/>
  <c r="AB208" i="1"/>
  <c r="CX380" i="3"/>
  <c r="CX381" i="3"/>
  <c r="CX379" i="3"/>
  <c r="CZ206" i="1"/>
  <c r="Y206" i="1" s="1"/>
  <c r="CP206" i="1"/>
  <c r="O206" i="1" s="1"/>
  <c r="FY165" i="1"/>
  <c r="EU165" i="1"/>
  <c r="EM165" i="1"/>
  <c r="AU165" i="1"/>
  <c r="CC26" i="1"/>
  <c r="AT165" i="1"/>
  <c r="CP160" i="1"/>
  <c r="O160" i="1" s="1"/>
  <c r="CY159" i="1"/>
  <c r="X159" i="1" s="1"/>
  <c r="GN159" i="1" s="1"/>
  <c r="CZ159" i="1"/>
  <c r="Y159" i="1" s="1"/>
  <c r="CZ157" i="1"/>
  <c r="Y157" i="1" s="1"/>
  <c r="CY157" i="1"/>
  <c r="X157" i="1" s="1"/>
  <c r="CY155" i="1"/>
  <c r="X155" i="1" s="1"/>
  <c r="CZ155" i="1"/>
  <c r="Y155" i="1" s="1"/>
  <c r="CZ153" i="1"/>
  <c r="Y153" i="1" s="1"/>
  <c r="CY153" i="1"/>
  <c r="X153" i="1" s="1"/>
  <c r="CY151" i="1"/>
  <c r="X151" i="1" s="1"/>
  <c r="GM151" i="1" s="1"/>
  <c r="CZ151" i="1"/>
  <c r="Y151" i="1" s="1"/>
  <c r="CZ149" i="1"/>
  <c r="Y149" i="1" s="1"/>
  <c r="CY149" i="1"/>
  <c r="X149" i="1" s="1"/>
  <c r="CY147" i="1"/>
  <c r="X147" i="1" s="1"/>
  <c r="CZ147" i="1"/>
  <c r="Y147" i="1" s="1"/>
  <c r="CZ145" i="1"/>
  <c r="Y145" i="1" s="1"/>
  <c r="CY145" i="1"/>
  <c r="X145" i="1" s="1"/>
  <c r="CZ144" i="1"/>
  <c r="Y144" i="1" s="1"/>
  <c r="CY144" i="1"/>
  <c r="X144" i="1" s="1"/>
  <c r="GK141" i="1"/>
  <c r="CZ141" i="1"/>
  <c r="Y141" i="1" s="1"/>
  <c r="CZ139" i="1"/>
  <c r="Y139" i="1" s="1"/>
  <c r="CY139" i="1"/>
  <c r="X139" i="1" s="1"/>
  <c r="R136" i="1"/>
  <c r="GK136" i="1" s="1"/>
  <c r="GX136" i="1"/>
  <c r="CT234" i="1"/>
  <c r="S234" i="1" s="1"/>
  <c r="CQ233" i="1"/>
  <c r="P233" i="1" s="1"/>
  <c r="CP233" i="1" s="1"/>
  <c r="O233" i="1" s="1"/>
  <c r="CT232" i="1"/>
  <c r="S232" i="1" s="1"/>
  <c r="CS231" i="1"/>
  <c r="R231" i="1" s="1"/>
  <c r="GK231" i="1" s="1"/>
  <c r="CT230" i="1"/>
  <c r="S230" i="1" s="1"/>
  <c r="CQ229" i="1"/>
  <c r="P229" i="1" s="1"/>
  <c r="CP229" i="1" s="1"/>
  <c r="O229" i="1" s="1"/>
  <c r="CT228" i="1"/>
  <c r="S228" i="1" s="1"/>
  <c r="CS227" i="1"/>
  <c r="R227" i="1" s="1"/>
  <c r="GK227" i="1" s="1"/>
  <c r="CT226" i="1"/>
  <c r="S226" i="1" s="1"/>
  <c r="CQ225" i="1"/>
  <c r="P225" i="1" s="1"/>
  <c r="CP225" i="1" s="1"/>
  <c r="O225" i="1" s="1"/>
  <c r="CT224" i="1"/>
  <c r="S224" i="1" s="1"/>
  <c r="CP224" i="1" s="1"/>
  <c r="O224" i="1" s="1"/>
  <c r="CS223" i="1"/>
  <c r="R223" i="1" s="1"/>
  <c r="GK223" i="1" s="1"/>
  <c r="CT222" i="1"/>
  <c r="S222" i="1" s="1"/>
  <c r="CP222" i="1" s="1"/>
  <c r="O222" i="1" s="1"/>
  <c r="CQ221" i="1"/>
  <c r="P221" i="1" s="1"/>
  <c r="CP221" i="1" s="1"/>
  <c r="O221" i="1" s="1"/>
  <c r="CT220" i="1"/>
  <c r="S220" i="1" s="1"/>
  <c r="CS219" i="1"/>
  <c r="R219" i="1" s="1"/>
  <c r="GK219" i="1" s="1"/>
  <c r="CT218" i="1"/>
  <c r="S218" i="1" s="1"/>
  <c r="CQ217" i="1"/>
  <c r="P217" i="1" s="1"/>
  <c r="CP217" i="1" s="1"/>
  <c r="O217" i="1" s="1"/>
  <c r="CS216" i="1"/>
  <c r="R216" i="1" s="1"/>
  <c r="CY216" i="1" s="1"/>
  <c r="X216" i="1" s="1"/>
  <c r="CQ215" i="1"/>
  <c r="P215" i="1" s="1"/>
  <c r="CP215" i="1" s="1"/>
  <c r="O215" i="1" s="1"/>
  <c r="CT214" i="1"/>
  <c r="S214" i="1" s="1"/>
  <c r="CP214" i="1" s="1"/>
  <c r="O214" i="1" s="1"/>
  <c r="CS213" i="1"/>
  <c r="R213" i="1" s="1"/>
  <c r="GK213" i="1" s="1"/>
  <c r="CX409" i="3"/>
  <c r="CX410" i="3"/>
  <c r="CX414" i="3"/>
  <c r="CX406" i="3"/>
  <c r="CX411" i="3"/>
  <c r="CX407" i="3"/>
  <c r="CX412" i="3"/>
  <c r="CX408" i="3"/>
  <c r="CX413" i="3"/>
  <c r="CQ211" i="1"/>
  <c r="P211" i="1" s="1"/>
  <c r="CP211" i="1" s="1"/>
  <c r="O211" i="1" s="1"/>
  <c r="CT210" i="1"/>
  <c r="S210" i="1" s="1"/>
  <c r="CS209" i="1"/>
  <c r="R209" i="1" s="1"/>
  <c r="CX384" i="3"/>
  <c r="CX382" i="3"/>
  <c r="CX383" i="3"/>
  <c r="CQ207" i="1"/>
  <c r="P207" i="1" s="1"/>
  <c r="CY206" i="1"/>
  <c r="X206" i="1" s="1"/>
  <c r="ET165" i="1"/>
  <c r="EL26" i="1"/>
  <c r="P183" i="1"/>
  <c r="BC165" i="1"/>
  <c r="CZ161" i="1"/>
  <c r="Y161" i="1" s="1"/>
  <c r="CY161" i="1"/>
  <c r="X161" i="1" s="1"/>
  <c r="CR157" i="1"/>
  <c r="Q157" i="1" s="1"/>
  <c r="CP157" i="1" s="1"/>
  <c r="O157" i="1" s="1"/>
  <c r="AB157" i="1"/>
  <c r="CY156" i="1"/>
  <c r="X156" i="1" s="1"/>
  <c r="CZ156" i="1"/>
  <c r="Y156" i="1" s="1"/>
  <c r="CR153" i="1"/>
  <c r="Q153" i="1" s="1"/>
  <c r="AB153" i="1"/>
  <c r="CY152" i="1"/>
  <c r="X152" i="1" s="1"/>
  <c r="CZ152" i="1"/>
  <c r="Y152" i="1" s="1"/>
  <c r="CR149" i="1"/>
  <c r="Q149" i="1" s="1"/>
  <c r="CP149" i="1" s="1"/>
  <c r="O149" i="1" s="1"/>
  <c r="AB149" i="1"/>
  <c r="CY148" i="1"/>
  <c r="X148" i="1" s="1"/>
  <c r="CZ148" i="1"/>
  <c r="Y148" i="1" s="1"/>
  <c r="CR145" i="1"/>
  <c r="Q145" i="1" s="1"/>
  <c r="AB145" i="1"/>
  <c r="CZ132" i="1"/>
  <c r="Y132" i="1" s="1"/>
  <c r="CY132" i="1"/>
  <c r="X132" i="1" s="1"/>
  <c r="CX486" i="3"/>
  <c r="CX490" i="3"/>
  <c r="CX487" i="3"/>
  <c r="CX491" i="3"/>
  <c r="CX488" i="3"/>
  <c r="CX492" i="3"/>
  <c r="CX485" i="3"/>
  <c r="CX489" i="3"/>
  <c r="CX493" i="3"/>
  <c r="CX470" i="3"/>
  <c r="CX474" i="3"/>
  <c r="CX467" i="3"/>
  <c r="CX471" i="3"/>
  <c r="CX475" i="3"/>
  <c r="CX468" i="3"/>
  <c r="CX472" i="3"/>
  <c r="CX469" i="3"/>
  <c r="CX473" i="3"/>
  <c r="CX446" i="3"/>
  <c r="CX450" i="3"/>
  <c r="CX454" i="3"/>
  <c r="CX447" i="3"/>
  <c r="CX451" i="3"/>
  <c r="CX455" i="3"/>
  <c r="CX448" i="3"/>
  <c r="CX452" i="3"/>
  <c r="CX445" i="3"/>
  <c r="CX449" i="3"/>
  <c r="CX453" i="3"/>
  <c r="CX438" i="3"/>
  <c r="CX439" i="3"/>
  <c r="CX440" i="3"/>
  <c r="CX437" i="3"/>
  <c r="CX388" i="3"/>
  <c r="CX385" i="3"/>
  <c r="CX389" i="3"/>
  <c r="CX386" i="3"/>
  <c r="CX387" i="3"/>
  <c r="CX390" i="3"/>
  <c r="GA26" i="1"/>
  <c r="ER165" i="1"/>
  <c r="EI26" i="1"/>
  <c r="P175" i="1"/>
  <c r="CI26" i="1"/>
  <c r="AZ165" i="1"/>
  <c r="BY26" i="1"/>
  <c r="AP165" i="1"/>
  <c r="CY162" i="1"/>
  <c r="X162" i="1" s="1"/>
  <c r="CZ162" i="1"/>
  <c r="Y162" i="1" s="1"/>
  <c r="CR161" i="1"/>
  <c r="Q161" i="1" s="1"/>
  <c r="CP161" i="1" s="1"/>
  <c r="O161" i="1" s="1"/>
  <c r="AB161" i="1"/>
  <c r="GM159" i="1"/>
  <c r="GM155" i="1"/>
  <c r="GN155" i="1"/>
  <c r="GN151" i="1"/>
  <c r="U150" i="1"/>
  <c r="GM147" i="1"/>
  <c r="GN147" i="1"/>
  <c r="CP144" i="1"/>
  <c r="O144" i="1" s="1"/>
  <c r="CZ143" i="1"/>
  <c r="Y143" i="1" s="1"/>
  <c r="CY143" i="1"/>
  <c r="X143" i="1" s="1"/>
  <c r="V140" i="1"/>
  <c r="GM135" i="1"/>
  <c r="CZ126" i="1"/>
  <c r="Y126" i="1" s="1"/>
  <c r="CY126" i="1"/>
  <c r="X126" i="1" s="1"/>
  <c r="CZ124" i="1"/>
  <c r="Y124" i="1" s="1"/>
  <c r="CY124" i="1"/>
  <c r="X124" i="1" s="1"/>
  <c r="CX514" i="3"/>
  <c r="CX518" i="3"/>
  <c r="CX522" i="3"/>
  <c r="CX515" i="3"/>
  <c r="CX519" i="3"/>
  <c r="CX523" i="3"/>
  <c r="CX516" i="3"/>
  <c r="CX520" i="3"/>
  <c r="CX524" i="3"/>
  <c r="CX517" i="3"/>
  <c r="CX521" i="3"/>
  <c r="CX494" i="3"/>
  <c r="CX498" i="3"/>
  <c r="CX502" i="3"/>
  <c r="CX495" i="3"/>
  <c r="CX499" i="3"/>
  <c r="CX496" i="3"/>
  <c r="CX500" i="3"/>
  <c r="CX497" i="3"/>
  <c r="CX501" i="3"/>
  <c r="CX478" i="3"/>
  <c r="CX482" i="3"/>
  <c r="CX479" i="3"/>
  <c r="CX483" i="3"/>
  <c r="CX476" i="3"/>
  <c r="CX480" i="3"/>
  <c r="CX484" i="3"/>
  <c r="CX477" i="3"/>
  <c r="CX481" i="3"/>
  <c r="CX458" i="3"/>
  <c r="CX462" i="3"/>
  <c r="CX466" i="3"/>
  <c r="CX459" i="3"/>
  <c r="CX463" i="3"/>
  <c r="CX456" i="3"/>
  <c r="CX460" i="3"/>
  <c r="CX464" i="3"/>
  <c r="CX457" i="3"/>
  <c r="CX461" i="3"/>
  <c r="CX465" i="3"/>
  <c r="CX442" i="3"/>
  <c r="CX443" i="3"/>
  <c r="CX444" i="3"/>
  <c r="CX441" i="3"/>
  <c r="CX393" i="3"/>
  <c r="CX394" i="3"/>
  <c r="CX395" i="3"/>
  <c r="CX391" i="3"/>
  <c r="CX396" i="3"/>
  <c r="CX392" i="3"/>
  <c r="CY163" i="1"/>
  <c r="X163" i="1" s="1"/>
  <c r="GM163" i="1" s="1"/>
  <c r="CZ163" i="1"/>
  <c r="Y163" i="1" s="1"/>
  <c r="CY160" i="1"/>
  <c r="X160" i="1" s="1"/>
  <c r="AB160" i="1"/>
  <c r="V154" i="1"/>
  <c r="CP153" i="1"/>
  <c r="O153" i="1" s="1"/>
  <c r="V150" i="1"/>
  <c r="V146" i="1"/>
  <c r="CP145" i="1"/>
  <c r="O145" i="1" s="1"/>
  <c r="CP143" i="1"/>
  <c r="O143" i="1" s="1"/>
  <c r="T142" i="1"/>
  <c r="CP139" i="1"/>
  <c r="O139" i="1" s="1"/>
  <c r="GK137" i="1"/>
  <c r="CZ137" i="1"/>
  <c r="Y137" i="1" s="1"/>
  <c r="S136" i="1"/>
  <c r="CZ135" i="1"/>
  <c r="Y135" i="1" s="1"/>
  <c r="CY135" i="1"/>
  <c r="X135" i="1" s="1"/>
  <c r="GN135" i="1" s="1"/>
  <c r="CZ134" i="1"/>
  <c r="Y134" i="1" s="1"/>
  <c r="CY134" i="1"/>
  <c r="X134" i="1" s="1"/>
  <c r="T123" i="1"/>
  <c r="CG165" i="1"/>
  <c r="AO165" i="1"/>
  <c r="CX352" i="3"/>
  <c r="CX353" i="3"/>
  <c r="CX350" i="3"/>
  <c r="CX354" i="3"/>
  <c r="CX351" i="3"/>
  <c r="U144" i="1"/>
  <c r="Q144" i="1"/>
  <c r="CY141" i="1"/>
  <c r="X141" i="1" s="1"/>
  <c r="CY137" i="1"/>
  <c r="X137" i="1" s="1"/>
  <c r="AB134" i="1"/>
  <c r="CS133" i="1"/>
  <c r="R133" i="1" s="1"/>
  <c r="GK133" i="1" s="1"/>
  <c r="P133" i="1"/>
  <c r="T132" i="1"/>
  <c r="P132" i="1"/>
  <c r="CP132" i="1" s="1"/>
  <c r="O132" i="1" s="1"/>
  <c r="CZ130" i="1"/>
  <c r="Y130" i="1" s="1"/>
  <c r="AD130" i="1"/>
  <c r="CS129" i="1"/>
  <c r="R129" i="1" s="1"/>
  <c r="GK129" i="1" s="1"/>
  <c r="P129" i="1"/>
  <c r="CZ128" i="1"/>
  <c r="Y128" i="1" s="1"/>
  <c r="AD128" i="1"/>
  <c r="T126" i="1"/>
  <c r="P126" i="1"/>
  <c r="CP126" i="1" s="1"/>
  <c r="O126" i="1" s="1"/>
  <c r="AB123" i="1"/>
  <c r="AD120" i="1"/>
  <c r="CS120" i="1"/>
  <c r="R120" i="1" s="1"/>
  <c r="CZ119" i="1"/>
  <c r="Y119" i="1" s="1"/>
  <c r="CP119" i="1"/>
  <c r="O119" i="1" s="1"/>
  <c r="P118" i="1"/>
  <c r="AB117" i="1"/>
  <c r="CY115" i="1"/>
  <c r="X115" i="1" s="1"/>
  <c r="CZ115" i="1"/>
  <c r="Y115" i="1" s="1"/>
  <c r="CR113" i="1"/>
  <c r="Q113" i="1" s="1"/>
  <c r="AB113" i="1"/>
  <c r="CR110" i="1"/>
  <c r="Q110" i="1" s="1"/>
  <c r="AB110" i="1"/>
  <c r="CY109" i="1"/>
  <c r="X109" i="1" s="1"/>
  <c r="CZ109" i="1"/>
  <c r="Y109" i="1" s="1"/>
  <c r="CP107" i="1"/>
  <c r="O107" i="1" s="1"/>
  <c r="CR105" i="1"/>
  <c r="Q105" i="1" s="1"/>
  <c r="AB105" i="1"/>
  <c r="P169" i="1"/>
  <c r="CQ162" i="1"/>
  <c r="P162" i="1" s="1"/>
  <c r="CP162" i="1" s="1"/>
  <c r="O162" i="1" s="1"/>
  <c r="CS160" i="1"/>
  <c r="R160" i="1" s="1"/>
  <c r="GK160" i="1" s="1"/>
  <c r="CX336" i="3"/>
  <c r="CX337" i="3"/>
  <c r="CX338" i="3"/>
  <c r="CX335" i="3"/>
  <c r="CX339" i="3"/>
  <c r="CS158" i="1"/>
  <c r="I158" i="1"/>
  <c r="Q158" i="1" s="1"/>
  <c r="CQ156" i="1"/>
  <c r="P156" i="1" s="1"/>
  <c r="CP156" i="1" s="1"/>
  <c r="O156" i="1" s="1"/>
  <c r="CS154" i="1"/>
  <c r="I154" i="1"/>
  <c r="S154" i="1" s="1"/>
  <c r="CQ152" i="1"/>
  <c r="P152" i="1" s="1"/>
  <c r="CP152" i="1" s="1"/>
  <c r="O152" i="1" s="1"/>
  <c r="CS150" i="1"/>
  <c r="I150" i="1"/>
  <c r="Q150" i="1" s="1"/>
  <c r="CQ148" i="1"/>
  <c r="P148" i="1" s="1"/>
  <c r="CP148" i="1" s="1"/>
  <c r="O148" i="1" s="1"/>
  <c r="CS146" i="1"/>
  <c r="R146" i="1" s="1"/>
  <c r="GK146" i="1" s="1"/>
  <c r="I146" i="1"/>
  <c r="S146" i="1" s="1"/>
  <c r="U140" i="1"/>
  <c r="I140" i="1"/>
  <c r="S140" i="1" s="1"/>
  <c r="AB139" i="1"/>
  <c r="U136" i="1"/>
  <c r="Q136" i="1"/>
  <c r="AB135" i="1"/>
  <c r="CR133" i="1"/>
  <c r="Q133" i="1" s="1"/>
  <c r="T133" i="1"/>
  <c r="AB132" i="1"/>
  <c r="CR129" i="1"/>
  <c r="Q129" i="1" s="1"/>
  <c r="T129" i="1"/>
  <c r="CY127" i="1"/>
  <c r="X127" i="1" s="1"/>
  <c r="CQ127" i="1"/>
  <c r="P127" i="1" s="1"/>
  <c r="CP127" i="1" s="1"/>
  <c r="O127" i="1" s="1"/>
  <c r="AB126" i="1"/>
  <c r="CS125" i="1"/>
  <c r="R125" i="1" s="1"/>
  <c r="P125" i="1"/>
  <c r="CP125" i="1" s="1"/>
  <c r="O125" i="1" s="1"/>
  <c r="T124" i="1"/>
  <c r="P124" i="1"/>
  <c r="CP124" i="1" s="1"/>
  <c r="O124" i="1" s="1"/>
  <c r="GX123" i="1"/>
  <c r="AD122" i="1"/>
  <c r="CP121" i="1"/>
  <c r="O121" i="1" s="1"/>
  <c r="CX264" i="3"/>
  <c r="CX268" i="3"/>
  <c r="CX265" i="3"/>
  <c r="CX269" i="3"/>
  <c r="CX266" i="3"/>
  <c r="CX270" i="3"/>
  <c r="CX267" i="3"/>
  <c r="I123" i="1"/>
  <c r="W123" i="1" s="1"/>
  <c r="CY119" i="1"/>
  <c r="X119" i="1" s="1"/>
  <c r="AB119" i="1"/>
  <c r="W118" i="1"/>
  <c r="S118" i="1"/>
  <c r="CY117" i="1"/>
  <c r="X117" i="1" s="1"/>
  <c r="CZ117" i="1"/>
  <c r="Y117" i="1" s="1"/>
  <c r="CP115" i="1"/>
  <c r="O115" i="1" s="1"/>
  <c r="CZ114" i="1"/>
  <c r="Y114" i="1" s="1"/>
  <c r="CY114" i="1"/>
  <c r="X114" i="1" s="1"/>
  <c r="CP113" i="1"/>
  <c r="O113" i="1" s="1"/>
  <c r="CR109" i="1"/>
  <c r="Q109" i="1" s="1"/>
  <c r="CP109" i="1" s="1"/>
  <c r="O109" i="1" s="1"/>
  <c r="AB109" i="1"/>
  <c r="CP105" i="1"/>
  <c r="O105" i="1" s="1"/>
  <c r="CY103" i="1"/>
  <c r="X103" i="1" s="1"/>
  <c r="CZ103" i="1"/>
  <c r="Y103" i="1" s="1"/>
  <c r="CY100" i="1"/>
  <c r="X100" i="1" s="1"/>
  <c r="CZ100" i="1"/>
  <c r="Y100" i="1" s="1"/>
  <c r="R99" i="1"/>
  <c r="GK99" i="1" s="1"/>
  <c r="CY90" i="1"/>
  <c r="X90" i="1" s="1"/>
  <c r="CZ90" i="1"/>
  <c r="Y90" i="1" s="1"/>
  <c r="CY86" i="1"/>
  <c r="X86" i="1" s="1"/>
  <c r="CZ86" i="1"/>
  <c r="Y86" i="1" s="1"/>
  <c r="AQ165" i="1"/>
  <c r="CX340" i="3"/>
  <c r="CX344" i="3"/>
  <c r="CX341" i="3"/>
  <c r="CX342" i="3"/>
  <c r="CX343" i="3"/>
  <c r="CP141" i="1"/>
  <c r="O141" i="1" s="1"/>
  <c r="T140" i="1"/>
  <c r="P140" i="1"/>
  <c r="CP137" i="1"/>
  <c r="O137" i="1" s="1"/>
  <c r="T136" i="1"/>
  <c r="P136" i="1"/>
  <c r="CX300" i="3"/>
  <c r="CX304" i="3"/>
  <c r="CX308" i="3"/>
  <c r="CX312" i="3"/>
  <c r="CX316" i="3"/>
  <c r="CX301" i="3"/>
  <c r="CX305" i="3"/>
  <c r="CX309" i="3"/>
  <c r="CX313" i="3"/>
  <c r="CX302" i="3"/>
  <c r="CX306" i="3"/>
  <c r="CX310" i="3"/>
  <c r="CX314" i="3"/>
  <c r="CX299" i="3"/>
  <c r="CX303" i="3"/>
  <c r="CX307" i="3"/>
  <c r="CX311" i="3"/>
  <c r="CX315" i="3"/>
  <c r="I138" i="1"/>
  <c r="P138" i="1" s="1"/>
  <c r="I142" i="1"/>
  <c r="W142" i="1" s="1"/>
  <c r="CY133" i="1"/>
  <c r="X133" i="1" s="1"/>
  <c r="U131" i="1"/>
  <c r="Q131" i="1"/>
  <c r="AB124" i="1"/>
  <c r="V123" i="1"/>
  <c r="R123" i="1"/>
  <c r="GK123" i="1" s="1"/>
  <c r="AD118" i="1"/>
  <c r="CS118" i="1"/>
  <c r="R118" i="1" s="1"/>
  <c r="GK118" i="1" s="1"/>
  <c r="CZ116" i="1"/>
  <c r="Y116" i="1" s="1"/>
  <c r="CY116" i="1"/>
  <c r="X116" i="1" s="1"/>
  <c r="CP110" i="1"/>
  <c r="O110" i="1" s="1"/>
  <c r="CY106" i="1"/>
  <c r="X106" i="1" s="1"/>
  <c r="GN103" i="1"/>
  <c r="GM103" i="1"/>
  <c r="CX348" i="3"/>
  <c r="CX345" i="3"/>
  <c r="CX349" i="3"/>
  <c r="CX346" i="3"/>
  <c r="CX347" i="3"/>
  <c r="AB143" i="1"/>
  <c r="AD142" i="1"/>
  <c r="AB140" i="1"/>
  <c r="AD138" i="1"/>
  <c r="AB136" i="1"/>
  <c r="T134" i="1"/>
  <c r="P134" i="1"/>
  <c r="CP134" i="1" s="1"/>
  <c r="O134" i="1" s="1"/>
  <c r="AB131" i="1"/>
  <c r="CX292" i="3"/>
  <c r="CX296" i="3"/>
  <c r="CX293" i="3"/>
  <c r="CX297" i="3"/>
  <c r="CX294" i="3"/>
  <c r="CX298" i="3"/>
  <c r="CX295" i="3"/>
  <c r="I131" i="1"/>
  <c r="S131" i="1" s="1"/>
  <c r="CX272" i="3"/>
  <c r="CX276" i="3"/>
  <c r="CX273" i="3"/>
  <c r="CX277" i="3"/>
  <c r="CX274" i="3"/>
  <c r="CX271" i="3"/>
  <c r="CX275" i="3"/>
  <c r="U123" i="1"/>
  <c r="Q123" i="1"/>
  <c r="CP117" i="1"/>
  <c r="O117" i="1" s="1"/>
  <c r="CY113" i="1"/>
  <c r="X113" i="1" s="1"/>
  <c r="CZ113" i="1"/>
  <c r="Y113" i="1" s="1"/>
  <c r="CZ112" i="1"/>
  <c r="Y112" i="1" s="1"/>
  <c r="CY112" i="1"/>
  <c r="X112" i="1" s="1"/>
  <c r="CY110" i="1"/>
  <c r="X110" i="1" s="1"/>
  <c r="CR108" i="1"/>
  <c r="Q108" i="1" s="1"/>
  <c r="CP108" i="1" s="1"/>
  <c r="O108" i="1" s="1"/>
  <c r="AB108" i="1"/>
  <c r="CY107" i="1"/>
  <c r="X107" i="1" s="1"/>
  <c r="CZ107" i="1"/>
  <c r="Y107" i="1" s="1"/>
  <c r="CR106" i="1"/>
  <c r="Q106" i="1" s="1"/>
  <c r="CP106" i="1" s="1"/>
  <c r="O106" i="1" s="1"/>
  <c r="AB106" i="1"/>
  <c r="CY105" i="1"/>
  <c r="X105" i="1" s="1"/>
  <c r="CZ105" i="1"/>
  <c r="Y105" i="1" s="1"/>
  <c r="CZ104" i="1"/>
  <c r="Y104" i="1" s="1"/>
  <c r="CY104" i="1"/>
  <c r="X104" i="1" s="1"/>
  <c r="GN102" i="1"/>
  <c r="CY98" i="1"/>
  <c r="X98" i="1" s="1"/>
  <c r="CZ98" i="1"/>
  <c r="Y98" i="1" s="1"/>
  <c r="V99" i="1"/>
  <c r="GX99" i="1"/>
  <c r="CX288" i="3"/>
  <c r="CX285" i="3"/>
  <c r="CX289" i="3"/>
  <c r="CX286" i="3"/>
  <c r="CX290" i="3"/>
  <c r="CX287" i="3"/>
  <c r="CX291" i="3"/>
  <c r="CX260" i="3"/>
  <c r="CX257" i="3"/>
  <c r="CX261" i="3"/>
  <c r="CX258" i="3"/>
  <c r="CX262" i="3"/>
  <c r="CX259" i="3"/>
  <c r="CX263" i="3"/>
  <c r="CQ116" i="1"/>
  <c r="P116" i="1" s="1"/>
  <c r="CP116" i="1" s="1"/>
  <c r="O116" i="1" s="1"/>
  <c r="CQ114" i="1"/>
  <c r="P114" i="1" s="1"/>
  <c r="CP114" i="1" s="1"/>
  <c r="O114" i="1" s="1"/>
  <c r="CQ112" i="1"/>
  <c r="P112" i="1" s="1"/>
  <c r="CP112" i="1" s="1"/>
  <c r="O112" i="1" s="1"/>
  <c r="CS110" i="1"/>
  <c r="R110" i="1" s="1"/>
  <c r="GK110" i="1" s="1"/>
  <c r="CS108" i="1"/>
  <c r="R108" i="1" s="1"/>
  <c r="GK108" i="1" s="1"/>
  <c r="CX228" i="3"/>
  <c r="CX232" i="3"/>
  <c r="CX229" i="3"/>
  <c r="CX233" i="3"/>
  <c r="CX230" i="3"/>
  <c r="CX234" i="3"/>
  <c r="CX227" i="3"/>
  <c r="CX231" i="3"/>
  <c r="CX235" i="3"/>
  <c r="CS106" i="1"/>
  <c r="R106" i="1" s="1"/>
  <c r="GK106" i="1" s="1"/>
  <c r="CQ104" i="1"/>
  <c r="P104" i="1" s="1"/>
  <c r="CP104" i="1" s="1"/>
  <c r="O104" i="1" s="1"/>
  <c r="U99" i="1"/>
  <c r="P99" i="1"/>
  <c r="AB98" i="1"/>
  <c r="CQ98" i="1"/>
  <c r="P98" i="1" s="1"/>
  <c r="CP98" i="1" s="1"/>
  <c r="O98" i="1" s="1"/>
  <c r="V97" i="1"/>
  <c r="AD96" i="1"/>
  <c r="CS96" i="1"/>
  <c r="R96" i="1" s="1"/>
  <c r="W95" i="1"/>
  <c r="S95" i="1"/>
  <c r="Q91" i="1"/>
  <c r="AD88" i="1"/>
  <c r="CS88" i="1"/>
  <c r="R88" i="1" s="1"/>
  <c r="W87" i="1"/>
  <c r="S87" i="1"/>
  <c r="T83" i="1"/>
  <c r="CX236" i="3"/>
  <c r="CX240" i="3"/>
  <c r="CX244" i="3"/>
  <c r="CX237" i="3"/>
  <c r="CX241" i="3"/>
  <c r="CX238" i="3"/>
  <c r="CX242" i="3"/>
  <c r="CX239" i="3"/>
  <c r="CX243" i="3"/>
  <c r="AB100" i="1"/>
  <c r="CQ100" i="1"/>
  <c r="P100" i="1" s="1"/>
  <c r="CP100" i="1" s="1"/>
  <c r="O100" i="1" s="1"/>
  <c r="T99" i="1"/>
  <c r="U97" i="1"/>
  <c r="AD94" i="1"/>
  <c r="CS94" i="1"/>
  <c r="R94" i="1" s="1"/>
  <c r="GK94" i="1" s="1"/>
  <c r="CP93" i="1"/>
  <c r="O93" i="1" s="1"/>
  <c r="CP91" i="1"/>
  <c r="O91" i="1" s="1"/>
  <c r="AB90" i="1"/>
  <c r="CQ90" i="1"/>
  <c r="P90" i="1" s="1"/>
  <c r="CP90" i="1" s="1"/>
  <c r="O90" i="1" s="1"/>
  <c r="CX248" i="3"/>
  <c r="CX245" i="3"/>
  <c r="CX249" i="3"/>
  <c r="CX246" i="3"/>
  <c r="CX250" i="3"/>
  <c r="CX247" i="3"/>
  <c r="AB102" i="1"/>
  <c r="AD101" i="1"/>
  <c r="CR101" i="1" s="1"/>
  <c r="Q101" i="1" s="1"/>
  <c r="CP101" i="1" s="1"/>
  <c r="O101" i="1" s="1"/>
  <c r="W99" i="1"/>
  <c r="S99" i="1"/>
  <c r="AB97" i="1"/>
  <c r="CP95" i="1"/>
  <c r="O95" i="1" s="1"/>
  <c r="CX208" i="3"/>
  <c r="CX212" i="3"/>
  <c r="CX209" i="3"/>
  <c r="CX213" i="3"/>
  <c r="CX206" i="3"/>
  <c r="CX210" i="3"/>
  <c r="CX214" i="3"/>
  <c r="CX207" i="3"/>
  <c r="CX211" i="3"/>
  <c r="I97" i="1"/>
  <c r="P97" i="1" s="1"/>
  <c r="CY93" i="1"/>
  <c r="X93" i="1" s="1"/>
  <c r="AB93" i="1"/>
  <c r="T91" i="1"/>
  <c r="CP89" i="1"/>
  <c r="O89" i="1" s="1"/>
  <c r="AB86" i="1"/>
  <c r="CQ86" i="1"/>
  <c r="P86" i="1" s="1"/>
  <c r="CP86" i="1" s="1"/>
  <c r="O86" i="1" s="1"/>
  <c r="AB85" i="1"/>
  <c r="T71" i="1"/>
  <c r="CP67" i="1"/>
  <c r="O67" i="1" s="1"/>
  <c r="CX320" i="3"/>
  <c r="CX324" i="3"/>
  <c r="CX328" i="3"/>
  <c r="CX332" i="3"/>
  <c r="CX317" i="3"/>
  <c r="CX321" i="3"/>
  <c r="CX325" i="3"/>
  <c r="CX329" i="3"/>
  <c r="CX333" i="3"/>
  <c r="CX318" i="3"/>
  <c r="CX322" i="3"/>
  <c r="CX326" i="3"/>
  <c r="CX330" i="3"/>
  <c r="CX334" i="3"/>
  <c r="CX319" i="3"/>
  <c r="CX323" i="3"/>
  <c r="CX327" i="3"/>
  <c r="CX331" i="3"/>
  <c r="CX280" i="3"/>
  <c r="CX284" i="3"/>
  <c r="CX281" i="3"/>
  <c r="CX278" i="3"/>
  <c r="CX282" i="3"/>
  <c r="CX279" i="3"/>
  <c r="CX283" i="3"/>
  <c r="CX252" i="3"/>
  <c r="CX256" i="3"/>
  <c r="CX253" i="3"/>
  <c r="CX254" i="3"/>
  <c r="CX251" i="3"/>
  <c r="CX255" i="3"/>
  <c r="I111" i="1"/>
  <c r="T111" i="1" s="1"/>
  <c r="CY102" i="1"/>
  <c r="X102" i="1" s="1"/>
  <c r="GM102" i="1" s="1"/>
  <c r="Q99" i="1"/>
  <c r="W97" i="1"/>
  <c r="T95" i="1"/>
  <c r="AB95" i="1"/>
  <c r="CZ94" i="1"/>
  <c r="Y94" i="1" s="1"/>
  <c r="AD92" i="1"/>
  <c r="CS92" i="1"/>
  <c r="R92" i="1" s="1"/>
  <c r="W91" i="1"/>
  <c r="S91" i="1"/>
  <c r="CY89" i="1"/>
  <c r="X89" i="1" s="1"/>
  <c r="AB89" i="1"/>
  <c r="CY88" i="1"/>
  <c r="X88" i="1" s="1"/>
  <c r="T87" i="1"/>
  <c r="AB87" i="1"/>
  <c r="GX85" i="1"/>
  <c r="T85" i="1"/>
  <c r="CX224" i="3"/>
  <c r="CX221" i="3"/>
  <c r="CX225" i="3"/>
  <c r="CX222" i="3"/>
  <c r="CX226" i="3"/>
  <c r="CX223" i="3"/>
  <c r="S85" i="1"/>
  <c r="W83" i="1"/>
  <c r="S83" i="1"/>
  <c r="CZ81" i="1"/>
  <c r="Y81" i="1" s="1"/>
  <c r="CY81" i="1"/>
  <c r="X81" i="1" s="1"/>
  <c r="AB81" i="1"/>
  <c r="CQ80" i="1"/>
  <c r="P80" i="1" s="1"/>
  <c r="T77" i="1"/>
  <c r="CR75" i="1"/>
  <c r="AB75" i="1"/>
  <c r="U73" i="1"/>
  <c r="Q73" i="1"/>
  <c r="AD72" i="1"/>
  <c r="CR72" i="1" s="1"/>
  <c r="Q72" i="1" s="1"/>
  <c r="CS72" i="1"/>
  <c r="R72" i="1" s="1"/>
  <c r="CR71" i="1"/>
  <c r="Q71" i="1" s="1"/>
  <c r="AB71" i="1"/>
  <c r="U69" i="1"/>
  <c r="Q69" i="1"/>
  <c r="AD68" i="1"/>
  <c r="CR68" i="1" s="1"/>
  <c r="Q68" i="1" s="1"/>
  <c r="CS68" i="1"/>
  <c r="R68" i="1" s="1"/>
  <c r="CX200" i="3"/>
  <c r="CX204" i="3"/>
  <c r="CX197" i="3"/>
  <c r="CX201" i="3"/>
  <c r="CX205" i="3"/>
  <c r="CX198" i="3"/>
  <c r="CX202" i="3"/>
  <c r="CX199" i="3"/>
  <c r="CX203" i="3"/>
  <c r="W85" i="1"/>
  <c r="CS84" i="1"/>
  <c r="R84" i="1" s="1"/>
  <c r="AD84" i="1"/>
  <c r="CR84" i="1" s="1"/>
  <c r="Q84" i="1" s="1"/>
  <c r="CR79" i="1"/>
  <c r="Q79" i="1" s="1"/>
  <c r="AB79" i="1"/>
  <c r="U77" i="1"/>
  <c r="Q77" i="1"/>
  <c r="CY76" i="1"/>
  <c r="X76" i="1" s="1"/>
  <c r="CZ76" i="1"/>
  <c r="Y76" i="1" s="1"/>
  <c r="AD74" i="1"/>
  <c r="CR74" i="1" s="1"/>
  <c r="Q74" i="1" s="1"/>
  <c r="CS74" i="1"/>
  <c r="R74" i="1" s="1"/>
  <c r="GK74" i="1" s="1"/>
  <c r="CP73" i="1"/>
  <c r="O73" i="1" s="1"/>
  <c r="CX176" i="3"/>
  <c r="CX180" i="3"/>
  <c r="CX184" i="3"/>
  <c r="CX188" i="3"/>
  <c r="CX192" i="3"/>
  <c r="CX196" i="3"/>
  <c r="CX173" i="3"/>
  <c r="CX177" i="3"/>
  <c r="CX181" i="3"/>
  <c r="CX185" i="3"/>
  <c r="CX189" i="3"/>
  <c r="CX193" i="3"/>
  <c r="CX174" i="3"/>
  <c r="CX178" i="3"/>
  <c r="CX182" i="3"/>
  <c r="CX186" i="3"/>
  <c r="CX190" i="3"/>
  <c r="CX194" i="3"/>
  <c r="CX175" i="3"/>
  <c r="CX179" i="3"/>
  <c r="CX183" i="3"/>
  <c r="CX187" i="3"/>
  <c r="CX191" i="3"/>
  <c r="CX195" i="3"/>
  <c r="I75" i="1"/>
  <c r="GX75" i="1" s="1"/>
  <c r="I79" i="1"/>
  <c r="GX79" i="1" s="1"/>
  <c r="I83" i="1"/>
  <c r="CP72" i="1"/>
  <c r="O72" i="1" s="1"/>
  <c r="AD70" i="1"/>
  <c r="CR70" i="1" s="1"/>
  <c r="Q70" i="1" s="1"/>
  <c r="CS70" i="1"/>
  <c r="R70" i="1" s="1"/>
  <c r="GK70" i="1" s="1"/>
  <c r="CP69" i="1"/>
  <c r="O69" i="1" s="1"/>
  <c r="CX140" i="3"/>
  <c r="CX144" i="3"/>
  <c r="CX148" i="3"/>
  <c r="CX141" i="3"/>
  <c r="CX145" i="3"/>
  <c r="CX142" i="3"/>
  <c r="CX146" i="3"/>
  <c r="CX139" i="3"/>
  <c r="CX143" i="3"/>
  <c r="CX147" i="3"/>
  <c r="I71" i="1"/>
  <c r="GX71" i="1" s="1"/>
  <c r="CP68" i="1"/>
  <c r="O68" i="1" s="1"/>
  <c r="CR67" i="1"/>
  <c r="Q67" i="1" s="1"/>
  <c r="AB67" i="1"/>
  <c r="CY60" i="1"/>
  <c r="X60" i="1" s="1"/>
  <c r="CY52" i="1"/>
  <c r="X52" i="1" s="1"/>
  <c r="CZ52" i="1"/>
  <c r="Y52" i="1" s="1"/>
  <c r="CQ84" i="1"/>
  <c r="P84" i="1" s="1"/>
  <c r="CY84" i="1"/>
  <c r="X84" i="1" s="1"/>
  <c r="R83" i="1"/>
  <c r="GK83" i="1" s="1"/>
  <c r="U83" i="1"/>
  <c r="CR83" i="1"/>
  <c r="Q83" i="1" s="1"/>
  <c r="AB83" i="1"/>
  <c r="CY80" i="1"/>
  <c r="X80" i="1" s="1"/>
  <c r="CZ80" i="1"/>
  <c r="Y80" i="1" s="1"/>
  <c r="AD78" i="1"/>
  <c r="CR78" i="1" s="1"/>
  <c r="Q78" i="1" s="1"/>
  <c r="CP78" i="1" s="1"/>
  <c r="O78" i="1" s="1"/>
  <c r="CS78" i="1"/>
  <c r="R78" i="1" s="1"/>
  <c r="GK78" i="1" s="1"/>
  <c r="S75" i="1"/>
  <c r="CY74" i="1"/>
  <c r="X74" i="1" s="1"/>
  <c r="CP74" i="1"/>
  <c r="O74" i="1" s="1"/>
  <c r="CZ73" i="1"/>
  <c r="Y73" i="1" s="1"/>
  <c r="CY73" i="1"/>
  <c r="X73" i="1" s="1"/>
  <c r="AB73" i="1"/>
  <c r="V71" i="1"/>
  <c r="W71" i="1"/>
  <c r="S71" i="1"/>
  <c r="CY70" i="1"/>
  <c r="X70" i="1" s="1"/>
  <c r="CP70" i="1"/>
  <c r="O70" i="1" s="1"/>
  <c r="CZ69" i="1"/>
  <c r="Y69" i="1" s="1"/>
  <c r="CY69" i="1"/>
  <c r="X69" i="1" s="1"/>
  <c r="AB69" i="1"/>
  <c r="CX216" i="3"/>
  <c r="CX220" i="3"/>
  <c r="CX217" i="3"/>
  <c r="CX218" i="3"/>
  <c r="CX215" i="3"/>
  <c r="CX219" i="3"/>
  <c r="AD82" i="1"/>
  <c r="CR82" i="1" s="1"/>
  <c r="Q82" i="1" s="1"/>
  <c r="CP82" i="1" s="1"/>
  <c r="O82" i="1" s="1"/>
  <c r="CS82" i="1"/>
  <c r="R82" i="1" s="1"/>
  <c r="CP81" i="1"/>
  <c r="O81" i="1" s="1"/>
  <c r="V79" i="1"/>
  <c r="W79" i="1"/>
  <c r="S79" i="1"/>
  <c r="W77" i="1"/>
  <c r="S77" i="1"/>
  <c r="AB77" i="1"/>
  <c r="CQ76" i="1"/>
  <c r="P76" i="1" s="1"/>
  <c r="CP76" i="1" s="1"/>
  <c r="O76" i="1" s="1"/>
  <c r="CZ74" i="1"/>
  <c r="Y74" i="1" s="1"/>
  <c r="GX73" i="1"/>
  <c r="T73" i="1"/>
  <c r="CZ70" i="1"/>
  <c r="Y70" i="1" s="1"/>
  <c r="GX69" i="1"/>
  <c r="T69" i="1"/>
  <c r="CZ67" i="1"/>
  <c r="Y67" i="1" s="1"/>
  <c r="AD66" i="1"/>
  <c r="CR66" i="1" s="1"/>
  <c r="Q66" i="1" s="1"/>
  <c r="CP66" i="1" s="1"/>
  <c r="O66" i="1" s="1"/>
  <c r="CS66" i="1"/>
  <c r="R66" i="1" s="1"/>
  <c r="CS60" i="1"/>
  <c r="R60" i="1" s="1"/>
  <c r="GK60" i="1" s="1"/>
  <c r="AD60" i="1"/>
  <c r="CR60" i="1" s="1"/>
  <c r="Q60" i="1" s="1"/>
  <c r="CZ55" i="1"/>
  <c r="Y55" i="1" s="1"/>
  <c r="CY55" i="1"/>
  <c r="X55" i="1" s="1"/>
  <c r="AB55" i="1"/>
  <c r="CQ54" i="1"/>
  <c r="P54" i="1" s="1"/>
  <c r="CZ53" i="1"/>
  <c r="Y53" i="1" s="1"/>
  <c r="CZ51" i="1"/>
  <c r="Y51" i="1" s="1"/>
  <c r="CY51" i="1"/>
  <c r="X51" i="1" s="1"/>
  <c r="AB51" i="1"/>
  <c r="CQ50" i="1"/>
  <c r="P50" i="1" s="1"/>
  <c r="CZ49" i="1"/>
  <c r="Y49" i="1" s="1"/>
  <c r="AD48" i="1"/>
  <c r="CR48" i="1" s="1"/>
  <c r="Q48" i="1" s="1"/>
  <c r="CS48" i="1"/>
  <c r="R48" i="1" s="1"/>
  <c r="AD80" i="1"/>
  <c r="CR80" i="1" s="1"/>
  <c r="Q80" i="1" s="1"/>
  <c r="AB78" i="1"/>
  <c r="AD76" i="1"/>
  <c r="CR76" i="1" s="1"/>
  <c r="Q76" i="1" s="1"/>
  <c r="AB74" i="1"/>
  <c r="AB72" i="1"/>
  <c r="CX152" i="3"/>
  <c r="CX156" i="3"/>
  <c r="CX160" i="3"/>
  <c r="CX164" i="3"/>
  <c r="CX168" i="3"/>
  <c r="CX172" i="3"/>
  <c r="CX149" i="3"/>
  <c r="CX153" i="3"/>
  <c r="CX157" i="3"/>
  <c r="CX161" i="3"/>
  <c r="CX165" i="3"/>
  <c r="CX169" i="3"/>
  <c r="CX150" i="3"/>
  <c r="CX154" i="3"/>
  <c r="CX158" i="3"/>
  <c r="CX162" i="3"/>
  <c r="CX166" i="3"/>
  <c r="CX170" i="3"/>
  <c r="CX151" i="3"/>
  <c r="CX155" i="3"/>
  <c r="CX159" i="3"/>
  <c r="CX163" i="3"/>
  <c r="CX167" i="3"/>
  <c r="CX171" i="3"/>
  <c r="AB70" i="1"/>
  <c r="AB68" i="1"/>
  <c r="CX132" i="3"/>
  <c r="CX136" i="3"/>
  <c r="CX129" i="3"/>
  <c r="CX133" i="3"/>
  <c r="CX137" i="3"/>
  <c r="CX130" i="3"/>
  <c r="CX134" i="3"/>
  <c r="CX138" i="3"/>
  <c r="CX131" i="3"/>
  <c r="CX135" i="3"/>
  <c r="AB66" i="1"/>
  <c r="CX128" i="3"/>
  <c r="CX126" i="3"/>
  <c r="CX127" i="3"/>
  <c r="AB63" i="1"/>
  <c r="CQ60" i="1"/>
  <c r="P60" i="1" s="1"/>
  <c r="CR59" i="1"/>
  <c r="Q59" i="1" s="1"/>
  <c r="CP59" i="1" s="1"/>
  <c r="O59" i="1" s="1"/>
  <c r="AB59" i="1"/>
  <c r="CR57" i="1"/>
  <c r="Q57" i="1" s="1"/>
  <c r="CP57" i="1" s="1"/>
  <c r="O57" i="1" s="1"/>
  <c r="AB57" i="1"/>
  <c r="CY48" i="1"/>
  <c r="X48" i="1" s="1"/>
  <c r="CP48" i="1"/>
  <c r="O48" i="1" s="1"/>
  <c r="AD64" i="1"/>
  <c r="CR64" i="1" s="1"/>
  <c r="Q64" i="1" s="1"/>
  <c r="CS64" i="1"/>
  <c r="R64" i="1" s="1"/>
  <c r="GK64" i="1" s="1"/>
  <c r="GM63" i="1"/>
  <c r="AD62" i="1"/>
  <c r="CR62" i="1" s="1"/>
  <c r="Q62" i="1" s="1"/>
  <c r="CS62" i="1"/>
  <c r="R62" i="1" s="1"/>
  <c r="GK62" i="1" s="1"/>
  <c r="CY54" i="1"/>
  <c r="X54" i="1" s="1"/>
  <c r="CZ54" i="1"/>
  <c r="Y54" i="1" s="1"/>
  <c r="CR53" i="1"/>
  <c r="Q53" i="1" s="1"/>
  <c r="CP53" i="1" s="1"/>
  <c r="O53" i="1" s="1"/>
  <c r="AB53" i="1"/>
  <c r="CQ52" i="1"/>
  <c r="P52" i="1" s="1"/>
  <c r="CP52" i="1" s="1"/>
  <c r="O52" i="1" s="1"/>
  <c r="CY50" i="1"/>
  <c r="X50" i="1" s="1"/>
  <c r="CZ50" i="1"/>
  <c r="Y50" i="1" s="1"/>
  <c r="CR49" i="1"/>
  <c r="Q49" i="1" s="1"/>
  <c r="AB49" i="1"/>
  <c r="CP49" i="1"/>
  <c r="O49" i="1" s="1"/>
  <c r="GX65" i="1"/>
  <c r="W65" i="1"/>
  <c r="S65" i="1"/>
  <c r="CP65" i="1" s="1"/>
  <c r="O65" i="1" s="1"/>
  <c r="AB65" i="1"/>
  <c r="CQ64" i="1"/>
  <c r="P64" i="1" s="1"/>
  <c r="CP64" i="1" s="1"/>
  <c r="O64" i="1" s="1"/>
  <c r="AB64" i="1"/>
  <c r="CQ62" i="1"/>
  <c r="P62" i="1" s="1"/>
  <c r="CP62" i="1" s="1"/>
  <c r="O62" i="1" s="1"/>
  <c r="AB62" i="1"/>
  <c r="W61" i="1"/>
  <c r="S61" i="1"/>
  <c r="AB61" i="1"/>
  <c r="CZ59" i="1"/>
  <c r="Y59" i="1" s="1"/>
  <c r="CZ58" i="1"/>
  <c r="Y58" i="1" s="1"/>
  <c r="CY58" i="1"/>
  <c r="X58" i="1" s="1"/>
  <c r="GN58" i="1" s="1"/>
  <c r="AB58" i="1"/>
  <c r="CZ57" i="1"/>
  <c r="Y57" i="1" s="1"/>
  <c r="AD56" i="1"/>
  <c r="CR56" i="1" s="1"/>
  <c r="Q56" i="1" s="1"/>
  <c r="CP56" i="1" s="1"/>
  <c r="O56" i="1" s="1"/>
  <c r="CS56" i="1"/>
  <c r="R56" i="1" s="1"/>
  <c r="GK56" i="1" s="1"/>
  <c r="CP55" i="1"/>
  <c r="O55" i="1" s="1"/>
  <c r="CY53" i="1"/>
  <c r="X53" i="1" s="1"/>
  <c r="CP51" i="1"/>
  <c r="O51" i="1" s="1"/>
  <c r="CY49" i="1"/>
  <c r="X49" i="1" s="1"/>
  <c r="CX104" i="3"/>
  <c r="CX108" i="3"/>
  <c r="CX101" i="3"/>
  <c r="CX105" i="3"/>
  <c r="CX109" i="3"/>
  <c r="CX102" i="3"/>
  <c r="CX106" i="3"/>
  <c r="CX110" i="3"/>
  <c r="CX103" i="3"/>
  <c r="CX107" i="3"/>
  <c r="CY47" i="1"/>
  <c r="X47" i="1" s="1"/>
  <c r="CY44" i="1"/>
  <c r="X44" i="1" s="1"/>
  <c r="CZ44" i="1"/>
  <c r="Y44" i="1" s="1"/>
  <c r="AB44" i="1"/>
  <c r="CX56" i="3"/>
  <c r="CX57" i="3"/>
  <c r="CX55" i="3"/>
  <c r="AB39" i="1"/>
  <c r="CR38" i="1"/>
  <c r="Q38" i="1" s="1"/>
  <c r="CP38" i="1" s="1"/>
  <c r="O38" i="1" s="1"/>
  <c r="AB38" i="1"/>
  <c r="CQ37" i="1"/>
  <c r="P37" i="1" s="1"/>
  <c r="CP37" i="1" s="1"/>
  <c r="O37" i="1" s="1"/>
  <c r="AB37" i="1"/>
  <c r="CS35" i="1"/>
  <c r="R35" i="1" s="1"/>
  <c r="AD35" i="1"/>
  <c r="CR35" i="1" s="1"/>
  <c r="Q35" i="1" s="1"/>
  <c r="GX32" i="1"/>
  <c r="T32" i="1"/>
  <c r="CZ30" i="1"/>
  <c r="Y30" i="1" s="1"/>
  <c r="CZ28" i="1"/>
  <c r="Y28" i="1" s="1"/>
  <c r="CY28" i="1"/>
  <c r="X28" i="1" s="1"/>
  <c r="CX124" i="3"/>
  <c r="CX125" i="3"/>
  <c r="CX123" i="3"/>
  <c r="AB56" i="1"/>
  <c r="AD54" i="1"/>
  <c r="CR54" i="1" s="1"/>
  <c r="Q54" i="1" s="1"/>
  <c r="AD52" i="1"/>
  <c r="CR52" i="1" s="1"/>
  <c r="Q52" i="1" s="1"/>
  <c r="AD50" i="1"/>
  <c r="CR50" i="1" s="1"/>
  <c r="Q50" i="1" s="1"/>
  <c r="AB48" i="1"/>
  <c r="T44" i="1"/>
  <c r="CZ42" i="1"/>
  <c r="Y42" i="1" s="1"/>
  <c r="W40" i="1"/>
  <c r="S40" i="1"/>
  <c r="AB40" i="1"/>
  <c r="CY38" i="1"/>
  <c r="X38" i="1" s="1"/>
  <c r="CP36" i="1"/>
  <c r="O36" i="1" s="1"/>
  <c r="CX44" i="3"/>
  <c r="CX45" i="3"/>
  <c r="CX46" i="3"/>
  <c r="CX43" i="3"/>
  <c r="CX47" i="3"/>
  <c r="CY35" i="1"/>
  <c r="X35" i="1" s="1"/>
  <c r="AB35" i="1"/>
  <c r="CR34" i="1"/>
  <c r="Q34" i="1" s="1"/>
  <c r="CP34" i="1" s="1"/>
  <c r="O34" i="1" s="1"/>
  <c r="AB34" i="1"/>
  <c r="CQ33" i="1"/>
  <c r="P33" i="1" s="1"/>
  <c r="CP33" i="1" s="1"/>
  <c r="O33" i="1" s="1"/>
  <c r="AB33" i="1"/>
  <c r="U32" i="1"/>
  <c r="Q32" i="1"/>
  <c r="AB31" i="1"/>
  <c r="CQ47" i="1"/>
  <c r="P47" i="1" s="1"/>
  <c r="CP47" i="1" s="1"/>
  <c r="O47" i="1" s="1"/>
  <c r="AB47" i="1"/>
  <c r="CQ45" i="1"/>
  <c r="P45" i="1" s="1"/>
  <c r="CP45" i="1" s="1"/>
  <c r="O45" i="1" s="1"/>
  <c r="AB45" i="1"/>
  <c r="CS43" i="1"/>
  <c r="R43" i="1" s="1"/>
  <c r="AD43" i="1"/>
  <c r="CR43" i="1" s="1"/>
  <c r="Q43" i="1" s="1"/>
  <c r="CZ37" i="1"/>
  <c r="Y37" i="1" s="1"/>
  <c r="CY36" i="1"/>
  <c r="X36" i="1" s="1"/>
  <c r="CZ36" i="1"/>
  <c r="Y36" i="1" s="1"/>
  <c r="AB36" i="1"/>
  <c r="CP32" i="1"/>
  <c r="O32" i="1" s="1"/>
  <c r="CX21" i="3"/>
  <c r="CX22" i="3"/>
  <c r="GK30" i="1"/>
  <c r="CY30" i="1"/>
  <c r="X30" i="1" s="1"/>
  <c r="AB29" i="1"/>
  <c r="CR29" i="1"/>
  <c r="Q29" i="1" s="1"/>
  <c r="CP29" i="1" s="1"/>
  <c r="O29" i="1" s="1"/>
  <c r="CX92" i="3"/>
  <c r="CX96" i="3"/>
  <c r="CX100" i="3"/>
  <c r="CX93" i="3"/>
  <c r="CX97" i="3"/>
  <c r="CX94" i="3"/>
  <c r="CX98" i="3"/>
  <c r="CX91" i="3"/>
  <c r="CX95" i="3"/>
  <c r="CX99" i="3"/>
  <c r="CS46" i="1"/>
  <c r="R46" i="1" s="1"/>
  <c r="AD46" i="1"/>
  <c r="CR46" i="1" s="1"/>
  <c r="Q46" i="1" s="1"/>
  <c r="CP44" i="1"/>
  <c r="O44" i="1" s="1"/>
  <c r="CX68" i="3"/>
  <c r="CX69" i="3"/>
  <c r="CX67" i="3"/>
  <c r="CY43" i="1"/>
  <c r="X43" i="1" s="1"/>
  <c r="AB43" i="1"/>
  <c r="CR42" i="1"/>
  <c r="Q42" i="1" s="1"/>
  <c r="CP42" i="1" s="1"/>
  <c r="O42" i="1" s="1"/>
  <c r="AB42" i="1"/>
  <c r="CQ41" i="1"/>
  <c r="P41" i="1" s="1"/>
  <c r="CP41" i="1" s="1"/>
  <c r="O41" i="1" s="1"/>
  <c r="AB41" i="1"/>
  <c r="U40" i="1"/>
  <c r="Q40" i="1"/>
  <c r="CP40" i="1" s="1"/>
  <c r="O40" i="1" s="1"/>
  <c r="CS39" i="1"/>
  <c r="R39" i="1" s="1"/>
  <c r="GK39" i="1" s="1"/>
  <c r="AD39" i="1"/>
  <c r="CR39" i="1" s="1"/>
  <c r="Q39" i="1" s="1"/>
  <c r="CZ33" i="1"/>
  <c r="Y33" i="1" s="1"/>
  <c r="W32" i="1"/>
  <c r="S32" i="1"/>
  <c r="AB32" i="1"/>
  <c r="CZ31" i="1"/>
  <c r="Y31" i="1" s="1"/>
  <c r="CP30" i="1"/>
  <c r="O30" i="1" s="1"/>
  <c r="GK29" i="1"/>
  <c r="CZ29" i="1"/>
  <c r="Y29" i="1" s="1"/>
  <c r="CY29" i="1"/>
  <c r="X29" i="1" s="1"/>
  <c r="CX16" i="3"/>
  <c r="CX17" i="3"/>
  <c r="CX15" i="3"/>
  <c r="CQ46" i="1"/>
  <c r="P46" i="1" s="1"/>
  <c r="CS45" i="1"/>
  <c r="R45" i="1" s="1"/>
  <c r="GK45" i="1" s="1"/>
  <c r="CX72" i="3"/>
  <c r="CX70" i="3"/>
  <c r="CX71" i="3"/>
  <c r="CQ43" i="1"/>
  <c r="P43" i="1" s="1"/>
  <c r="CP43" i="1" s="1"/>
  <c r="O43" i="1" s="1"/>
  <c r="CS41" i="1"/>
  <c r="R41" i="1" s="1"/>
  <c r="GK41" i="1" s="1"/>
  <c r="CX60" i="3"/>
  <c r="CX58" i="3"/>
  <c r="CX59" i="3"/>
  <c r="CQ39" i="1"/>
  <c r="P39" i="1" s="1"/>
  <c r="CP39" i="1" s="1"/>
  <c r="O39" i="1" s="1"/>
  <c r="CS37" i="1"/>
  <c r="R37" i="1" s="1"/>
  <c r="GK37" i="1" s="1"/>
  <c r="CX48" i="3"/>
  <c r="CX52" i="3"/>
  <c r="CX49" i="3"/>
  <c r="CX50" i="3"/>
  <c r="CX51" i="3"/>
  <c r="CQ35" i="1"/>
  <c r="P35" i="1" s="1"/>
  <c r="CP35" i="1" s="1"/>
  <c r="O35" i="1" s="1"/>
  <c r="CS33" i="1"/>
  <c r="R33" i="1" s="1"/>
  <c r="CY33" i="1" s="1"/>
  <c r="X33" i="1" s="1"/>
  <c r="CX24" i="3"/>
  <c r="CX23" i="3"/>
  <c r="CQ31" i="1"/>
  <c r="P31" i="1" s="1"/>
  <c r="AD31" i="1"/>
  <c r="CR31" i="1" s="1"/>
  <c r="Q31" i="1" s="1"/>
  <c r="CX61" i="3"/>
  <c r="CX62" i="3"/>
  <c r="CX63" i="3"/>
  <c r="CX28" i="3"/>
  <c r="CX32" i="3"/>
  <c r="CX25" i="3"/>
  <c r="CX29" i="3"/>
  <c r="CX33" i="3"/>
  <c r="CX26" i="3"/>
  <c r="CX30" i="3"/>
  <c r="CX27" i="3"/>
  <c r="CX31" i="3"/>
  <c r="GX30" i="1"/>
  <c r="CX64" i="3"/>
  <c r="CX65" i="3"/>
  <c r="CX66" i="3"/>
  <c r="CX36" i="3"/>
  <c r="CX40" i="3"/>
  <c r="CX37" i="3"/>
  <c r="CX41" i="3"/>
  <c r="CX34" i="3"/>
  <c r="CX38" i="3"/>
  <c r="CX42" i="3"/>
  <c r="CX35" i="3"/>
  <c r="CX39" i="3"/>
  <c r="CX20" i="3"/>
  <c r="CX18" i="3"/>
  <c r="CX19" i="3"/>
  <c r="AB28" i="1"/>
  <c r="J474" i="5" l="1"/>
  <c r="G15" i="5"/>
  <c r="J542" i="5"/>
  <c r="G611" i="5"/>
  <c r="G474" i="5"/>
  <c r="J676" i="5"/>
  <c r="G17" i="5"/>
  <c r="J299" i="5"/>
  <c r="G16" i="5"/>
  <c r="G299" i="5"/>
  <c r="AD304" i="1"/>
  <c r="Q331" i="1"/>
  <c r="GN101" i="1"/>
  <c r="GM101" i="1"/>
  <c r="GM109" i="1"/>
  <c r="GN109" i="1"/>
  <c r="CY146" i="1"/>
  <c r="X146" i="1" s="1"/>
  <c r="CZ146" i="1"/>
  <c r="Y146" i="1" s="1"/>
  <c r="GM42" i="1"/>
  <c r="GN42" i="1"/>
  <c r="GM59" i="1"/>
  <c r="GN59" i="1"/>
  <c r="DY204" i="1"/>
  <c r="DL265" i="1"/>
  <c r="GN311" i="1"/>
  <c r="GM311" i="1"/>
  <c r="GM326" i="1"/>
  <c r="GN326" i="1"/>
  <c r="Q435" i="1"/>
  <c r="AD414" i="1"/>
  <c r="DL435" i="1"/>
  <c r="DY414" i="1"/>
  <c r="DY474" i="1"/>
  <c r="DL499" i="1"/>
  <c r="GM161" i="1"/>
  <c r="GN161" i="1"/>
  <c r="GB474" i="1"/>
  <c r="ES499" i="1"/>
  <c r="DI435" i="1"/>
  <c r="DV414" i="1"/>
  <c r="AH474" i="1"/>
  <c r="U499" i="1"/>
  <c r="GM34" i="1"/>
  <c r="GN34" i="1"/>
  <c r="GM57" i="1"/>
  <c r="GN57" i="1"/>
  <c r="AI204" i="1"/>
  <c r="V265" i="1"/>
  <c r="GN29" i="1"/>
  <c r="GM29" i="1"/>
  <c r="GM38" i="1"/>
  <c r="GN38" i="1"/>
  <c r="GM53" i="1"/>
  <c r="GN53" i="1"/>
  <c r="GM149" i="1"/>
  <c r="GN149" i="1"/>
  <c r="GM157" i="1"/>
  <c r="GN157" i="1"/>
  <c r="GM424" i="1"/>
  <c r="GO424" i="1"/>
  <c r="EA414" i="1"/>
  <c r="DN435" i="1"/>
  <c r="CZ61" i="1"/>
  <c r="Y61" i="1" s="1"/>
  <c r="CY61" i="1"/>
  <c r="X61" i="1" s="1"/>
  <c r="GM49" i="1"/>
  <c r="GN49" i="1"/>
  <c r="GM58" i="1"/>
  <c r="CY41" i="1"/>
  <c r="X41" i="1" s="1"/>
  <c r="CP50" i="1"/>
  <c r="O50" i="1" s="1"/>
  <c r="CY56" i="1"/>
  <c r="X56" i="1" s="1"/>
  <c r="GN56" i="1" s="1"/>
  <c r="GK66" i="1"/>
  <c r="CZ66" i="1"/>
  <c r="Y66" i="1" s="1"/>
  <c r="CZ77" i="1"/>
  <c r="Y77" i="1" s="1"/>
  <c r="CY77" i="1"/>
  <c r="X77" i="1" s="1"/>
  <c r="GK82" i="1"/>
  <c r="CZ82" i="1"/>
  <c r="Y82" i="1" s="1"/>
  <c r="CP61" i="1"/>
  <c r="O61" i="1" s="1"/>
  <c r="CZ62" i="1"/>
  <c r="Y62" i="1" s="1"/>
  <c r="GK68" i="1"/>
  <c r="CZ68" i="1"/>
  <c r="Y68" i="1" s="1"/>
  <c r="GK72" i="1"/>
  <c r="CZ72" i="1"/>
  <c r="Y72" i="1" s="1"/>
  <c r="CZ83" i="1"/>
  <c r="Y83" i="1" s="1"/>
  <c r="CY83" i="1"/>
  <c r="X83" i="1" s="1"/>
  <c r="GM67" i="1"/>
  <c r="GN67" i="1"/>
  <c r="GN86" i="1"/>
  <c r="GM86" i="1"/>
  <c r="GM89" i="1"/>
  <c r="GN89" i="1"/>
  <c r="P75" i="1"/>
  <c r="GN100" i="1"/>
  <c r="GM100" i="1"/>
  <c r="AB88" i="1"/>
  <c r="CR88" i="1"/>
  <c r="Q88" i="1" s="1"/>
  <c r="CP88" i="1" s="1"/>
  <c r="O88" i="1" s="1"/>
  <c r="GM116" i="1"/>
  <c r="GN116" i="1"/>
  <c r="AB138" i="1"/>
  <c r="CR138" i="1"/>
  <c r="Q138" i="1" s="1"/>
  <c r="GM105" i="1"/>
  <c r="GN105" i="1"/>
  <c r="GM113" i="1"/>
  <c r="GN113" i="1"/>
  <c r="GK125" i="1"/>
  <c r="CZ125" i="1"/>
  <c r="Y125" i="1" s="1"/>
  <c r="GX138" i="1"/>
  <c r="GN152" i="1"/>
  <c r="GM152" i="1"/>
  <c r="GN162" i="1"/>
  <c r="GM162" i="1"/>
  <c r="GN107" i="1"/>
  <c r="GM107" i="1"/>
  <c r="GK120" i="1"/>
  <c r="CZ120" i="1"/>
  <c r="Y120" i="1" s="1"/>
  <c r="GM132" i="1"/>
  <c r="GN132" i="1"/>
  <c r="V158" i="1"/>
  <c r="GM144" i="1"/>
  <c r="GN144" i="1"/>
  <c r="T131" i="1"/>
  <c r="W140" i="1"/>
  <c r="W146" i="1"/>
  <c r="W154" i="1"/>
  <c r="CP207" i="1"/>
  <c r="O207" i="1" s="1"/>
  <c r="DU265" i="1"/>
  <c r="GK209" i="1"/>
  <c r="DW265" i="1"/>
  <c r="GO217" i="1"/>
  <c r="GM217" i="1"/>
  <c r="GO221" i="1"/>
  <c r="GM221" i="1"/>
  <c r="GO225" i="1"/>
  <c r="GM225" i="1"/>
  <c r="GO229" i="1"/>
  <c r="GM229" i="1"/>
  <c r="GO233" i="1"/>
  <c r="GM233" i="1"/>
  <c r="GX146" i="1"/>
  <c r="GX154" i="1"/>
  <c r="FY26" i="1"/>
  <c r="EP165" i="1"/>
  <c r="GK239" i="1"/>
  <c r="CZ239" i="1"/>
  <c r="Y239" i="1" s="1"/>
  <c r="GO242" i="1"/>
  <c r="GM242" i="1"/>
  <c r="GM245" i="1"/>
  <c r="GO245" i="1"/>
  <c r="CI204" i="1"/>
  <c r="AZ265" i="1"/>
  <c r="CY239" i="1"/>
  <c r="X239" i="1" s="1"/>
  <c r="CY247" i="1"/>
  <c r="X247" i="1" s="1"/>
  <c r="CZ247" i="1"/>
  <c r="Y247" i="1" s="1"/>
  <c r="CY213" i="1"/>
  <c r="X213" i="1" s="1"/>
  <c r="CY219" i="1"/>
  <c r="X219" i="1" s="1"/>
  <c r="CY227" i="1"/>
  <c r="X227" i="1" s="1"/>
  <c r="AB235" i="1"/>
  <c r="CR235" i="1"/>
  <c r="Q235" i="1" s="1"/>
  <c r="CP235" i="1" s="1"/>
  <c r="O235" i="1" s="1"/>
  <c r="AJ204" i="1"/>
  <c r="W265" i="1"/>
  <c r="DV304" i="1"/>
  <c r="DI331" i="1"/>
  <c r="CY209" i="1"/>
  <c r="X209" i="1" s="1"/>
  <c r="EC265" i="1" s="1"/>
  <c r="AG204" i="1"/>
  <c r="T265" i="1"/>
  <c r="GM316" i="1"/>
  <c r="GN316" i="1"/>
  <c r="CY327" i="1"/>
  <c r="X327" i="1" s="1"/>
  <c r="DN204" i="1"/>
  <c r="P288" i="1"/>
  <c r="GM251" i="1"/>
  <c r="GO251" i="1"/>
  <c r="GO252" i="1"/>
  <c r="GP261" i="1"/>
  <c r="GM261" i="1"/>
  <c r="GN310" i="1"/>
  <c r="CY328" i="1"/>
  <c r="X328" i="1" s="1"/>
  <c r="GN328" i="1" s="1"/>
  <c r="CZ328" i="1"/>
  <c r="Y328" i="1" s="1"/>
  <c r="AF331" i="1"/>
  <c r="AC304" i="1"/>
  <c r="CF331" i="1"/>
  <c r="P331" i="1"/>
  <c r="CH331" i="1"/>
  <c r="CE331" i="1"/>
  <c r="CI304" i="1"/>
  <c r="AZ331" i="1"/>
  <c r="EU304" i="1"/>
  <c r="P347" i="1"/>
  <c r="GK373" i="1"/>
  <c r="DW375" i="1"/>
  <c r="EG370" i="1"/>
  <c r="P379" i="1"/>
  <c r="EG536" i="1"/>
  <c r="GK417" i="1"/>
  <c r="DW435" i="1"/>
  <c r="GM427" i="1"/>
  <c r="GO427" i="1"/>
  <c r="GM433" i="1"/>
  <c r="GO433" i="1"/>
  <c r="U370" i="1"/>
  <c r="F397" i="1"/>
  <c r="DM370" i="1"/>
  <c r="P397" i="1"/>
  <c r="AI414" i="1"/>
  <c r="V435" i="1"/>
  <c r="GN420" i="1"/>
  <c r="CB435" i="1" s="1"/>
  <c r="GM420" i="1"/>
  <c r="GM426" i="1"/>
  <c r="GO426" i="1"/>
  <c r="DX414" i="1"/>
  <c r="DK435" i="1"/>
  <c r="BB474" i="1"/>
  <c r="BB536" i="1"/>
  <c r="F512" i="1"/>
  <c r="DX304" i="1"/>
  <c r="DK331" i="1"/>
  <c r="BA304" i="1"/>
  <c r="F351" i="1"/>
  <c r="S375" i="1"/>
  <c r="AF370" i="1"/>
  <c r="DU370" i="1"/>
  <c r="FZ375" i="1"/>
  <c r="FW375" i="1"/>
  <c r="DH375" i="1"/>
  <c r="FX375" i="1"/>
  <c r="T435" i="1"/>
  <c r="AG414" i="1"/>
  <c r="DT435" i="1"/>
  <c r="W414" i="1"/>
  <c r="F459" i="1"/>
  <c r="EI414" i="1"/>
  <c r="P445" i="1"/>
  <c r="U304" i="1"/>
  <c r="F353" i="1"/>
  <c r="F385" i="1"/>
  <c r="AQ370" i="1"/>
  <c r="DK375" i="1"/>
  <c r="DX370" i="1"/>
  <c r="AL435" i="1"/>
  <c r="GB414" i="1"/>
  <c r="ES435" i="1"/>
  <c r="CP422" i="1"/>
  <c r="O422" i="1" s="1"/>
  <c r="CP429" i="1"/>
  <c r="O429" i="1" s="1"/>
  <c r="EM414" i="1"/>
  <c r="P454" i="1"/>
  <c r="DV474" i="1"/>
  <c r="DI499" i="1"/>
  <c r="GO483" i="1"/>
  <c r="GM483" i="1"/>
  <c r="V370" i="1"/>
  <c r="F398" i="1"/>
  <c r="CI414" i="1"/>
  <c r="AZ435" i="1"/>
  <c r="V487" i="1"/>
  <c r="EA499" i="1" s="1"/>
  <c r="CY493" i="1"/>
  <c r="X493" i="1" s="1"/>
  <c r="CZ493" i="1"/>
  <c r="Y493" i="1" s="1"/>
  <c r="CY494" i="1"/>
  <c r="X494" i="1" s="1"/>
  <c r="CY492" i="1"/>
  <c r="X492" i="1" s="1"/>
  <c r="P487" i="1"/>
  <c r="AG474" i="1"/>
  <c r="T499" i="1"/>
  <c r="AQ474" i="1"/>
  <c r="F509" i="1"/>
  <c r="AU474" i="1"/>
  <c r="F518" i="1"/>
  <c r="P518" i="1"/>
  <c r="EM474" i="1"/>
  <c r="GM44" i="1"/>
  <c r="GN44" i="1"/>
  <c r="GK43" i="1"/>
  <c r="CZ43" i="1"/>
  <c r="Y43" i="1" s="1"/>
  <c r="CZ39" i="1"/>
  <c r="Y39" i="1" s="1"/>
  <c r="GN52" i="1"/>
  <c r="GM52" i="1"/>
  <c r="CZ56" i="1"/>
  <c r="Y56" i="1" s="1"/>
  <c r="GK48" i="1"/>
  <c r="CZ48" i="1"/>
  <c r="Y48" i="1" s="1"/>
  <c r="AB50" i="1"/>
  <c r="GN76" i="1"/>
  <c r="GM76" i="1"/>
  <c r="CZ64" i="1"/>
  <c r="Y64" i="1" s="1"/>
  <c r="W75" i="1"/>
  <c r="CP84" i="1"/>
  <c r="O84" i="1" s="1"/>
  <c r="CY68" i="1"/>
  <c r="X68" i="1" s="1"/>
  <c r="GM68" i="1" s="1"/>
  <c r="GM69" i="1"/>
  <c r="GN69" i="1"/>
  <c r="CY72" i="1"/>
  <c r="X72" i="1" s="1"/>
  <c r="GN72" i="1" s="1"/>
  <c r="GM73" i="1"/>
  <c r="GN73" i="1"/>
  <c r="GK84" i="1"/>
  <c r="CZ84" i="1"/>
  <c r="Y84" i="1" s="1"/>
  <c r="CY62" i="1"/>
  <c r="X62" i="1" s="1"/>
  <c r="Q75" i="1"/>
  <c r="CP80" i="1"/>
  <c r="O80" i="1" s="1"/>
  <c r="GK92" i="1"/>
  <c r="CZ92" i="1"/>
  <c r="Y92" i="1" s="1"/>
  <c r="CZ99" i="1"/>
  <c r="Y99" i="1" s="1"/>
  <c r="CY99" i="1"/>
  <c r="X99" i="1" s="1"/>
  <c r="CZ78" i="1"/>
  <c r="Y78" i="1" s="1"/>
  <c r="AB94" i="1"/>
  <c r="CR94" i="1"/>
  <c r="Q94" i="1" s="1"/>
  <c r="CP94" i="1" s="1"/>
  <c r="O94" i="1" s="1"/>
  <c r="S97" i="1"/>
  <c r="DX165" i="1" s="1"/>
  <c r="CZ87" i="1"/>
  <c r="Y87" i="1" s="1"/>
  <c r="CY87" i="1"/>
  <c r="X87" i="1" s="1"/>
  <c r="GK96" i="1"/>
  <c r="CZ96" i="1"/>
  <c r="Y96" i="1" s="1"/>
  <c r="GN98" i="1"/>
  <c r="GM98" i="1"/>
  <c r="GM104" i="1"/>
  <c r="GN104" i="1"/>
  <c r="W111" i="1"/>
  <c r="GM134" i="1"/>
  <c r="GN134" i="1"/>
  <c r="CZ108" i="1"/>
  <c r="Y108" i="1" s="1"/>
  <c r="P111" i="1"/>
  <c r="GN137" i="1"/>
  <c r="GM137" i="1"/>
  <c r="AQ26" i="1"/>
  <c r="F175" i="1"/>
  <c r="AQ536" i="1"/>
  <c r="Q111" i="1"/>
  <c r="GM124" i="1"/>
  <c r="GN124" i="1"/>
  <c r="S142" i="1"/>
  <c r="GN148" i="1"/>
  <c r="GM148" i="1"/>
  <c r="R158" i="1"/>
  <c r="GK158" i="1" s="1"/>
  <c r="R111" i="1"/>
  <c r="GK111" i="1" s="1"/>
  <c r="AB120" i="1"/>
  <c r="CR120" i="1"/>
  <c r="Q120" i="1" s="1"/>
  <c r="CP120" i="1" s="1"/>
  <c r="O120" i="1" s="1"/>
  <c r="AB128" i="1"/>
  <c r="CR128" i="1"/>
  <c r="Q128" i="1" s="1"/>
  <c r="CP128" i="1" s="1"/>
  <c r="O128" i="1" s="1"/>
  <c r="AB130" i="1"/>
  <c r="CR130" i="1"/>
  <c r="Q130" i="1" s="1"/>
  <c r="CP130" i="1" s="1"/>
  <c r="O130" i="1" s="1"/>
  <c r="P123" i="1"/>
  <c r="CP123" i="1" s="1"/>
  <c r="O123" i="1" s="1"/>
  <c r="GN143" i="1"/>
  <c r="GM143" i="1"/>
  <c r="T146" i="1"/>
  <c r="T150" i="1"/>
  <c r="T154" i="1"/>
  <c r="T158" i="1"/>
  <c r="S123" i="1"/>
  <c r="V142" i="1"/>
  <c r="U146" i="1"/>
  <c r="AP26" i="1"/>
  <c r="F174" i="1"/>
  <c r="AP536" i="1"/>
  <c r="P131" i="1"/>
  <c r="CP131" i="1" s="1"/>
  <c r="O131" i="1" s="1"/>
  <c r="P150" i="1"/>
  <c r="CP150" i="1" s="1"/>
  <c r="O150" i="1" s="1"/>
  <c r="P158" i="1"/>
  <c r="GN163" i="1"/>
  <c r="CZ210" i="1"/>
  <c r="Y210" i="1" s="1"/>
  <c r="CY210" i="1"/>
  <c r="X210" i="1" s="1"/>
  <c r="AF265" i="1"/>
  <c r="CZ214" i="1"/>
  <c r="Y214" i="1" s="1"/>
  <c r="CY214" i="1"/>
  <c r="X214" i="1" s="1"/>
  <c r="GN214" i="1" s="1"/>
  <c r="CZ218" i="1"/>
  <c r="Y218" i="1" s="1"/>
  <c r="CY218" i="1"/>
  <c r="X218" i="1" s="1"/>
  <c r="CZ222" i="1"/>
  <c r="Y222" i="1" s="1"/>
  <c r="CY222" i="1"/>
  <c r="X222" i="1" s="1"/>
  <c r="GM222" i="1" s="1"/>
  <c r="CZ226" i="1"/>
  <c r="Y226" i="1" s="1"/>
  <c r="CY226" i="1"/>
  <c r="X226" i="1" s="1"/>
  <c r="CZ230" i="1"/>
  <c r="Y230" i="1" s="1"/>
  <c r="CY230" i="1"/>
  <c r="X230" i="1" s="1"/>
  <c r="CZ234" i="1"/>
  <c r="Y234" i="1" s="1"/>
  <c r="CY234" i="1"/>
  <c r="X234" i="1" s="1"/>
  <c r="S150" i="1"/>
  <c r="S158" i="1"/>
  <c r="AU26" i="1"/>
  <c r="F184" i="1"/>
  <c r="GO206" i="1"/>
  <c r="GM206" i="1"/>
  <c r="AB239" i="1"/>
  <c r="CR239" i="1"/>
  <c r="Q239" i="1" s="1"/>
  <c r="CP239" i="1" s="1"/>
  <c r="O239" i="1" s="1"/>
  <c r="GM243" i="1"/>
  <c r="GO243" i="1"/>
  <c r="EI204" i="1"/>
  <c r="P275" i="1"/>
  <c r="EI536" i="1"/>
  <c r="CZ240" i="1"/>
  <c r="Y240" i="1" s="1"/>
  <c r="CY240" i="1"/>
  <c r="X240" i="1" s="1"/>
  <c r="GM248" i="1"/>
  <c r="GO248" i="1"/>
  <c r="GM212" i="1"/>
  <c r="CZ216" i="1"/>
  <c r="Y216" i="1" s="1"/>
  <c r="GO216" i="1" s="1"/>
  <c r="CZ223" i="1"/>
  <c r="Y223" i="1" s="1"/>
  <c r="CZ231" i="1"/>
  <c r="Y231" i="1" s="1"/>
  <c r="CJ204" i="1"/>
  <c r="BA265" i="1"/>
  <c r="GM241" i="1"/>
  <c r="GO241" i="1"/>
  <c r="AB253" i="1"/>
  <c r="CR253" i="1"/>
  <c r="Q253" i="1" s="1"/>
  <c r="CP253" i="1" s="1"/>
  <c r="O253" i="1" s="1"/>
  <c r="AB260" i="1"/>
  <c r="CR260" i="1"/>
  <c r="Q260" i="1" s="1"/>
  <c r="CP260" i="1" s="1"/>
  <c r="O260" i="1" s="1"/>
  <c r="AO204" i="1"/>
  <c r="F269" i="1"/>
  <c r="CP315" i="1"/>
  <c r="O315" i="1" s="1"/>
  <c r="DU331" i="1"/>
  <c r="CP218" i="1"/>
  <c r="O218" i="1" s="1"/>
  <c r="CP234" i="1"/>
  <c r="O234" i="1" s="1"/>
  <c r="CP247" i="1"/>
  <c r="O247" i="1" s="1"/>
  <c r="EB204" i="1"/>
  <c r="DO265" i="1"/>
  <c r="GO246" i="1"/>
  <c r="GO249" i="1"/>
  <c r="GM249" i="1"/>
  <c r="AB315" i="1"/>
  <c r="AL331" i="1"/>
  <c r="GM318" i="1"/>
  <c r="GN318" i="1"/>
  <c r="GM322" i="1"/>
  <c r="GN322" i="1"/>
  <c r="AE304" i="1"/>
  <c r="R331" i="1"/>
  <c r="GP254" i="1"/>
  <c r="GM254" i="1"/>
  <c r="GP259" i="1"/>
  <c r="GM259" i="1"/>
  <c r="GP256" i="1"/>
  <c r="GM256" i="1"/>
  <c r="GM306" i="1"/>
  <c r="GN306" i="1"/>
  <c r="AB331" i="1"/>
  <c r="GM317" i="1"/>
  <c r="GN317" i="1"/>
  <c r="AJ304" i="1"/>
  <c r="W331" i="1"/>
  <c r="AQ304" i="1"/>
  <c r="F341" i="1"/>
  <c r="DO304" i="1"/>
  <c r="P355" i="1"/>
  <c r="GA304" i="1"/>
  <c r="ER331" i="1"/>
  <c r="AO370" i="1"/>
  <c r="F379" i="1"/>
  <c r="FY370" i="1"/>
  <c r="EP375" i="1"/>
  <c r="GM419" i="1"/>
  <c r="GO419" i="1"/>
  <c r="GA414" i="1"/>
  <c r="ER435" i="1"/>
  <c r="F399" i="1"/>
  <c r="W370" i="1"/>
  <c r="DM435" i="1"/>
  <c r="DZ414" i="1"/>
  <c r="GM428" i="1"/>
  <c r="GO428" i="1"/>
  <c r="GO432" i="1"/>
  <c r="GM432" i="1"/>
  <c r="CG414" i="1"/>
  <c r="AX435" i="1"/>
  <c r="CY482" i="1"/>
  <c r="X482" i="1" s="1"/>
  <c r="CZ482" i="1"/>
  <c r="Y482" i="1" s="1"/>
  <c r="CZ488" i="1"/>
  <c r="Y488" i="1" s="1"/>
  <c r="CY488" i="1"/>
  <c r="X488" i="1" s="1"/>
  <c r="GN488" i="1" s="1"/>
  <c r="ET474" i="1"/>
  <c r="P512" i="1"/>
  <c r="DM304" i="1"/>
  <c r="P353" i="1"/>
  <c r="CZ323" i="1"/>
  <c r="Y323" i="1" s="1"/>
  <c r="CI370" i="1"/>
  <c r="AZ375" i="1"/>
  <c r="DT375" i="1"/>
  <c r="GM418" i="1"/>
  <c r="GO418" i="1"/>
  <c r="GM481" i="1"/>
  <c r="GO481" i="1"/>
  <c r="DL304" i="1"/>
  <c r="P352" i="1"/>
  <c r="ES370" i="1"/>
  <c r="P395" i="1"/>
  <c r="CZ495" i="1"/>
  <c r="Y495" i="1" s="1"/>
  <c r="CY495" i="1"/>
  <c r="X495" i="1" s="1"/>
  <c r="AC370" i="1"/>
  <c r="CH375" i="1"/>
  <c r="CE375" i="1"/>
  <c r="P375" i="1"/>
  <c r="CF375" i="1"/>
  <c r="AT370" i="1"/>
  <c r="F393" i="1"/>
  <c r="GM486" i="1"/>
  <c r="GN486" i="1"/>
  <c r="W487" i="1"/>
  <c r="EB499" i="1" s="1"/>
  <c r="CZ497" i="1"/>
  <c r="Y497" i="1" s="1"/>
  <c r="CY497" i="1"/>
  <c r="X497" i="1" s="1"/>
  <c r="AZ499" i="1"/>
  <c r="CI474" i="1"/>
  <c r="CP493" i="1"/>
  <c r="O493" i="1" s="1"/>
  <c r="V499" i="1"/>
  <c r="AI474" i="1"/>
  <c r="ER499" i="1"/>
  <c r="GA474" i="1"/>
  <c r="AC474" i="1"/>
  <c r="CH499" i="1"/>
  <c r="P499" i="1"/>
  <c r="CF499" i="1"/>
  <c r="CE499" i="1"/>
  <c r="CP31" i="1"/>
  <c r="O31" i="1" s="1"/>
  <c r="GN43" i="1"/>
  <c r="GM43" i="1"/>
  <c r="GM30" i="1"/>
  <c r="GN30" i="1"/>
  <c r="GM47" i="1"/>
  <c r="GN47" i="1"/>
  <c r="GM37" i="1"/>
  <c r="GM51" i="1"/>
  <c r="GN51" i="1"/>
  <c r="GK46" i="1"/>
  <c r="GM28" i="1"/>
  <c r="CY37" i="1"/>
  <c r="X37" i="1" s="1"/>
  <c r="GN37" i="1" s="1"/>
  <c r="CY39" i="1"/>
  <c r="X39" i="1" s="1"/>
  <c r="AB46" i="1"/>
  <c r="CZ45" i="1"/>
  <c r="Y45" i="1" s="1"/>
  <c r="AB52" i="1"/>
  <c r="CP60" i="1"/>
  <c r="O60" i="1" s="1"/>
  <c r="AB82" i="1"/>
  <c r="CP54" i="1"/>
  <c r="O54" i="1" s="1"/>
  <c r="AB76" i="1"/>
  <c r="CY64" i="1"/>
  <c r="X64" i="1" s="1"/>
  <c r="GM64" i="1" s="1"/>
  <c r="GN70" i="1"/>
  <c r="GM70" i="1"/>
  <c r="GN74" i="1"/>
  <c r="GM74" i="1"/>
  <c r="V75" i="1"/>
  <c r="AB84" i="1"/>
  <c r="GX83" i="1"/>
  <c r="GB165" i="1" s="1"/>
  <c r="P83" i="1"/>
  <c r="CP83" i="1" s="1"/>
  <c r="O83" i="1" s="1"/>
  <c r="U79" i="1"/>
  <c r="U71" i="1"/>
  <c r="U75" i="1"/>
  <c r="AB80" i="1"/>
  <c r="V83" i="1"/>
  <c r="T75" i="1"/>
  <c r="AB92" i="1"/>
  <c r="CR92" i="1"/>
  <c r="Q92" i="1" s="1"/>
  <c r="CP92" i="1" s="1"/>
  <c r="O92" i="1" s="1"/>
  <c r="AB101" i="1"/>
  <c r="CP87" i="1"/>
  <c r="O87" i="1" s="1"/>
  <c r="CY92" i="1"/>
  <c r="X92" i="1" s="1"/>
  <c r="P79" i="1"/>
  <c r="CP79" i="1" s="1"/>
  <c r="O79" i="1" s="1"/>
  <c r="GX97" i="1"/>
  <c r="CY94" i="1"/>
  <c r="X94" i="1" s="1"/>
  <c r="AB96" i="1"/>
  <c r="CR96" i="1"/>
  <c r="Q96" i="1" s="1"/>
  <c r="CP96" i="1" s="1"/>
  <c r="O96" i="1" s="1"/>
  <c r="GM112" i="1"/>
  <c r="GN112" i="1"/>
  <c r="GM117" i="1"/>
  <c r="GN117" i="1"/>
  <c r="CY125" i="1"/>
  <c r="X125" i="1" s="1"/>
  <c r="AB142" i="1"/>
  <c r="CR142" i="1"/>
  <c r="Q142" i="1" s="1"/>
  <c r="CY108" i="1"/>
  <c r="X108" i="1" s="1"/>
  <c r="GM108" i="1" s="1"/>
  <c r="GX111" i="1"/>
  <c r="AB118" i="1"/>
  <c r="CR118" i="1"/>
  <c r="Q118" i="1" s="1"/>
  <c r="CP118" i="1" s="1"/>
  <c r="O118" i="1" s="1"/>
  <c r="R138" i="1"/>
  <c r="GK138" i="1" s="1"/>
  <c r="GN141" i="1"/>
  <c r="GM141" i="1"/>
  <c r="T97" i="1"/>
  <c r="U111" i="1"/>
  <c r="CY118" i="1"/>
  <c r="X118" i="1" s="1"/>
  <c r="CZ118" i="1"/>
  <c r="Y118" i="1" s="1"/>
  <c r="GM121" i="1"/>
  <c r="GN121" i="1"/>
  <c r="GN127" i="1"/>
  <c r="GM127" i="1"/>
  <c r="R131" i="1"/>
  <c r="GK131" i="1" s="1"/>
  <c r="S138" i="1"/>
  <c r="R140" i="1"/>
  <c r="GK140" i="1" s="1"/>
  <c r="GX140" i="1"/>
  <c r="CJ165" i="1" s="1"/>
  <c r="R154" i="1"/>
  <c r="GK154" i="1" s="1"/>
  <c r="V111" i="1"/>
  <c r="GN119" i="1"/>
  <c r="GM119" i="1"/>
  <c r="CP133" i="1"/>
  <c r="O133" i="1" s="1"/>
  <c r="AO26" i="1"/>
  <c r="F169" i="1"/>
  <c r="AO536" i="1"/>
  <c r="W131" i="1"/>
  <c r="EB165" i="1" s="1"/>
  <c r="GN139" i="1"/>
  <c r="GM139" i="1"/>
  <c r="GM145" i="1"/>
  <c r="GN145" i="1"/>
  <c r="GM153" i="1"/>
  <c r="GN153" i="1"/>
  <c r="CZ129" i="1"/>
  <c r="Y129" i="1" s="1"/>
  <c r="U138" i="1"/>
  <c r="U158" i="1"/>
  <c r="W150" i="1"/>
  <c r="W158" i="1"/>
  <c r="ET26" i="1"/>
  <c r="P178" i="1"/>
  <c r="ET536" i="1"/>
  <c r="GO211" i="1"/>
  <c r="GM211" i="1"/>
  <c r="GN215" i="1"/>
  <c r="GM215" i="1"/>
  <c r="GX150" i="1"/>
  <c r="GX158" i="1"/>
  <c r="EM26" i="1"/>
  <c r="P184" i="1"/>
  <c r="AQ204" i="1"/>
  <c r="F275" i="1"/>
  <c r="EU204" i="1"/>
  <c r="P281" i="1"/>
  <c r="CP210" i="1"/>
  <c r="O210" i="1" s="1"/>
  <c r="GM237" i="1"/>
  <c r="GO237" i="1"/>
  <c r="CY223" i="1"/>
  <c r="X223" i="1" s="1"/>
  <c r="GO223" i="1" s="1"/>
  <c r="CY231" i="1"/>
  <c r="X231" i="1" s="1"/>
  <c r="GM231" i="1" s="1"/>
  <c r="CG204" i="1"/>
  <c r="AX265" i="1"/>
  <c r="GM208" i="1"/>
  <c r="GN208" i="1"/>
  <c r="CP230" i="1"/>
  <c r="O230" i="1" s="1"/>
  <c r="CY235" i="1"/>
  <c r="X235" i="1" s="1"/>
  <c r="DX265" i="1"/>
  <c r="GM308" i="1"/>
  <c r="GN308" i="1"/>
  <c r="GM313" i="1"/>
  <c r="GN313" i="1"/>
  <c r="GK329" i="1"/>
  <c r="CZ329" i="1"/>
  <c r="Y329" i="1" s="1"/>
  <c r="CP307" i="1"/>
  <c r="O307" i="1" s="1"/>
  <c r="AB311" i="1"/>
  <c r="CG304" i="1"/>
  <c r="AX331" i="1"/>
  <c r="ES204" i="1"/>
  <c r="P285" i="1"/>
  <c r="GP257" i="1"/>
  <c r="GM257" i="1"/>
  <c r="GM324" i="1"/>
  <c r="GN324" i="1"/>
  <c r="GO250" i="1"/>
  <c r="GM250" i="1"/>
  <c r="GM312" i="1"/>
  <c r="GN312" i="1"/>
  <c r="AB329" i="1"/>
  <c r="AU304" i="1"/>
  <c r="F350" i="1"/>
  <c r="EI304" i="1"/>
  <c r="P341" i="1"/>
  <c r="BA370" i="1"/>
  <c r="F395" i="1"/>
  <c r="GM423" i="1"/>
  <c r="GO423" i="1"/>
  <c r="GM430" i="1"/>
  <c r="GO430" i="1"/>
  <c r="Q370" i="1"/>
  <c r="F387" i="1"/>
  <c r="R375" i="1"/>
  <c r="AE370" i="1"/>
  <c r="AU370" i="1"/>
  <c r="F394" i="1"/>
  <c r="EL370" i="1"/>
  <c r="P393" i="1"/>
  <c r="AF414" i="1"/>
  <c r="S435" i="1"/>
  <c r="BC414" i="1"/>
  <c r="F451" i="1"/>
  <c r="AJ474" i="1"/>
  <c r="W499" i="1"/>
  <c r="CY323" i="1"/>
  <c r="X323" i="1" s="1"/>
  <c r="EC331" i="1" s="1"/>
  <c r="AL370" i="1"/>
  <c r="Y375" i="1"/>
  <c r="AP370" i="1"/>
  <c r="F384" i="1"/>
  <c r="AE414" i="1"/>
  <c r="R435" i="1"/>
  <c r="CZ425" i="1"/>
  <c r="Y425" i="1" s="1"/>
  <c r="AU414" i="1"/>
  <c r="F454" i="1"/>
  <c r="FY414" i="1"/>
  <c r="EP435" i="1"/>
  <c r="GK480" i="1"/>
  <c r="CZ480" i="1"/>
  <c r="Y480" i="1" s="1"/>
  <c r="AL499" i="1" s="1"/>
  <c r="AE499" i="1"/>
  <c r="AG304" i="1"/>
  <c r="T331" i="1"/>
  <c r="T370" i="1"/>
  <c r="F396" i="1"/>
  <c r="CZ373" i="1"/>
  <c r="Y373" i="1" s="1"/>
  <c r="ED375" i="1" s="1"/>
  <c r="CZ417" i="1"/>
  <c r="Y417" i="1" s="1"/>
  <c r="ED435" i="1" s="1"/>
  <c r="CZ431" i="1"/>
  <c r="Y431" i="1" s="1"/>
  <c r="CP479" i="1"/>
  <c r="O479" i="1" s="1"/>
  <c r="DU499" i="1"/>
  <c r="GN484" i="1"/>
  <c r="GM484" i="1"/>
  <c r="DN304" i="1"/>
  <c r="P354" i="1"/>
  <c r="GN372" i="1"/>
  <c r="CB375" i="1" s="1"/>
  <c r="AB375" i="1"/>
  <c r="GM372" i="1"/>
  <c r="CA375" i="1" s="1"/>
  <c r="P398" i="1"/>
  <c r="DN370" i="1"/>
  <c r="U435" i="1"/>
  <c r="AH414" i="1"/>
  <c r="CZ421" i="1"/>
  <c r="Y421" i="1" s="1"/>
  <c r="CY429" i="1"/>
  <c r="X429" i="1" s="1"/>
  <c r="CZ429" i="1"/>
  <c r="Y429" i="1" s="1"/>
  <c r="GO476" i="1"/>
  <c r="GM476" i="1"/>
  <c r="U487" i="1"/>
  <c r="DZ499" i="1" s="1"/>
  <c r="S487" i="1"/>
  <c r="CZ490" i="1"/>
  <c r="Y490" i="1" s="1"/>
  <c r="GO497" i="1"/>
  <c r="GM497" i="1"/>
  <c r="AP474" i="1"/>
  <c r="F508" i="1"/>
  <c r="CZ496" i="1"/>
  <c r="Y496" i="1" s="1"/>
  <c r="FY474" i="1"/>
  <c r="EP499" i="1"/>
  <c r="EH474" i="1"/>
  <c r="P508" i="1"/>
  <c r="EH536" i="1"/>
  <c r="GN489" i="1"/>
  <c r="GO478" i="1"/>
  <c r="GM478" i="1"/>
  <c r="CJ474" i="1"/>
  <c r="BA499" i="1"/>
  <c r="AJ165" i="1"/>
  <c r="CP46" i="1"/>
  <c r="O46" i="1" s="1"/>
  <c r="GN28" i="1"/>
  <c r="GK33" i="1"/>
  <c r="GN33" i="1" s="1"/>
  <c r="DW165" i="1"/>
  <c r="GN39" i="1"/>
  <c r="GM39" i="1"/>
  <c r="CY32" i="1"/>
  <c r="X32" i="1" s="1"/>
  <c r="CZ32" i="1"/>
  <c r="Y32" i="1" s="1"/>
  <c r="AF165" i="1"/>
  <c r="GM36" i="1"/>
  <c r="GN36" i="1"/>
  <c r="CY40" i="1"/>
  <c r="X40" i="1" s="1"/>
  <c r="GM40" i="1" s="1"/>
  <c r="CZ40" i="1"/>
  <c r="Y40" i="1" s="1"/>
  <c r="CZ46" i="1"/>
  <c r="Y46" i="1" s="1"/>
  <c r="GK35" i="1"/>
  <c r="CZ35" i="1"/>
  <c r="Y35" i="1" s="1"/>
  <c r="GN35" i="1" s="1"/>
  <c r="CY46" i="1"/>
  <c r="X46" i="1" s="1"/>
  <c r="GM55" i="1"/>
  <c r="GN55" i="1"/>
  <c r="GN62" i="1"/>
  <c r="GM62" i="1"/>
  <c r="CZ65" i="1"/>
  <c r="Y65" i="1" s="1"/>
  <c r="CY65" i="1"/>
  <c r="X65" i="1" s="1"/>
  <c r="GM65" i="1" s="1"/>
  <c r="CY45" i="1"/>
  <c r="X45" i="1" s="1"/>
  <c r="GN45" i="1" s="1"/>
  <c r="GN48" i="1"/>
  <c r="GM48" i="1"/>
  <c r="AB60" i="1"/>
  <c r="CZ41" i="1"/>
  <c r="Y41" i="1" s="1"/>
  <c r="GM41" i="1" s="1"/>
  <c r="AB54" i="1"/>
  <c r="DY165" i="1"/>
  <c r="CY78" i="1"/>
  <c r="X78" i="1" s="1"/>
  <c r="GN78" i="1" s="1"/>
  <c r="GM81" i="1"/>
  <c r="GN81" i="1"/>
  <c r="CP77" i="1"/>
  <c r="O77" i="1" s="1"/>
  <c r="CZ60" i="1"/>
  <c r="Y60" i="1" s="1"/>
  <c r="R79" i="1"/>
  <c r="GK79" i="1" s="1"/>
  <c r="CY66" i="1"/>
  <c r="X66" i="1" s="1"/>
  <c r="GN66" i="1" s="1"/>
  <c r="DZ165" i="1"/>
  <c r="R71" i="1"/>
  <c r="GK71" i="1" s="1"/>
  <c r="R75" i="1"/>
  <c r="GK75" i="1" s="1"/>
  <c r="CY82" i="1"/>
  <c r="X82" i="1" s="1"/>
  <c r="GN82" i="1" s="1"/>
  <c r="CZ85" i="1"/>
  <c r="Y85" i="1" s="1"/>
  <c r="CY85" i="1"/>
  <c r="X85" i="1" s="1"/>
  <c r="T79" i="1"/>
  <c r="CZ91" i="1"/>
  <c r="Y91" i="1" s="1"/>
  <c r="CY91" i="1"/>
  <c r="X91" i="1" s="1"/>
  <c r="GM91" i="1" s="1"/>
  <c r="CY96" i="1"/>
  <c r="X96" i="1" s="1"/>
  <c r="CP85" i="1"/>
  <c r="O85" i="1" s="1"/>
  <c r="GN95" i="1"/>
  <c r="GN90" i="1"/>
  <c r="GM90" i="1"/>
  <c r="GM93" i="1"/>
  <c r="GN93" i="1"/>
  <c r="Q97" i="1"/>
  <c r="CP97" i="1" s="1"/>
  <c r="O97" i="1" s="1"/>
  <c r="P71" i="1"/>
  <c r="CP71" i="1" s="1"/>
  <c r="O71" i="1" s="1"/>
  <c r="GK88" i="1"/>
  <c r="CZ88" i="1"/>
  <c r="Y88" i="1" s="1"/>
  <c r="CZ95" i="1"/>
  <c r="Y95" i="1" s="1"/>
  <c r="GM95" i="1" s="1"/>
  <c r="CY95" i="1"/>
  <c r="X95" i="1" s="1"/>
  <c r="R97" i="1"/>
  <c r="GK97" i="1" s="1"/>
  <c r="CP99" i="1"/>
  <c r="O99" i="1" s="1"/>
  <c r="GM114" i="1"/>
  <c r="GN114" i="1"/>
  <c r="CZ110" i="1"/>
  <c r="Y110" i="1" s="1"/>
  <c r="GM110" i="1" s="1"/>
  <c r="CY120" i="1"/>
  <c r="X120" i="1" s="1"/>
  <c r="CZ131" i="1"/>
  <c r="Y131" i="1" s="1"/>
  <c r="CY131" i="1"/>
  <c r="X131" i="1" s="1"/>
  <c r="CZ106" i="1"/>
  <c r="Y106" i="1" s="1"/>
  <c r="GN106" i="1" s="1"/>
  <c r="CY129" i="1"/>
  <c r="X129" i="1" s="1"/>
  <c r="P142" i="1"/>
  <c r="CP142" i="1" s="1"/>
  <c r="O142" i="1" s="1"/>
  <c r="GX142" i="1"/>
  <c r="CP136" i="1"/>
  <c r="O136" i="1" s="1"/>
  <c r="V138" i="1"/>
  <c r="AI165" i="1" s="1"/>
  <c r="R142" i="1"/>
  <c r="GK142" i="1" s="1"/>
  <c r="S111" i="1"/>
  <c r="GN115" i="1"/>
  <c r="GM115" i="1"/>
  <c r="AB122" i="1"/>
  <c r="CR122" i="1"/>
  <c r="Q122" i="1" s="1"/>
  <c r="CP122" i="1" s="1"/>
  <c r="O122" i="1" s="1"/>
  <c r="GM125" i="1"/>
  <c r="GN125" i="1"/>
  <c r="V131" i="1"/>
  <c r="EA165" i="1" s="1"/>
  <c r="W138" i="1"/>
  <c r="Q140" i="1"/>
  <c r="CP140" i="1" s="1"/>
  <c r="O140" i="1" s="1"/>
  <c r="R150" i="1"/>
  <c r="GK150" i="1" s="1"/>
  <c r="GN156" i="1"/>
  <c r="GM156" i="1"/>
  <c r="GM126" i="1"/>
  <c r="GN126" i="1"/>
  <c r="CP129" i="1"/>
  <c r="O129" i="1" s="1"/>
  <c r="GX131" i="1"/>
  <c r="CG26" i="1"/>
  <c r="AX165" i="1"/>
  <c r="CZ136" i="1"/>
  <c r="Y136" i="1" s="1"/>
  <c r="CY136" i="1"/>
  <c r="X136" i="1" s="1"/>
  <c r="U142" i="1"/>
  <c r="AH165" i="1" s="1"/>
  <c r="Q146" i="1"/>
  <c r="Q154" i="1"/>
  <c r="CZ160" i="1"/>
  <c r="Y160" i="1" s="1"/>
  <c r="GM160" i="1" s="1"/>
  <c r="CZ133" i="1"/>
  <c r="Y133" i="1" s="1"/>
  <c r="T138" i="1"/>
  <c r="AG165" i="1" s="1"/>
  <c r="U154" i="1"/>
  <c r="AZ26" i="1"/>
  <c r="F176" i="1"/>
  <c r="AZ536" i="1"/>
  <c r="ER26" i="1"/>
  <c r="P176" i="1"/>
  <c r="P146" i="1"/>
  <c r="CP146" i="1" s="1"/>
  <c r="O146" i="1" s="1"/>
  <c r="P154" i="1"/>
  <c r="CP154" i="1" s="1"/>
  <c r="O154" i="1" s="1"/>
  <c r="BC26" i="1"/>
  <c r="F181" i="1"/>
  <c r="BC536" i="1"/>
  <c r="GK216" i="1"/>
  <c r="GM216" i="1" s="1"/>
  <c r="AE265" i="1"/>
  <c r="CZ220" i="1"/>
  <c r="Y220" i="1" s="1"/>
  <c r="AL265" i="1" s="1"/>
  <c r="CY220" i="1"/>
  <c r="X220" i="1" s="1"/>
  <c r="AK265" i="1" s="1"/>
  <c r="CZ224" i="1"/>
  <c r="Y224" i="1" s="1"/>
  <c r="CY224" i="1"/>
  <c r="X224" i="1" s="1"/>
  <c r="GO224" i="1" s="1"/>
  <c r="CZ228" i="1"/>
  <c r="Y228" i="1" s="1"/>
  <c r="CY228" i="1"/>
  <c r="X228" i="1" s="1"/>
  <c r="CZ232" i="1"/>
  <c r="Y232" i="1" s="1"/>
  <c r="CY232" i="1"/>
  <c r="X232" i="1" s="1"/>
  <c r="GM232" i="1" s="1"/>
  <c r="AT26" i="1"/>
  <c r="F183" i="1"/>
  <c r="EU26" i="1"/>
  <c r="P181" i="1"/>
  <c r="EU536" i="1"/>
  <c r="CP220" i="1"/>
  <c r="O220" i="1" s="1"/>
  <c r="CP228" i="1"/>
  <c r="O228" i="1" s="1"/>
  <c r="AH204" i="1"/>
  <c r="U265" i="1"/>
  <c r="GO244" i="1"/>
  <c r="GM244" i="1"/>
  <c r="BC204" i="1"/>
  <c r="F281" i="1"/>
  <c r="GA204" i="1"/>
  <c r="ER265" i="1"/>
  <c r="CZ213" i="1"/>
  <c r="Y213" i="1" s="1"/>
  <c r="GM213" i="1" s="1"/>
  <c r="CZ219" i="1"/>
  <c r="Y219" i="1" s="1"/>
  <c r="GO219" i="1" s="1"/>
  <c r="CZ227" i="1"/>
  <c r="Y227" i="1" s="1"/>
  <c r="GM227" i="1" s="1"/>
  <c r="CZ236" i="1"/>
  <c r="Y236" i="1" s="1"/>
  <c r="CY236" i="1"/>
  <c r="X236" i="1" s="1"/>
  <c r="CZ238" i="1"/>
  <c r="Y238" i="1" s="1"/>
  <c r="CY238" i="1"/>
  <c r="X238" i="1" s="1"/>
  <c r="GM238" i="1" s="1"/>
  <c r="AB255" i="1"/>
  <c r="CR255" i="1"/>
  <c r="Q255" i="1" s="1"/>
  <c r="CP255" i="1" s="1"/>
  <c r="O255" i="1" s="1"/>
  <c r="AB258" i="1"/>
  <c r="CR258" i="1"/>
  <c r="Q258" i="1" s="1"/>
  <c r="CP258" i="1" s="1"/>
  <c r="O258" i="1" s="1"/>
  <c r="AB262" i="1"/>
  <c r="CR262" i="1"/>
  <c r="Q262" i="1" s="1"/>
  <c r="CP262" i="1" s="1"/>
  <c r="O262" i="1" s="1"/>
  <c r="FY204" i="1"/>
  <c r="EP265" i="1"/>
  <c r="CZ209" i="1"/>
  <c r="Y209" i="1" s="1"/>
  <c r="GM209" i="1" s="1"/>
  <c r="CP226" i="1"/>
  <c r="O226" i="1" s="1"/>
  <c r="CP240" i="1"/>
  <c r="O240" i="1" s="1"/>
  <c r="AC265" i="1"/>
  <c r="CP236" i="1"/>
  <c r="O236" i="1" s="1"/>
  <c r="GP263" i="1"/>
  <c r="GM263" i="1"/>
  <c r="GM309" i="1"/>
  <c r="GN309" i="1"/>
  <c r="GM314" i="1"/>
  <c r="GN314" i="1"/>
  <c r="GK319" i="1"/>
  <c r="DW331" i="1"/>
  <c r="GK321" i="1"/>
  <c r="CZ321" i="1"/>
  <c r="Y321" i="1" s="1"/>
  <c r="GM321" i="1" s="1"/>
  <c r="GM323" i="1"/>
  <c r="GN323" i="1"/>
  <c r="CZ327" i="1"/>
  <c r="Y327" i="1" s="1"/>
  <c r="GN327" i="1" s="1"/>
  <c r="FY304" i="1"/>
  <c r="EP331" i="1"/>
  <c r="DZ204" i="1"/>
  <c r="DM265" i="1"/>
  <c r="AB307" i="1"/>
  <c r="GM320" i="1"/>
  <c r="GN320" i="1"/>
  <c r="CY329" i="1"/>
  <c r="X329" i="1" s="1"/>
  <c r="GN329" i="1" s="1"/>
  <c r="BC304" i="1"/>
  <c r="F347" i="1"/>
  <c r="EM304" i="1"/>
  <c r="P350" i="1"/>
  <c r="CG370" i="1"/>
  <c r="AX375" i="1"/>
  <c r="CP416" i="1"/>
  <c r="O416" i="1" s="1"/>
  <c r="AC435" i="1"/>
  <c r="BA414" i="1"/>
  <c r="F455" i="1"/>
  <c r="EB414" i="1"/>
  <c r="DO435" i="1"/>
  <c r="AQ414" i="1"/>
  <c r="F445" i="1"/>
  <c r="GO477" i="1"/>
  <c r="AF499" i="1"/>
  <c r="CZ319" i="1"/>
  <c r="Y319" i="1" s="1"/>
  <c r="GM319" i="1" s="1"/>
  <c r="CZ325" i="1"/>
  <c r="Y325" i="1" s="1"/>
  <c r="GN325" i="1" s="1"/>
  <c r="AK370" i="1"/>
  <c r="X375" i="1"/>
  <c r="DO370" i="1"/>
  <c r="P399" i="1"/>
  <c r="DU435" i="1"/>
  <c r="CY425" i="1"/>
  <c r="X425" i="1" s="1"/>
  <c r="GO425" i="1" s="1"/>
  <c r="EU414" i="1"/>
  <c r="P451" i="1"/>
  <c r="AD474" i="1"/>
  <c r="Q499" i="1"/>
  <c r="CP482" i="1"/>
  <c r="O482" i="1" s="1"/>
  <c r="V304" i="1"/>
  <c r="F354" i="1"/>
  <c r="CY373" i="1"/>
  <c r="X373" i="1" s="1"/>
  <c r="EC375" i="1" s="1"/>
  <c r="AK435" i="1"/>
  <c r="CY417" i="1"/>
  <c r="X417" i="1" s="1"/>
  <c r="GO417" i="1" s="1"/>
  <c r="CY431" i="1"/>
  <c r="X431" i="1" s="1"/>
  <c r="GK477" i="1"/>
  <c r="CZ477" i="1"/>
  <c r="Y477" i="1" s="1"/>
  <c r="DW499" i="1"/>
  <c r="CY485" i="1"/>
  <c r="X485" i="1" s="1"/>
  <c r="GN485" i="1" s="1"/>
  <c r="CZ485" i="1"/>
  <c r="Y485" i="1" s="1"/>
  <c r="CZ491" i="1"/>
  <c r="Y491" i="1" s="1"/>
  <c r="CY491" i="1"/>
  <c r="X491" i="1" s="1"/>
  <c r="GM491" i="1" s="1"/>
  <c r="DI370" i="1"/>
  <c r="P387" i="1"/>
  <c r="P396" i="1"/>
  <c r="DL370" i="1"/>
  <c r="CY421" i="1"/>
  <c r="X421" i="1" s="1"/>
  <c r="GN421" i="1" s="1"/>
  <c r="FT435" i="1" s="1"/>
  <c r="CP480" i="1"/>
  <c r="O480" i="1" s="1"/>
  <c r="R487" i="1"/>
  <c r="GK487" i="1" s="1"/>
  <c r="CY490" i="1"/>
  <c r="X490" i="1" s="1"/>
  <c r="GM490" i="1" s="1"/>
  <c r="CZ494" i="1"/>
  <c r="Y494" i="1" s="1"/>
  <c r="GM494" i="1" s="1"/>
  <c r="CZ492" i="1"/>
  <c r="Y492" i="1" s="1"/>
  <c r="CY496" i="1"/>
  <c r="X496" i="1" s="1"/>
  <c r="EI474" i="1"/>
  <c r="P509" i="1"/>
  <c r="CG474" i="1"/>
  <c r="AX499" i="1"/>
  <c r="CP495" i="1"/>
  <c r="O495" i="1" s="1"/>
  <c r="GB26" i="1" l="1"/>
  <c r="ES165" i="1"/>
  <c r="EC204" i="1"/>
  <c r="DP265" i="1"/>
  <c r="EB26" i="1"/>
  <c r="DO165" i="1"/>
  <c r="FT414" i="1"/>
  <c r="EK435" i="1"/>
  <c r="AG26" i="1"/>
  <c r="T165" i="1"/>
  <c r="CJ26" i="1"/>
  <c r="BA165" i="1"/>
  <c r="DX26" i="1"/>
  <c r="DK165" i="1"/>
  <c r="EA26" i="1"/>
  <c r="DN165" i="1"/>
  <c r="AK204" i="1"/>
  <c r="X265" i="1"/>
  <c r="EC304" i="1"/>
  <c r="DP331" i="1"/>
  <c r="GN118" i="1"/>
  <c r="GM118" i="1"/>
  <c r="AH26" i="1"/>
  <c r="U165" i="1"/>
  <c r="AL204" i="1"/>
  <c r="Y265" i="1"/>
  <c r="AL474" i="1"/>
  <c r="Y499" i="1"/>
  <c r="GO431" i="1"/>
  <c r="GM431" i="1"/>
  <c r="DW304" i="1"/>
  <c r="DJ331" i="1"/>
  <c r="BC22" i="1"/>
  <c r="BC573" i="1"/>
  <c r="F552" i="1"/>
  <c r="AZ22" i="1"/>
  <c r="F547" i="1"/>
  <c r="AZ573" i="1"/>
  <c r="DZ26" i="1"/>
  <c r="DM165" i="1"/>
  <c r="GM495" i="1"/>
  <c r="GO495" i="1"/>
  <c r="EC370" i="1"/>
  <c r="DP375" i="1"/>
  <c r="Q474" i="1"/>
  <c r="F511" i="1"/>
  <c r="X370" i="1"/>
  <c r="F400" i="1"/>
  <c r="F404" i="1" s="1"/>
  <c r="AC204" i="1"/>
  <c r="CE265" i="1"/>
  <c r="P265" i="1"/>
  <c r="CF265" i="1"/>
  <c r="CH265" i="1"/>
  <c r="GM325" i="1"/>
  <c r="GP255" i="1"/>
  <c r="FV265" i="1" s="1"/>
  <c r="GM255" i="1"/>
  <c r="U204" i="1"/>
  <c r="F287" i="1"/>
  <c r="GO213" i="1"/>
  <c r="AX474" i="1"/>
  <c r="F506" i="1"/>
  <c r="GM496" i="1"/>
  <c r="GO496" i="1"/>
  <c r="GM421" i="1"/>
  <c r="DH435" i="1"/>
  <c r="FX435" i="1"/>
  <c r="DU414" i="1"/>
  <c r="FW435" i="1"/>
  <c r="FZ435" i="1"/>
  <c r="GM477" i="1"/>
  <c r="GO240" i="1"/>
  <c r="GM240" i="1"/>
  <c r="ED265" i="1"/>
  <c r="GN122" i="1"/>
  <c r="GM122" i="1"/>
  <c r="CY111" i="1"/>
  <c r="X111" i="1" s="1"/>
  <c r="CZ111" i="1"/>
  <c r="Y111" i="1" s="1"/>
  <c r="GM85" i="1"/>
  <c r="GN85" i="1"/>
  <c r="DV165" i="1"/>
  <c r="BA474" i="1"/>
  <c r="F519" i="1"/>
  <c r="EP474" i="1"/>
  <c r="P506" i="1"/>
  <c r="CY487" i="1"/>
  <c r="X487" i="1" s="1"/>
  <c r="CZ487" i="1"/>
  <c r="Y487" i="1" s="1"/>
  <c r="ED499" i="1" s="1"/>
  <c r="CA370" i="1"/>
  <c r="AR375" i="1"/>
  <c r="GM479" i="1"/>
  <c r="GO479" i="1"/>
  <c r="R499" i="1"/>
  <c r="AE474" i="1"/>
  <c r="R414" i="1"/>
  <c r="F449" i="1"/>
  <c r="Y370" i="1"/>
  <c r="F401" i="1"/>
  <c r="F405" i="1" s="1"/>
  <c r="S414" i="1"/>
  <c r="F450" i="1"/>
  <c r="GM327" i="1"/>
  <c r="CB265" i="1"/>
  <c r="GM210" i="1"/>
  <c r="CA265" i="1" s="1"/>
  <c r="GO210" i="1"/>
  <c r="GM219" i="1"/>
  <c r="CZ138" i="1"/>
  <c r="Y138" i="1" s="1"/>
  <c r="CY138" i="1"/>
  <c r="X138" i="1" s="1"/>
  <c r="AK165" i="1" s="1"/>
  <c r="GN96" i="1"/>
  <c r="GM96" i="1"/>
  <c r="GN92" i="1"/>
  <c r="GM92" i="1"/>
  <c r="GM83" i="1"/>
  <c r="GN83" i="1"/>
  <c r="GM45" i="1"/>
  <c r="GM33" i="1"/>
  <c r="CF474" i="1"/>
  <c r="AW499" i="1"/>
  <c r="GO493" i="1"/>
  <c r="GM493" i="1"/>
  <c r="GO494" i="1"/>
  <c r="CF370" i="1"/>
  <c r="AW375" i="1"/>
  <c r="GN373" i="1"/>
  <c r="FT375" i="1" s="1"/>
  <c r="CB331" i="1"/>
  <c r="DO204" i="1"/>
  <c r="P289" i="1"/>
  <c r="GM218" i="1"/>
  <c r="GO218" i="1"/>
  <c r="GN319" i="1"/>
  <c r="GO239" i="1"/>
  <c r="GM239" i="1"/>
  <c r="GN160" i="1"/>
  <c r="AF204" i="1"/>
  <c r="S265" i="1"/>
  <c r="CP158" i="1"/>
  <c r="O158" i="1" s="1"/>
  <c r="CZ123" i="1"/>
  <c r="Y123" i="1" s="1"/>
  <c r="CY123" i="1"/>
  <c r="X123" i="1" s="1"/>
  <c r="GN130" i="1"/>
  <c r="GM130" i="1"/>
  <c r="GN120" i="1"/>
  <c r="GM120" i="1"/>
  <c r="CP111" i="1"/>
  <c r="O111" i="1" s="1"/>
  <c r="GN91" i="1"/>
  <c r="GN80" i="1"/>
  <c r="GM80" i="1"/>
  <c r="GN64" i="1"/>
  <c r="GM492" i="1"/>
  <c r="GO492" i="1"/>
  <c r="GM485" i="1"/>
  <c r="GM422" i="1"/>
  <c r="GO422" i="1"/>
  <c r="P378" i="1"/>
  <c r="DH370" i="1"/>
  <c r="DK304" i="1"/>
  <c r="P346" i="1"/>
  <c r="CE304" i="1"/>
  <c r="AV331" i="1"/>
  <c r="AK331" i="1"/>
  <c r="GM328" i="1"/>
  <c r="W204" i="1"/>
  <c r="F289" i="1"/>
  <c r="GM223" i="1"/>
  <c r="CP138" i="1"/>
  <c r="O138" i="1" s="1"/>
  <c r="GN68" i="1"/>
  <c r="CZ71" i="1"/>
  <c r="Y71" i="1" s="1"/>
  <c r="CY79" i="1"/>
  <c r="X79" i="1" s="1"/>
  <c r="GM79" i="1" s="1"/>
  <c r="DN414" i="1"/>
  <c r="P458" i="1"/>
  <c r="P447" i="1"/>
  <c r="DI414" i="1"/>
  <c r="GM224" i="1"/>
  <c r="Q414" i="1"/>
  <c r="F447" i="1"/>
  <c r="GN321" i="1"/>
  <c r="GM214" i="1"/>
  <c r="CZ140" i="1"/>
  <c r="Y140" i="1" s="1"/>
  <c r="GM106" i="1"/>
  <c r="Q304" i="1"/>
  <c r="F343" i="1"/>
  <c r="X435" i="1"/>
  <c r="AK414" i="1"/>
  <c r="GO480" i="1"/>
  <c r="CC499" i="1" s="1"/>
  <c r="GM480" i="1"/>
  <c r="EC435" i="1"/>
  <c r="DO414" i="1"/>
  <c r="P459" i="1"/>
  <c r="P435" i="1"/>
  <c r="CF435" i="1"/>
  <c r="AC414" i="1"/>
  <c r="CE435" i="1"/>
  <c r="CH435" i="1"/>
  <c r="DM204" i="1"/>
  <c r="P287" i="1"/>
  <c r="GM226" i="1"/>
  <c r="GO226" i="1"/>
  <c r="EP204" i="1"/>
  <c r="P272" i="1"/>
  <c r="GP258" i="1"/>
  <c r="GM258" i="1"/>
  <c r="ER204" i="1"/>
  <c r="P276" i="1"/>
  <c r="GM228" i="1"/>
  <c r="GO228" i="1"/>
  <c r="EU22" i="1"/>
  <c r="EU573" i="1"/>
  <c r="P552" i="1"/>
  <c r="GM129" i="1"/>
  <c r="GN129" i="1"/>
  <c r="AF26" i="1"/>
  <c r="S165" i="1"/>
  <c r="AC165" i="1"/>
  <c r="EH22" i="1"/>
  <c r="P545" i="1"/>
  <c r="V16" i="2" s="1"/>
  <c r="V18" i="2" s="1"/>
  <c r="EH573" i="1"/>
  <c r="DZ474" i="1"/>
  <c r="DM499" i="1"/>
  <c r="U414" i="1"/>
  <c r="F457" i="1"/>
  <c r="O375" i="1"/>
  <c r="AB370" i="1"/>
  <c r="AK499" i="1"/>
  <c r="R370" i="1"/>
  <c r="F389" i="1"/>
  <c r="DX204" i="1"/>
  <c r="DK265" i="1"/>
  <c r="GO227" i="1"/>
  <c r="GM133" i="1"/>
  <c r="GN133" i="1"/>
  <c r="GN60" i="1"/>
  <c r="GM60" i="1"/>
  <c r="GN32" i="1"/>
  <c r="DU165" i="1"/>
  <c r="P474" i="1"/>
  <c r="F502" i="1"/>
  <c r="ER474" i="1"/>
  <c r="P510" i="1"/>
  <c r="P370" i="1"/>
  <c r="F378" i="1"/>
  <c r="GM373" i="1"/>
  <c r="FS375" i="1" s="1"/>
  <c r="ER414" i="1"/>
  <c r="P446" i="1"/>
  <c r="P382" i="1"/>
  <c r="EP370" i="1"/>
  <c r="ER304" i="1"/>
  <c r="P342" i="1"/>
  <c r="CA331" i="1"/>
  <c r="R304" i="1"/>
  <c r="F345" i="1"/>
  <c r="GM329" i="1"/>
  <c r="DU304" i="1"/>
  <c r="DH331" i="1"/>
  <c r="FX331" i="1"/>
  <c r="FZ331" i="1"/>
  <c r="FW331" i="1"/>
  <c r="GP260" i="1"/>
  <c r="GM260" i="1"/>
  <c r="GN209" i="1"/>
  <c r="FT265" i="1" s="1"/>
  <c r="CZ97" i="1"/>
  <c r="Y97" i="1" s="1"/>
  <c r="CY97" i="1"/>
  <c r="X97" i="1" s="1"/>
  <c r="GM97" i="1" s="1"/>
  <c r="GM35" i="1"/>
  <c r="T474" i="1"/>
  <c r="F520" i="1"/>
  <c r="GO490" i="1"/>
  <c r="P455" i="1"/>
  <c r="ES414" i="1"/>
  <c r="P390" i="1"/>
  <c r="DK370" i="1"/>
  <c r="FW370" i="1"/>
  <c r="EN375" i="1"/>
  <c r="S370" i="1"/>
  <c r="F390" i="1"/>
  <c r="DK414" i="1"/>
  <c r="P450" i="1"/>
  <c r="DW414" i="1"/>
  <c r="DJ435" i="1"/>
  <c r="CH304" i="1"/>
  <c r="AY331" i="1"/>
  <c r="AF304" i="1"/>
  <c r="S331" i="1"/>
  <c r="ED331" i="1"/>
  <c r="T204" i="1"/>
  <c r="F286" i="1"/>
  <c r="AZ204" i="1"/>
  <c r="F276" i="1"/>
  <c r="GO231" i="1"/>
  <c r="EP26" i="1"/>
  <c r="P172" i="1"/>
  <c r="EP536" i="1"/>
  <c r="DU204" i="1"/>
  <c r="FW265" i="1"/>
  <c r="DH265" i="1"/>
  <c r="FX265" i="1"/>
  <c r="FZ265" i="1"/>
  <c r="GN110" i="1"/>
  <c r="GM72" i="1"/>
  <c r="CY75" i="1"/>
  <c r="X75" i="1" s="1"/>
  <c r="GM61" i="1"/>
  <c r="GN61" i="1"/>
  <c r="CZ79" i="1"/>
  <c r="Y79" i="1" s="1"/>
  <c r="GN40" i="1"/>
  <c r="GO491" i="1"/>
  <c r="GO238" i="1"/>
  <c r="ES474" i="1"/>
  <c r="P519" i="1"/>
  <c r="GO222" i="1"/>
  <c r="CZ154" i="1"/>
  <c r="Y154" i="1" s="1"/>
  <c r="GN108" i="1"/>
  <c r="GM82" i="1"/>
  <c r="GM78" i="1"/>
  <c r="FU499" i="1"/>
  <c r="GM220" i="1"/>
  <c r="GO220" i="1"/>
  <c r="GM146" i="1"/>
  <c r="GN146" i="1"/>
  <c r="AX26" i="1"/>
  <c r="F172" i="1"/>
  <c r="AX536" i="1"/>
  <c r="DY26" i="1"/>
  <c r="DL165" i="1"/>
  <c r="DW26" i="1"/>
  <c r="DJ165" i="1"/>
  <c r="GN46" i="1"/>
  <c r="GM46" i="1"/>
  <c r="AB499" i="1"/>
  <c r="CB370" i="1"/>
  <c r="AS375" i="1"/>
  <c r="CB499" i="1"/>
  <c r="DQ435" i="1"/>
  <c r="ED414" i="1"/>
  <c r="T304" i="1"/>
  <c r="F352" i="1"/>
  <c r="GM425" i="1"/>
  <c r="GN307" i="1"/>
  <c r="GM307" i="1"/>
  <c r="DT331" i="1"/>
  <c r="AX204" i="1"/>
  <c r="F272" i="1"/>
  <c r="AO22" i="1"/>
  <c r="F540" i="1"/>
  <c r="AO573" i="1"/>
  <c r="GM87" i="1"/>
  <c r="GN87" i="1"/>
  <c r="AD165" i="1"/>
  <c r="GM32" i="1"/>
  <c r="GN41" i="1"/>
  <c r="GN31" i="1"/>
  <c r="GM31" i="1"/>
  <c r="CH474" i="1"/>
  <c r="AY499" i="1"/>
  <c r="AZ474" i="1"/>
  <c r="F510" i="1"/>
  <c r="CE370" i="1"/>
  <c r="AV375" i="1"/>
  <c r="DG375" i="1"/>
  <c r="DT370" i="1"/>
  <c r="P457" i="1"/>
  <c r="DM414" i="1"/>
  <c r="GO247" i="1"/>
  <c r="GM247" i="1"/>
  <c r="GN315" i="1"/>
  <c r="GM315" i="1"/>
  <c r="GO232" i="1"/>
  <c r="AB265" i="1"/>
  <c r="CY158" i="1"/>
  <c r="X158" i="1" s="1"/>
  <c r="CZ158" i="1"/>
  <c r="Y158" i="1" s="1"/>
  <c r="GN131" i="1"/>
  <c r="GM131" i="1"/>
  <c r="GN128" i="1"/>
  <c r="GM128" i="1"/>
  <c r="GN94" i="1"/>
  <c r="GM94" i="1"/>
  <c r="DN499" i="1"/>
  <c r="EA474" i="1"/>
  <c r="DT414" i="1"/>
  <c r="DG435" i="1"/>
  <c r="T414" i="1"/>
  <c r="F456" i="1"/>
  <c r="FZ370" i="1"/>
  <c r="EQ375" i="1"/>
  <c r="CB414" i="1"/>
  <c r="AS435" i="1"/>
  <c r="DJ375" i="1"/>
  <c r="DW370" i="1"/>
  <c r="AZ304" i="1"/>
  <c r="F342" i="1"/>
  <c r="P304" i="1"/>
  <c r="F334" i="1"/>
  <c r="DI304" i="1"/>
  <c r="P343" i="1"/>
  <c r="GO235" i="1"/>
  <c r="GM235" i="1"/>
  <c r="GO207" i="1"/>
  <c r="GM207" i="1"/>
  <c r="FS265" i="1" s="1"/>
  <c r="DT265" i="1"/>
  <c r="CZ75" i="1"/>
  <c r="Y75" i="1" s="1"/>
  <c r="ED165" i="1" s="1"/>
  <c r="GM488" i="1"/>
  <c r="GM66" i="1"/>
  <c r="GM56" i="1"/>
  <c r="DL414" i="1"/>
  <c r="P456" i="1"/>
  <c r="CY154" i="1"/>
  <c r="X154" i="1" s="1"/>
  <c r="GM154" i="1" s="1"/>
  <c r="GN65" i="1"/>
  <c r="GO482" i="1"/>
  <c r="GM482" i="1"/>
  <c r="CA499" i="1" s="1"/>
  <c r="GM416" i="1"/>
  <c r="CA435" i="1" s="1"/>
  <c r="GO416" i="1"/>
  <c r="CC435" i="1" s="1"/>
  <c r="AB435" i="1"/>
  <c r="GM236" i="1"/>
  <c r="GO236" i="1"/>
  <c r="AI26" i="1"/>
  <c r="V165" i="1"/>
  <c r="GM99" i="1"/>
  <c r="GN99" i="1"/>
  <c r="GM77" i="1"/>
  <c r="GN77" i="1"/>
  <c r="DJ499" i="1"/>
  <c r="DW474" i="1"/>
  <c r="AF474" i="1"/>
  <c r="S499" i="1"/>
  <c r="AX370" i="1"/>
  <c r="F382" i="1"/>
  <c r="EP304" i="1"/>
  <c r="P338" i="1"/>
  <c r="GP262" i="1"/>
  <c r="CD265" i="1" s="1"/>
  <c r="GM262" i="1"/>
  <c r="AE204" i="1"/>
  <c r="R265" i="1"/>
  <c r="ER536" i="1"/>
  <c r="GM136" i="1"/>
  <c r="GN136" i="1"/>
  <c r="AJ26" i="1"/>
  <c r="W165" i="1"/>
  <c r="DU474" i="1"/>
  <c r="FZ499" i="1"/>
  <c r="FW499" i="1"/>
  <c r="DH499" i="1"/>
  <c r="FX499" i="1"/>
  <c r="ED370" i="1"/>
  <c r="DQ375" i="1"/>
  <c r="EP414" i="1"/>
  <c r="P442" i="1"/>
  <c r="F523" i="1"/>
  <c r="W474" i="1"/>
  <c r="AX304" i="1"/>
  <c r="F338" i="1"/>
  <c r="GM230" i="1"/>
  <c r="GO230" i="1"/>
  <c r="CC265" i="1" s="1"/>
  <c r="ET22" i="1"/>
  <c r="ET573" i="1"/>
  <c r="P549" i="1"/>
  <c r="GN54" i="1"/>
  <c r="GM54" i="1"/>
  <c r="AE165" i="1"/>
  <c r="CE474" i="1"/>
  <c r="AV499" i="1"/>
  <c r="V474" i="1"/>
  <c r="F522" i="1"/>
  <c r="EB474" i="1"/>
  <c r="DO499" i="1"/>
  <c r="CH370" i="1"/>
  <c r="AY375" i="1"/>
  <c r="EC499" i="1"/>
  <c r="AZ370" i="1"/>
  <c r="F386" i="1"/>
  <c r="F442" i="1"/>
  <c r="AX414" i="1"/>
  <c r="W304" i="1"/>
  <c r="F355" i="1"/>
  <c r="AB304" i="1"/>
  <c r="O331" i="1"/>
  <c r="AL304" i="1"/>
  <c r="Y331" i="1"/>
  <c r="GM234" i="1"/>
  <c r="GO234" i="1"/>
  <c r="GO253" i="1"/>
  <c r="GM253" i="1"/>
  <c r="BA204" i="1"/>
  <c r="F285" i="1"/>
  <c r="EI22" i="1"/>
  <c r="EI573" i="1"/>
  <c r="P546" i="1"/>
  <c r="CY150" i="1"/>
  <c r="X150" i="1" s="1"/>
  <c r="GM150" i="1" s="1"/>
  <c r="CZ150" i="1"/>
  <c r="Y150" i="1" s="1"/>
  <c r="AP22" i="1"/>
  <c r="F545" i="1"/>
  <c r="G16" i="2" s="1"/>
  <c r="G18" i="2" s="1"/>
  <c r="AP573" i="1"/>
  <c r="GN123" i="1"/>
  <c r="GM123" i="1"/>
  <c r="CY142" i="1"/>
  <c r="X142" i="1" s="1"/>
  <c r="GM142" i="1" s="1"/>
  <c r="CZ142" i="1"/>
  <c r="Y142" i="1" s="1"/>
  <c r="AL165" i="1" s="1"/>
  <c r="AQ22" i="1"/>
  <c r="AQ573" i="1"/>
  <c r="F546" i="1"/>
  <c r="GN84" i="1"/>
  <c r="GM84" i="1"/>
  <c r="CP487" i="1"/>
  <c r="O487" i="1" s="1"/>
  <c r="AZ414" i="1"/>
  <c r="F446" i="1"/>
  <c r="DI474" i="1"/>
  <c r="P511" i="1"/>
  <c r="GO429" i="1"/>
  <c r="FU435" i="1" s="1"/>
  <c r="GM429" i="1"/>
  <c r="Y435" i="1"/>
  <c r="AL414" i="1"/>
  <c r="GM417" i="1"/>
  <c r="FX370" i="1"/>
  <c r="EO375" i="1"/>
  <c r="BB22" i="1"/>
  <c r="F549" i="1"/>
  <c r="BB573" i="1"/>
  <c r="F458" i="1"/>
  <c r="V414" i="1"/>
  <c r="EG22" i="1"/>
  <c r="EG573" i="1"/>
  <c r="P540" i="1"/>
  <c r="CF304" i="1"/>
  <c r="AW331" i="1"/>
  <c r="DV265" i="1"/>
  <c r="AD265" i="1"/>
  <c r="DW204" i="1"/>
  <c r="DJ265" i="1"/>
  <c r="GN88" i="1"/>
  <c r="GM88" i="1"/>
  <c r="CP75" i="1"/>
  <c r="O75" i="1" s="1"/>
  <c r="CY71" i="1"/>
  <c r="X71" i="1" s="1"/>
  <c r="GN71" i="1" s="1"/>
  <c r="GN50" i="1"/>
  <c r="GM50" i="1"/>
  <c r="V204" i="1"/>
  <c r="F288" i="1"/>
  <c r="U474" i="1"/>
  <c r="F521" i="1"/>
  <c r="DL474" i="1"/>
  <c r="P520" i="1"/>
  <c r="DL204" i="1"/>
  <c r="P286" i="1"/>
  <c r="CY140" i="1"/>
  <c r="X140" i="1" s="1"/>
  <c r="GM140" i="1" s="1"/>
  <c r="DX499" i="1"/>
  <c r="AL26" i="1" l="1"/>
  <c r="Y165" i="1"/>
  <c r="CC474" i="1"/>
  <c r="AT499" i="1"/>
  <c r="CC204" i="1"/>
  <c r="AT265" i="1"/>
  <c r="FU414" i="1"/>
  <c r="EL435" i="1"/>
  <c r="CD204" i="1"/>
  <c r="AU265" i="1"/>
  <c r="CA474" i="1"/>
  <c r="AR499" i="1"/>
  <c r="ED474" i="1"/>
  <c r="DQ499" i="1"/>
  <c r="ED26" i="1"/>
  <c r="DQ165" i="1"/>
  <c r="AK26" i="1"/>
  <c r="X165" i="1"/>
  <c r="CA204" i="1"/>
  <c r="AR265" i="1"/>
  <c r="DX474" i="1"/>
  <c r="DK499" i="1"/>
  <c r="GM75" i="1"/>
  <c r="GN75" i="1"/>
  <c r="FT165" i="1" s="1"/>
  <c r="GN487" i="1"/>
  <c r="FT499" i="1" s="1"/>
  <c r="GM487" i="1"/>
  <c r="DT499" i="1"/>
  <c r="AQ18" i="1"/>
  <c r="F583" i="1"/>
  <c r="F383" i="1"/>
  <c r="AY370" i="1"/>
  <c r="AD204" i="1"/>
  <c r="Q265" i="1"/>
  <c r="EO370" i="1"/>
  <c r="P381" i="1"/>
  <c r="Y414" i="1"/>
  <c r="F461" i="1"/>
  <c r="F465" i="1" s="1"/>
  <c r="EI18" i="1"/>
  <c r="P583" i="1"/>
  <c r="Y304" i="1"/>
  <c r="F357" i="1"/>
  <c r="F361" i="1" s="1"/>
  <c r="DH474" i="1"/>
  <c r="P502" i="1"/>
  <c r="CA414" i="1"/>
  <c r="AR435" i="1"/>
  <c r="DT204" i="1"/>
  <c r="DG265" i="1"/>
  <c r="DJ370" i="1"/>
  <c r="P389" i="1"/>
  <c r="DG370" i="1"/>
  <c r="P377" i="1"/>
  <c r="P403" i="1" s="1"/>
  <c r="AD26" i="1"/>
  <c r="Q165" i="1"/>
  <c r="DT304" i="1"/>
  <c r="DG331" i="1"/>
  <c r="CB474" i="1"/>
  <c r="AS499" i="1"/>
  <c r="DL26" i="1"/>
  <c r="P186" i="1"/>
  <c r="DL536" i="1"/>
  <c r="DH204" i="1"/>
  <c r="P268" i="1"/>
  <c r="S304" i="1"/>
  <c r="F346" i="1"/>
  <c r="P449" i="1"/>
  <c r="DJ414" i="1"/>
  <c r="FT204" i="1"/>
  <c r="EK265" i="1"/>
  <c r="FZ304" i="1"/>
  <c r="EQ331" i="1"/>
  <c r="EH18" i="1"/>
  <c r="P582" i="1"/>
  <c r="S26" i="1"/>
  <c r="F180" i="1"/>
  <c r="S536" i="1"/>
  <c r="CE414" i="1"/>
  <c r="AV435" i="1"/>
  <c r="GN138" i="1"/>
  <c r="GM138" i="1"/>
  <c r="CA165" i="1" s="1"/>
  <c r="AW370" i="1"/>
  <c r="F381" i="1"/>
  <c r="DV26" i="1"/>
  <c r="DI165" i="1"/>
  <c r="GM71" i="1"/>
  <c r="FS499" i="1"/>
  <c r="FX414" i="1"/>
  <c r="EO435" i="1"/>
  <c r="FV204" i="1"/>
  <c r="EM265" i="1"/>
  <c r="P204" i="1"/>
  <c r="F268" i="1"/>
  <c r="GN140" i="1"/>
  <c r="CB165" i="1" s="1"/>
  <c r="GN97" i="1"/>
  <c r="DK26" i="1"/>
  <c r="P180" i="1"/>
  <c r="DK536" i="1"/>
  <c r="AB165" i="1"/>
  <c r="EK414" i="1"/>
  <c r="P452" i="1"/>
  <c r="DP204" i="1"/>
  <c r="P290" i="1"/>
  <c r="P294" i="1" s="1"/>
  <c r="EG18" i="1"/>
  <c r="P577" i="1"/>
  <c r="BB18" i="1"/>
  <c r="F586" i="1"/>
  <c r="AV474" i="1"/>
  <c r="F504" i="1"/>
  <c r="DQ370" i="1"/>
  <c r="P401" i="1"/>
  <c r="P405" i="1" s="1"/>
  <c r="FW474" i="1"/>
  <c r="EN499" i="1"/>
  <c r="W26" i="1"/>
  <c r="F189" i="1"/>
  <c r="W536" i="1"/>
  <c r="DJ474" i="1"/>
  <c r="P513" i="1"/>
  <c r="F452" i="1"/>
  <c r="AS414" i="1"/>
  <c r="FS331" i="1"/>
  <c r="DU26" i="1"/>
  <c r="DH165" i="1"/>
  <c r="FX165" i="1"/>
  <c r="FZ165" i="1"/>
  <c r="FW165" i="1"/>
  <c r="DK204" i="1"/>
  <c r="P280" i="1"/>
  <c r="AK304" i="1"/>
  <c r="X331" i="1"/>
  <c r="GM158" i="1"/>
  <c r="GN158" i="1"/>
  <c r="ED204" i="1"/>
  <c r="DQ265" i="1"/>
  <c r="DH414" i="1"/>
  <c r="P438" i="1"/>
  <c r="CE204" i="1"/>
  <c r="AV265" i="1"/>
  <c r="AZ18" i="1"/>
  <c r="F584" i="1"/>
  <c r="BC18" i="1"/>
  <c r="F589" i="1"/>
  <c r="T26" i="1"/>
  <c r="F186" i="1"/>
  <c r="T536" i="1"/>
  <c r="DV204" i="1"/>
  <c r="DI265" i="1"/>
  <c r="AP18" i="1"/>
  <c r="F582" i="1"/>
  <c r="DO474" i="1"/>
  <c r="P523" i="1"/>
  <c r="ER22" i="1"/>
  <c r="P547" i="1"/>
  <c r="ER573" i="1"/>
  <c r="FS204" i="1"/>
  <c r="EJ265" i="1"/>
  <c r="AV370" i="1"/>
  <c r="F380" i="1"/>
  <c r="F507" i="1"/>
  <c r="AY474" i="1"/>
  <c r="AS370" i="1"/>
  <c r="F392" i="1"/>
  <c r="FU474" i="1"/>
  <c r="EL499" i="1"/>
  <c r="FW204" i="1"/>
  <c r="EN265" i="1"/>
  <c r="FX304" i="1"/>
  <c r="EO331" i="1"/>
  <c r="AK474" i="1"/>
  <c r="X499" i="1"/>
  <c r="EU18" i="1"/>
  <c r="P589" i="1"/>
  <c r="EC165" i="1"/>
  <c r="AW474" i="1"/>
  <c r="F505" i="1"/>
  <c r="GN79" i="1"/>
  <c r="FZ414" i="1"/>
  <c r="EQ435" i="1"/>
  <c r="DJ204" i="1"/>
  <c r="P279" i="1"/>
  <c r="AW304" i="1"/>
  <c r="F337" i="1"/>
  <c r="FS435" i="1"/>
  <c r="O304" i="1"/>
  <c r="F333" i="1"/>
  <c r="F359" i="1" s="1"/>
  <c r="EC474" i="1"/>
  <c r="DP499" i="1"/>
  <c r="FZ474" i="1"/>
  <c r="EQ499" i="1"/>
  <c r="R204" i="1"/>
  <c r="F279" i="1"/>
  <c r="S474" i="1"/>
  <c r="F514" i="1"/>
  <c r="V26" i="1"/>
  <c r="F188" i="1"/>
  <c r="V536" i="1"/>
  <c r="AB414" i="1"/>
  <c r="O435" i="1"/>
  <c r="FU265" i="1"/>
  <c r="DN474" i="1"/>
  <c r="P522" i="1"/>
  <c r="FT331" i="1"/>
  <c r="DJ26" i="1"/>
  <c r="P179" i="1"/>
  <c r="DJ536" i="1"/>
  <c r="AX22" i="1"/>
  <c r="F543" i="1"/>
  <c r="AX573" i="1"/>
  <c r="FZ204" i="1"/>
  <c r="EQ265" i="1"/>
  <c r="AY304" i="1"/>
  <c r="F339" i="1"/>
  <c r="P380" i="1"/>
  <c r="EN370" i="1"/>
  <c r="GN150" i="1"/>
  <c r="DH304" i="1"/>
  <c r="P334" i="1"/>
  <c r="FS370" i="1"/>
  <c r="EJ375" i="1"/>
  <c r="DM474" i="1"/>
  <c r="P521" i="1"/>
  <c r="GN142" i="1"/>
  <c r="GN154" i="1"/>
  <c r="CF414" i="1"/>
  <c r="AW435" i="1"/>
  <c r="DP435" i="1"/>
  <c r="EC414" i="1"/>
  <c r="X414" i="1"/>
  <c r="F460" i="1"/>
  <c r="F464" i="1" s="1"/>
  <c r="AV304" i="1"/>
  <c r="F336" i="1"/>
  <c r="GN111" i="1"/>
  <c r="GM111" i="1"/>
  <c r="S204" i="1"/>
  <c r="F280" i="1"/>
  <c r="CB304" i="1"/>
  <c r="AS331" i="1"/>
  <c r="CB204" i="1"/>
  <c r="AS265" i="1"/>
  <c r="AR370" i="1"/>
  <c r="F402" i="1"/>
  <c r="FW414" i="1"/>
  <c r="EN435" i="1"/>
  <c r="CH204" i="1"/>
  <c r="AY265" i="1"/>
  <c r="Y204" i="1"/>
  <c r="F291" i="1"/>
  <c r="F295" i="1" s="1"/>
  <c r="U26" i="1"/>
  <c r="F187" i="1"/>
  <c r="U536" i="1"/>
  <c r="X204" i="1"/>
  <c r="F290" i="1"/>
  <c r="F294" i="1" s="1"/>
  <c r="DN26" i="1"/>
  <c r="P188" i="1"/>
  <c r="DN536" i="1"/>
  <c r="BA26" i="1"/>
  <c r="F185" i="1"/>
  <c r="BA536" i="1"/>
  <c r="DO26" i="1"/>
  <c r="P189" i="1"/>
  <c r="DO536" i="1"/>
  <c r="ES26" i="1"/>
  <c r="P185" i="1"/>
  <c r="ES536" i="1"/>
  <c r="AE26" i="1"/>
  <c r="R165" i="1"/>
  <c r="ET18" i="1"/>
  <c r="P586" i="1"/>
  <c r="FX474" i="1"/>
  <c r="EO499" i="1"/>
  <c r="CC414" i="1"/>
  <c r="AT435" i="1"/>
  <c r="DT165" i="1"/>
  <c r="EQ370" i="1"/>
  <c r="P383" i="1"/>
  <c r="DG414" i="1"/>
  <c r="P437" i="1"/>
  <c r="P463" i="1" s="1"/>
  <c r="AB204" i="1"/>
  <c r="O265" i="1"/>
  <c r="AO18" i="1"/>
  <c r="F577" i="1"/>
  <c r="P461" i="1"/>
  <c r="P465" i="1" s="1"/>
  <c r="DQ414" i="1"/>
  <c r="AB474" i="1"/>
  <c r="O499" i="1"/>
  <c r="FX204" i="1"/>
  <c r="EO265" i="1"/>
  <c r="EP22" i="1"/>
  <c r="EP573" i="1"/>
  <c r="P543" i="1"/>
  <c r="ED304" i="1"/>
  <c r="DQ331" i="1"/>
  <c r="FW304" i="1"/>
  <c r="EN331" i="1"/>
  <c r="CA304" i="1"/>
  <c r="AR331" i="1"/>
  <c r="F377" i="1"/>
  <c r="F403" i="1" s="1"/>
  <c r="F406" i="1" s="1"/>
  <c r="F408" i="1" s="1"/>
  <c r="O370" i="1"/>
  <c r="AC26" i="1"/>
  <c r="P165" i="1"/>
  <c r="CF165" i="1"/>
  <c r="CH165" i="1"/>
  <c r="CE165" i="1"/>
  <c r="CH414" i="1"/>
  <c r="AY435" i="1"/>
  <c r="P414" i="1"/>
  <c r="F438" i="1"/>
  <c r="FT370" i="1"/>
  <c r="EK375" i="1"/>
  <c r="R474" i="1"/>
  <c r="F513" i="1"/>
  <c r="CF204" i="1"/>
  <c r="AW265" i="1"/>
  <c r="P400" i="1"/>
  <c r="P404" i="1" s="1"/>
  <c r="DP370" i="1"/>
  <c r="DM26" i="1"/>
  <c r="P187" i="1"/>
  <c r="DM536" i="1"/>
  <c r="DJ304" i="1"/>
  <c r="P345" i="1"/>
  <c r="Y474" i="1"/>
  <c r="F525" i="1"/>
  <c r="F529" i="1" s="1"/>
  <c r="DP304" i="1"/>
  <c r="P356" i="1"/>
  <c r="P360" i="1" s="1"/>
  <c r="FT26" i="1" l="1"/>
  <c r="EK165" i="1"/>
  <c r="CB26" i="1"/>
  <c r="AS165" i="1"/>
  <c r="CA26" i="1"/>
  <c r="AR165" i="1"/>
  <c r="P402" i="1"/>
  <c r="EJ370" i="1"/>
  <c r="FU204" i="1"/>
  <c r="EL265" i="1"/>
  <c r="DP474" i="1"/>
  <c r="P524" i="1"/>
  <c r="P528" i="1" s="1"/>
  <c r="FS414" i="1"/>
  <c r="EJ435" i="1"/>
  <c r="DI204" i="1"/>
  <c r="P277" i="1"/>
  <c r="DH26" i="1"/>
  <c r="P168" i="1"/>
  <c r="DH536" i="1"/>
  <c r="AB26" i="1"/>
  <c r="O165" i="1"/>
  <c r="EM204" i="1"/>
  <c r="P284" i="1"/>
  <c r="EM536" i="1"/>
  <c r="FS474" i="1"/>
  <c r="EJ499" i="1"/>
  <c r="AV414" i="1"/>
  <c r="F440" i="1"/>
  <c r="AS474" i="1"/>
  <c r="F516" i="1"/>
  <c r="Q26" i="1"/>
  <c r="F177" i="1"/>
  <c r="Q536" i="1"/>
  <c r="AR414" i="1"/>
  <c r="F462" i="1"/>
  <c r="Q204" i="1"/>
  <c r="F277" i="1"/>
  <c r="FT474" i="1"/>
  <c r="EK499" i="1"/>
  <c r="AU204" i="1"/>
  <c r="F284" i="1"/>
  <c r="AU536" i="1"/>
  <c r="O204" i="1"/>
  <c r="F267" i="1"/>
  <c r="F293" i="1" s="1"/>
  <c r="F296" i="1" s="1"/>
  <c r="F298" i="1" s="1"/>
  <c r="AS204" i="1"/>
  <c r="F282" i="1"/>
  <c r="DM22" i="1"/>
  <c r="P558" i="1"/>
  <c r="DM573" i="1"/>
  <c r="EO474" i="1"/>
  <c r="P505" i="1"/>
  <c r="R26" i="1"/>
  <c r="F179" i="1"/>
  <c r="R536" i="1"/>
  <c r="BA22" i="1"/>
  <c r="F556" i="1"/>
  <c r="BA573" i="1"/>
  <c r="U22" i="1"/>
  <c r="F558" i="1"/>
  <c r="U573" i="1"/>
  <c r="DP414" i="1"/>
  <c r="P460" i="1"/>
  <c r="P464" i="1" s="1"/>
  <c r="P466" i="1" s="1"/>
  <c r="P468" i="1" s="1"/>
  <c r="EQ204" i="1"/>
  <c r="P273" i="1"/>
  <c r="FT304" i="1"/>
  <c r="EK331" i="1"/>
  <c r="O414" i="1"/>
  <c r="F437" i="1"/>
  <c r="F463" i="1" s="1"/>
  <c r="F466" i="1" s="1"/>
  <c r="F468" i="1" s="1"/>
  <c r="EQ414" i="1"/>
  <c r="P443" i="1"/>
  <c r="X474" i="1"/>
  <c r="F524" i="1"/>
  <c r="F528" i="1" s="1"/>
  <c r="EN204" i="1"/>
  <c r="P270" i="1"/>
  <c r="ER18" i="1"/>
  <c r="P584" i="1"/>
  <c r="AV204" i="1"/>
  <c r="F270" i="1"/>
  <c r="DQ204" i="1"/>
  <c r="P291" i="1"/>
  <c r="P295" i="1" s="1"/>
  <c r="X304" i="1"/>
  <c r="F356" i="1"/>
  <c r="F360" i="1" s="1"/>
  <c r="F362" i="1" s="1"/>
  <c r="F364" i="1" s="1"/>
  <c r="FW26" i="1"/>
  <c r="EN165" i="1"/>
  <c r="DK22" i="1"/>
  <c r="P551" i="1"/>
  <c r="Y16" i="2" s="1"/>
  <c r="Y18" i="2" s="1"/>
  <c r="DK573" i="1"/>
  <c r="FS165" i="1"/>
  <c r="EK204" i="1"/>
  <c r="P282" i="1"/>
  <c r="DL22" i="1"/>
  <c r="P557" i="1"/>
  <c r="DL573" i="1"/>
  <c r="AR204" i="1"/>
  <c r="F292" i="1"/>
  <c r="DQ26" i="1"/>
  <c r="P191" i="1"/>
  <c r="P195" i="1" s="1"/>
  <c r="DQ536" i="1"/>
  <c r="AT204" i="1"/>
  <c r="F283" i="1"/>
  <c r="AT536" i="1"/>
  <c r="CE26" i="1"/>
  <c r="AV165" i="1"/>
  <c r="DN22" i="1"/>
  <c r="DN573" i="1"/>
  <c r="P559" i="1"/>
  <c r="EN414" i="1"/>
  <c r="P440" i="1"/>
  <c r="CH26" i="1"/>
  <c r="AY165" i="1"/>
  <c r="EN304" i="1"/>
  <c r="P336" i="1"/>
  <c r="AW204" i="1"/>
  <c r="F271" i="1"/>
  <c r="EK370" i="1"/>
  <c r="P392" i="1"/>
  <c r="AY414" i="1"/>
  <c r="F443" i="1"/>
  <c r="CF26" i="1"/>
  <c r="AW165" i="1"/>
  <c r="F409" i="1"/>
  <c r="F410" i="1"/>
  <c r="EP18" i="1"/>
  <c r="P580" i="1"/>
  <c r="O474" i="1"/>
  <c r="F501" i="1"/>
  <c r="F527" i="1" s="1"/>
  <c r="F530" i="1" s="1"/>
  <c r="F532" i="1" s="1"/>
  <c r="AY204" i="1"/>
  <c r="F273" i="1"/>
  <c r="EC26" i="1"/>
  <c r="DP165" i="1"/>
  <c r="T22" i="1"/>
  <c r="F557" i="1"/>
  <c r="T573" i="1"/>
  <c r="FZ26" i="1"/>
  <c r="EQ165" i="1"/>
  <c r="FS304" i="1"/>
  <c r="EJ331" i="1"/>
  <c r="EN474" i="1"/>
  <c r="P504" i="1"/>
  <c r="P441" i="1"/>
  <c r="EO414" i="1"/>
  <c r="DI26" i="1"/>
  <c r="P177" i="1"/>
  <c r="DI536" i="1"/>
  <c r="S22" i="1"/>
  <c r="F551" i="1"/>
  <c r="J16" i="2" s="1"/>
  <c r="J18" i="2" s="1"/>
  <c r="S573" i="1"/>
  <c r="DG304" i="1"/>
  <c r="P333" i="1"/>
  <c r="P359" i="1" s="1"/>
  <c r="P406" i="1"/>
  <c r="P408" i="1" s="1"/>
  <c r="DG204" i="1"/>
  <c r="P267" i="1"/>
  <c r="P293" i="1" s="1"/>
  <c r="DT474" i="1"/>
  <c r="DG499" i="1"/>
  <c r="AR474" i="1"/>
  <c r="F526" i="1"/>
  <c r="Y26" i="1"/>
  <c r="F191" i="1"/>
  <c r="F195" i="1" s="1"/>
  <c r="Y536" i="1"/>
  <c r="EO204" i="1"/>
  <c r="P271" i="1"/>
  <c r="DT26" i="1"/>
  <c r="DG165" i="1"/>
  <c r="DO22" i="1"/>
  <c r="DO573" i="1"/>
  <c r="P560" i="1"/>
  <c r="AS304" i="1"/>
  <c r="F348" i="1"/>
  <c r="AW414" i="1"/>
  <c r="F441" i="1"/>
  <c r="DJ22" i="1"/>
  <c r="DJ573" i="1"/>
  <c r="P550" i="1"/>
  <c r="P507" i="1"/>
  <c r="EQ474" i="1"/>
  <c r="P26" i="1"/>
  <c r="F168" i="1"/>
  <c r="P536" i="1"/>
  <c r="AR304" i="1"/>
  <c r="F358" i="1"/>
  <c r="DQ304" i="1"/>
  <c r="P357" i="1"/>
  <c r="P361" i="1" s="1"/>
  <c r="AT414" i="1"/>
  <c r="F453" i="1"/>
  <c r="ES22" i="1"/>
  <c r="ES573" i="1"/>
  <c r="P556" i="1"/>
  <c r="AX18" i="1"/>
  <c r="F580" i="1"/>
  <c r="V22" i="1"/>
  <c r="F559" i="1"/>
  <c r="V573" i="1"/>
  <c r="EO304" i="1"/>
  <c r="P337" i="1"/>
  <c r="EL474" i="1"/>
  <c r="P517" i="1"/>
  <c r="EJ204" i="1"/>
  <c r="P292" i="1"/>
  <c r="FX26" i="1"/>
  <c r="EO165" i="1"/>
  <c r="W22" i="1"/>
  <c r="F560" i="1"/>
  <c r="W573" i="1"/>
  <c r="EQ304" i="1"/>
  <c r="P339" i="1"/>
  <c r="P514" i="1"/>
  <c r="DK474" i="1"/>
  <c r="X26" i="1"/>
  <c r="F190" i="1"/>
  <c r="F194" i="1" s="1"/>
  <c r="X536" i="1"/>
  <c r="DQ474" i="1"/>
  <c r="P525" i="1"/>
  <c r="P529" i="1" s="1"/>
  <c r="P453" i="1"/>
  <c r="EL414" i="1"/>
  <c r="AT474" i="1"/>
  <c r="F517" i="1"/>
  <c r="F365" i="1" l="1"/>
  <c r="F366" i="1" s="1"/>
  <c r="P469" i="1"/>
  <c r="P470" i="1"/>
  <c r="Y22" i="1"/>
  <c r="F562" i="1"/>
  <c r="F566" i="1" s="1"/>
  <c r="Y573" i="1"/>
  <c r="S18" i="1"/>
  <c r="F588" i="1"/>
  <c r="EQ26" i="1"/>
  <c r="P173" i="1"/>
  <c r="EQ536" i="1"/>
  <c r="AW26" i="1"/>
  <c r="F171" i="1"/>
  <c r="AW536" i="1"/>
  <c r="EN26" i="1"/>
  <c r="P170" i="1"/>
  <c r="EN536" i="1"/>
  <c r="F469" i="1"/>
  <c r="F470" i="1" s="1"/>
  <c r="U18" i="1"/>
  <c r="F595" i="1"/>
  <c r="FS26" i="1"/>
  <c r="EJ165" i="1"/>
  <c r="F299" i="1"/>
  <c r="F300" i="1"/>
  <c r="EM22" i="1"/>
  <c r="EM573" i="1"/>
  <c r="P555" i="1"/>
  <c r="W16" i="2" s="1"/>
  <c r="W18" i="2" s="1"/>
  <c r="AS26" i="1"/>
  <c r="F182" i="1"/>
  <c r="AS536" i="1"/>
  <c r="DG474" i="1"/>
  <c r="P501" i="1"/>
  <c r="P527" i="1" s="1"/>
  <c r="P530" i="1" s="1"/>
  <c r="P532" i="1" s="1"/>
  <c r="P409" i="1"/>
  <c r="P410" i="1" s="1"/>
  <c r="DP26" i="1"/>
  <c r="P190" i="1"/>
  <c r="P194" i="1" s="1"/>
  <c r="DP536" i="1"/>
  <c r="AV26" i="1"/>
  <c r="F170" i="1"/>
  <c r="AV536" i="1"/>
  <c r="DK18" i="1"/>
  <c r="P588" i="1"/>
  <c r="EK474" i="1"/>
  <c r="P516" i="1"/>
  <c r="DH22" i="1"/>
  <c r="P539" i="1"/>
  <c r="DH573" i="1"/>
  <c r="P22" i="1"/>
  <c r="F539" i="1"/>
  <c r="P573" i="1"/>
  <c r="DG26" i="1"/>
  <c r="P167" i="1"/>
  <c r="P193" i="1" s="1"/>
  <c r="P196" i="1" s="1"/>
  <c r="P198" i="1" s="1"/>
  <c r="DG536" i="1"/>
  <c r="DO18" i="1"/>
  <c r="P597" i="1"/>
  <c r="F533" i="1"/>
  <c r="F534" i="1" s="1"/>
  <c r="AY26" i="1"/>
  <c r="F173" i="1"/>
  <c r="AY536" i="1"/>
  <c r="X22" i="1"/>
  <c r="F561" i="1"/>
  <c r="F565" i="1" s="1"/>
  <c r="X573" i="1"/>
  <c r="ES18" i="1"/>
  <c r="P593" i="1"/>
  <c r="EO26" i="1"/>
  <c r="P171" i="1"/>
  <c r="EO536" i="1"/>
  <c r="V18" i="1"/>
  <c r="F596" i="1"/>
  <c r="P362" i="1"/>
  <c r="P364" i="1" s="1"/>
  <c r="EJ304" i="1"/>
  <c r="P358" i="1"/>
  <c r="T18" i="1"/>
  <c r="F594" i="1"/>
  <c r="DQ22" i="1"/>
  <c r="P562" i="1"/>
  <c r="P566" i="1" s="1"/>
  <c r="DQ573" i="1"/>
  <c r="EK304" i="1"/>
  <c r="P348" i="1"/>
  <c r="R22" i="1"/>
  <c r="F550" i="1"/>
  <c r="R573" i="1"/>
  <c r="AU22" i="1"/>
  <c r="F555" i="1"/>
  <c r="H16" i="2" s="1"/>
  <c r="H18" i="2" s="1"/>
  <c r="AU573" i="1"/>
  <c r="EJ474" i="1"/>
  <c r="P526" i="1"/>
  <c r="EJ414" i="1"/>
  <c r="P462" i="1"/>
  <c r="EL204" i="1"/>
  <c r="P283" i="1"/>
  <c r="EL536" i="1"/>
  <c r="AR26" i="1"/>
  <c r="F192" i="1"/>
  <c r="AR536" i="1"/>
  <c r="EK26" i="1"/>
  <c r="P182" i="1"/>
  <c r="EK536" i="1"/>
  <c r="W18" i="1"/>
  <c r="F597" i="1"/>
  <c r="DJ18" i="1"/>
  <c r="P587" i="1"/>
  <c r="P296" i="1"/>
  <c r="P298" i="1" s="1"/>
  <c r="DI22" i="1"/>
  <c r="P548" i="1"/>
  <c r="DI573" i="1"/>
  <c r="DN18" i="1"/>
  <c r="P596" i="1"/>
  <c r="AT22" i="1"/>
  <c r="F554" i="1"/>
  <c r="F16" i="2" s="1"/>
  <c r="F18" i="2" s="1"/>
  <c r="AT573" i="1"/>
  <c r="DL18" i="1"/>
  <c r="P594" i="1"/>
  <c r="BA18" i="1"/>
  <c r="F593" i="1"/>
  <c r="DM18" i="1"/>
  <c r="P595" i="1"/>
  <c r="Q22" i="1"/>
  <c r="Q573" i="1"/>
  <c r="F548" i="1"/>
  <c r="O26" i="1"/>
  <c r="F167" i="1"/>
  <c r="F193" i="1" s="1"/>
  <c r="F196" i="1" s="1"/>
  <c r="F198" i="1" s="1"/>
  <c r="O536" i="1"/>
  <c r="P299" i="1" l="1"/>
  <c r="P300" i="1"/>
  <c r="AY22" i="1"/>
  <c r="AY573" i="1"/>
  <c r="F544" i="1"/>
  <c r="P534" i="1"/>
  <c r="P533" i="1"/>
  <c r="P18" i="1"/>
  <c r="F576" i="1"/>
  <c r="AS22" i="1"/>
  <c r="F553" i="1"/>
  <c r="E16" i="2" s="1"/>
  <c r="AS573" i="1"/>
  <c r="EM18" i="1"/>
  <c r="P592" i="1"/>
  <c r="EJ26" i="1"/>
  <c r="P192" i="1"/>
  <c r="EJ536" i="1"/>
  <c r="EQ22" i="1"/>
  <c r="EQ573" i="1"/>
  <c r="P544" i="1"/>
  <c r="O22" i="1"/>
  <c r="F538" i="1"/>
  <c r="F564" i="1" s="1"/>
  <c r="F567" i="1" s="1"/>
  <c r="F569" i="1" s="1"/>
  <c r="O573" i="1"/>
  <c r="AT18" i="1"/>
  <c r="F591" i="1"/>
  <c r="AR22" i="1"/>
  <c r="F563" i="1"/>
  <c r="AR573" i="1"/>
  <c r="EO22" i="1"/>
  <c r="EO573" i="1"/>
  <c r="P542" i="1"/>
  <c r="EN22" i="1"/>
  <c r="P541" i="1"/>
  <c r="EN573" i="1"/>
  <c r="AU18" i="1"/>
  <c r="F592" i="1"/>
  <c r="DQ18" i="1"/>
  <c r="P599" i="1"/>
  <c r="P603" i="1" s="1"/>
  <c r="EL22" i="1"/>
  <c r="P554" i="1"/>
  <c r="U16" i="2" s="1"/>
  <c r="U18" i="2" s="1"/>
  <c r="EL573" i="1"/>
  <c r="DG22" i="1"/>
  <c r="P538" i="1"/>
  <c r="P564" i="1" s="1"/>
  <c r="DG573" i="1"/>
  <c r="DP22" i="1"/>
  <c r="DP573" i="1"/>
  <c r="P561" i="1"/>
  <c r="P565" i="1" s="1"/>
  <c r="AW22" i="1"/>
  <c r="F542" i="1"/>
  <c r="AW573" i="1"/>
  <c r="Y18" i="1"/>
  <c r="F599" i="1"/>
  <c r="F603" i="1" s="1"/>
  <c r="Q18" i="1"/>
  <c r="F585" i="1"/>
  <c r="P199" i="1"/>
  <c r="P200" i="1"/>
  <c r="AV22" i="1"/>
  <c r="F541" i="1"/>
  <c r="AV573" i="1"/>
  <c r="F199" i="1"/>
  <c r="F200" i="1" s="1"/>
  <c r="DI18" i="1"/>
  <c r="P585" i="1"/>
  <c r="EK22" i="1"/>
  <c r="EK573" i="1"/>
  <c r="P553" i="1"/>
  <c r="T16" i="2" s="1"/>
  <c r="R18" i="1"/>
  <c r="F587" i="1"/>
  <c r="P365" i="1"/>
  <c r="P366" i="1"/>
  <c r="X18" i="1"/>
  <c r="F598" i="1"/>
  <c r="F602" i="1" s="1"/>
  <c r="DH18" i="1"/>
  <c r="P576" i="1"/>
  <c r="X16" i="2" l="1"/>
  <c r="X18" i="2" s="1"/>
  <c r="T18" i="2"/>
  <c r="AW18" i="1"/>
  <c r="F579" i="1"/>
  <c r="EN18" i="1"/>
  <c r="P578" i="1"/>
  <c r="EO18" i="1"/>
  <c r="P579" i="1"/>
  <c r="DG18" i="1"/>
  <c r="P575" i="1"/>
  <c r="P601" i="1" s="1"/>
  <c r="AR18" i="1"/>
  <c r="F600" i="1"/>
  <c r="AS18" i="1"/>
  <c r="F590" i="1"/>
  <c r="AY18" i="1"/>
  <c r="F581" i="1"/>
  <c r="AV18" i="1"/>
  <c r="F578" i="1"/>
  <c r="P567" i="1"/>
  <c r="P569" i="1" s="1"/>
  <c r="O18" i="1"/>
  <c r="F575" i="1"/>
  <c r="F601" i="1" s="1"/>
  <c r="F604" i="1" s="1"/>
  <c r="F606" i="1" s="1"/>
  <c r="EQ18" i="1"/>
  <c r="P581" i="1"/>
  <c r="I16" i="2"/>
  <c r="I18" i="2" s="1"/>
  <c r="E18" i="2"/>
  <c r="DP18" i="1"/>
  <c r="P598" i="1"/>
  <c r="P602" i="1" s="1"/>
  <c r="F570" i="1"/>
  <c r="F571" i="1" s="1"/>
  <c r="EK18" i="1"/>
  <c r="P590" i="1"/>
  <c r="EL18" i="1"/>
  <c r="P591" i="1"/>
  <c r="EJ22" i="1"/>
  <c r="P563" i="1"/>
  <c r="EJ573" i="1"/>
  <c r="EJ18" i="1" l="1"/>
  <c r="P600" i="1"/>
  <c r="P570" i="1"/>
  <c r="P571" i="1" s="1"/>
  <c r="P604" i="1"/>
  <c r="P606" i="1" s="1"/>
  <c r="F607" i="1"/>
  <c r="F608" i="1" s="1"/>
  <c r="P607" i="1" l="1"/>
  <c r="P608" i="1" s="1"/>
</calcChain>
</file>

<file path=xl/sharedStrings.xml><?xml version="1.0" encoding="utf-8"?>
<sst xmlns="http://schemas.openxmlformats.org/spreadsheetml/2006/main" count="23608" uniqueCount="1227">
  <si>
    <t>Smeta.RU  (495) 974-1589</t>
  </si>
  <si>
    <t>_PS_</t>
  </si>
  <si>
    <t>Smeta.RU</t>
  </si>
  <si>
    <t>НИЯУ МИФИ  Доп. раб. место  MCCS-0027251</t>
  </si>
  <si>
    <t/>
  </si>
  <si>
    <t>Капитальный ремонт помещений первого этажа лабораторного корпуса В НИЯУ МИФИ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</si>
  <si>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</si>
  <si>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</si>
  <si>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</si>
  <si>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</si>
  <si>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</si>
  <si>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</si>
  <si>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</si>
  <si>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Раздел Общестроительные работы</t>
  </si>
  <si>
    <t>1</t>
  </si>
  <si>
    <t>09-04-012-01</t>
  </si>
  <si>
    <t>Демонтаж : Установка металлических дверных блоков в готовые проемы</t>
  </si>
  <si>
    <t>м2</t>
  </si>
  <si>
    <t>ФЕР-2001, 09-04-012-01, приказ Минстроя России №1039/пр от 30.12.2016г.</t>
  </si>
  <si>
    <t>Поправка: Прил. 9.3, п.5  Наименование: Разборка (демонтаж) металлических конструкций</t>
  </si>
  <si>
    <t>)*0</t>
  </si>
  <si>
    <t>)*0,7</t>
  </si>
  <si>
    <t>Общестроительные работы</t>
  </si>
  <si>
    <t>Металлические конструкции</t>
  </si>
  <si>
    <t>ФЕР-09</t>
  </si>
  <si>
    <t>Поправка: Прил. 9.3, п.5</t>
  </si>
  <si>
    <t>*0,9</t>
  </si>
  <si>
    <t>*0,85</t>
  </si>
  <si>
    <t>2</t>
  </si>
  <si>
    <t>46-04-012-03</t>
  </si>
  <si>
    <t>Разборка деревянных заполнений проемов дверных и воротных</t>
  </si>
  <si>
    <t>100 м2</t>
  </si>
  <si>
    <t>ФЕР-2001, 46-04-012-03, приказ Минстроя России №1039/пр от 30.12.2016г.</t>
  </si>
  <si>
    <t>Реконструкция зданий и сооружений</t>
  </si>
  <si>
    <t>ФЕР-46</t>
  </si>
  <si>
    <t>3</t>
  </si>
  <si>
    <t>10-01-036-01</t>
  </si>
  <si>
    <t>Демонтаж: Установка  уголков ПВХ на клее</t>
  </si>
  <si>
    <t>100 м</t>
  </si>
  <si>
    <t>ФЕР-2001, 10-01-036-01,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</si>
  <si>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</si>
  <si>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)*0,8</t>
  </si>
  <si>
    <t>Деревянные конструкции</t>
  </si>
  <si>
    <t>ФЕР-10</t>
  </si>
  <si>
    <t>Поправка: Табл.2, п.2</t>
  </si>
  <si>
    <t>4</t>
  </si>
  <si>
    <t>09-03-046-01</t>
  </si>
  <si>
    <t>Демонтаж : Монтаж перегородок из алюминиевых сплавов сборно-разборных с остеклением</t>
  </si>
  <si>
    <t>ФЕР-2001, 09-03-046-01, приказ Минстроя России №1039/пр от 30.12.2016г.</t>
  </si>
  <si>
    <t>5</t>
  </si>
  <si>
    <t>63-7-3</t>
  </si>
  <si>
    <t>Разборка облицовки стен из известковых плит</t>
  </si>
  <si>
    <t>ФЕР-2001, 63-7-3, приказ Минстроя России №1039/пр от 30.12.2016г.</t>
  </si>
  <si>
    <t>Ремонтно-строительные работы</t>
  </si>
  <si>
    <t>Стекольные, обойные, облицовочные работы</t>
  </si>
  <si>
    <t>рФЕР-63</t>
  </si>
  <si>
    <t>6</t>
  </si>
  <si>
    <t>46-02-009-02</t>
  </si>
  <si>
    <t>Отбивка штукатурки с поверхностей стен и потолков кирпичных</t>
  </si>
  <si>
    <t>ФЕР-2001, 46-02-009-02, приказ Минстроя России №1039/пр от 30.12.2016г.</t>
  </si>
  <si>
    <t>7</t>
  </si>
  <si>
    <t>46-04-010-06</t>
  </si>
  <si>
    <t>Разборка покрытий полов из металлических плит со стороной квадрата 300 мм</t>
  </si>
  <si>
    <t>ФЕР-2001, 46-04-010-06, приказ Минстроя России №1039/пр от 30.12.2016г.</t>
  </si>
  <si>
    <t>8</t>
  </si>
  <si>
    <t>57-2-1</t>
  </si>
  <si>
    <t>Разборка покрытий полов из линолеума и релина</t>
  </si>
  <si>
    <t>ФЕР-2001, 57-2-1, приказ Минстроя России №1039/пр от 30.12.2016г.</t>
  </si>
  <si>
    <t>Полы</t>
  </si>
  <si>
    <t>рФЕР-57</t>
  </si>
  <si>
    <t>9</t>
  </si>
  <si>
    <t>63-10-2</t>
  </si>
  <si>
    <t>Разборка облицовки  потолков</t>
  </si>
  <si>
    <t>ФЕР-2001, 63-10-2, приказ Минстроя России №1039/пр от 30.12.2016г.</t>
  </si>
  <si>
    <t>10</t>
  </si>
  <si>
    <t>Установка металлических дверных блоков в готовые проемы</t>
  </si>
  <si>
    <t>)*1,25</t>
  </si>
  <si>
    <t>)*1,15</t>
  </si>
  <si>
    <t>Поправка: МДС 81-35.2004, п.4.7</t>
  </si>
  <si>
    <t>10,1</t>
  </si>
  <si>
    <t>07.1.01.01-0008</t>
  </si>
  <si>
    <t>Дверь  металлическая двупольная ДПМ-02/60, размером 1500х2300 мм</t>
  </si>
  <si>
    <t>шт.</t>
  </si>
  <si>
    <t>ФССЦ-2001, 07.1.01.01-0008, приказ Минстроя России №1039/пр от 30.12.2016г.</t>
  </si>
  <si>
    <t>10,2</t>
  </si>
  <si>
    <t>01.7.04.07-0001</t>
  </si>
  <si>
    <t>Скобяные изделия для блоков входных дверей в здание двупольных</t>
  </si>
  <si>
    <t>компл.</t>
  </si>
  <si>
    <t>ФССЦ-2001, 01.7.04.07-0001, приказ Минстроя России №1039/пр от 30.12.2016г.</t>
  </si>
  <si>
    <t>11</t>
  </si>
  <si>
    <t>10-01-039-02</t>
  </si>
  <si>
    <t>Установка блоков в наружных и внутренних дверных проемах в каменных стенах, площадь проема более 3 м2</t>
  </si>
  <si>
    <t>ФЕР-2001, 10-01-039-02, приказ Минстроя России №1039/пр от 30.12.2016г.</t>
  </si>
  <si>
    <t>11,1</t>
  </si>
  <si>
    <t>11,2</t>
  </si>
  <si>
    <t>11.2.02.01-0021</t>
  </si>
  <si>
    <t>Блоки дверные внутренние двупольные глухие шлифованные, из массива сосны, без покрытия</t>
  </si>
  <si>
    <t>ФССЦ-2001, 11.2.02.01-0021, приказ Минстроя России №1039/пр от 30.12.2016г.</t>
  </si>
  <si>
    <t>12</t>
  </si>
  <si>
    <t>09-04-012-02</t>
  </si>
  <si>
    <t>Установка дверного доводчика к металлическим дверям</t>
  </si>
  <si>
    <t>ШТ</t>
  </si>
  <si>
    <t>ФЕР-2001, 09-04-012-02, приказ Минстроя России №1039/пр от 30.12.2016г.</t>
  </si>
  <si>
    <t>12,1</t>
  </si>
  <si>
    <t>01.7.04.01-0002</t>
  </si>
  <si>
    <t>Доводчик дверной гидравлический TS-68 с зубчатым приводом (нагрузка до 90 кг)</t>
  </si>
  <si>
    <t>ФССЦ-2001, 01.7.04.01-0002, приказ Минстроя России №1039/пр от 30.12.2016г.</t>
  </si>
  <si>
    <t>12,2</t>
  </si>
  <si>
    <t>01.7.04.11-0041</t>
  </si>
  <si>
    <t>Упор  стальной</t>
  </si>
  <si>
    <t>ФССЦ-2001, 01.7.04.11-0041, приказ Минстроя России №1039/пр от 30.12.2016г.</t>
  </si>
  <si>
    <t>13</t>
  </si>
  <si>
    <t>Установка уголков ПВХ на клее</t>
  </si>
  <si>
    <t>13,1</t>
  </si>
  <si>
    <t>11.3.03.13-0045</t>
  </si>
  <si>
    <t>Уголок ПВХ, размером 30х30 мм</t>
  </si>
  <si>
    <t>10 м</t>
  </si>
  <si>
    <t>ФССЦ-2001, 11.3.03.13-0045, приказ Минстроя России №1039/пр от 30.12.2016г.</t>
  </si>
  <si>
    <t>14</t>
  </si>
  <si>
    <t>08-02-002-03</t>
  </si>
  <si>
    <t>Кладка перегородок из кирпича армированных толщиной в 1/2 кирпича при высоте этажа до 4 м</t>
  </si>
  <si>
    <t>ФЕР-2001, 08-02-002-03, приказ Минстроя России №1039/пр от 30.12.2016г.</t>
  </si>
  <si>
    <t>Конструкции из кирпича и блоков</t>
  </si>
  <si>
    <t>ФЕР-08</t>
  </si>
  <si>
    <t>14,1</t>
  </si>
  <si>
    <t>06.1.01.05-0037</t>
  </si>
  <si>
    <t>Кирпич керамический одинарный, размером 250х120х65 мм, марка 150</t>
  </si>
  <si>
    <t>1000 шт.</t>
  </si>
  <si>
    <t>ФССЦ-2001, 06.1.01.05-0037, приказ Минстроя России №1039/пр от 30.12.2016г.</t>
  </si>
  <si>
    <t>15</t>
  </si>
  <si>
    <t>10-05-002-02</t>
  </si>
  <si>
    <t>Устройство перегородок из гипсокартонных листов (ГКЛ) по системе «КНАУФ» с одинарным металлическим каркасом и двухслойной обшивкой с обеих сторон (С 112) с одним дверным проемом</t>
  </si>
  <si>
    <t>ФЕР-2001, 10-05-002-02, приказ Минстроя России №1039/пр от 30.12.2016г.</t>
  </si>
  <si>
    <t>15,1</t>
  </si>
  <si>
    <t>01.6.01.02</t>
  </si>
  <si>
    <t>Листы гипсокартонные</t>
  </si>
  <si>
    <t>15,2</t>
  </si>
  <si>
    <t>01.6.01.02-0003</t>
  </si>
  <si>
    <t>Листы гипсокартонные влагостойкие, КНАУФ, толщиной 10 мм</t>
  </si>
  <si>
    <t>ФССЦ-2001, 01.6.01.02-0003, приказ Минстроя России №1039/пр от 30.12.2016г.</t>
  </si>
  <si>
    <t>15,3</t>
  </si>
  <si>
    <t>01.7.06.11-0003</t>
  </si>
  <si>
    <t>Лента уплотнительная из пенополиэтилена с односторонним клеевым слоем, защищенным антиадгезионным материалом "Линотерм-П" марки PR 10/100</t>
  </si>
  <si>
    <t>ФССЦ-2001, 01.7.06.11-0003, приказ Минстроя России №1039/пр от 30.12.2016г.</t>
  </si>
  <si>
    <t>15,4</t>
  </si>
  <si>
    <t>01.7.06.11</t>
  </si>
  <si>
    <t>Лента уплотнительная типа Дихтунгсбанд</t>
  </si>
  <si>
    <t>м</t>
  </si>
  <si>
    <t>15,5</t>
  </si>
  <si>
    <t>07.2.06.03</t>
  </si>
  <si>
    <t>Профиль направляющий</t>
  </si>
  <si>
    <t>15,6</t>
  </si>
  <si>
    <t>07.2.06.03-0114</t>
  </si>
  <si>
    <t>ФССЦ-2001, 07.2.06.03-0114, приказ Минстроя России №1039/пр от 30.12.2016г.</t>
  </si>
  <si>
    <t>15,7</t>
  </si>
  <si>
    <t>07.2.06.03-0181</t>
  </si>
  <si>
    <t>Профиль стоечный «ОМЕГА»</t>
  </si>
  <si>
    <t>ФССЦ-2001, 07.2.06.03-0181, приказ Минстроя России №1039/пр от 30.12.2016г.</t>
  </si>
  <si>
    <t>15,8</t>
  </si>
  <si>
    <t>Профиль стоечный</t>
  </si>
  <si>
    <t>15,9</t>
  </si>
  <si>
    <t>12.2.03.15</t>
  </si>
  <si>
    <t>Материалы теплоизоляционные из минеральных волокон</t>
  </si>
  <si>
    <t>15,10</t>
  </si>
  <si>
    <t>12.2.03.02-0014</t>
  </si>
  <si>
    <t>Вата минеральная «ISOVER» из стеклянного штапельного полотна КТ-11-100</t>
  </si>
  <si>
    <t>м3</t>
  </si>
  <si>
    <t>ФССЦ-2001, 12.2.03.02-0014, приказ Минстроя России №1039/пр от 30.12.2016г.</t>
  </si>
  <si>
    <t>16</t>
  </si>
  <si>
    <t>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</si>
  <si>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</si>
  <si>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ФЕР-2001, 15-02-016-03, приказ Минстроя России №1039/пр от 30.12.2016г.</t>
  </si>
  <si>
    <t>Отделочные работы</t>
  </si>
  <si>
    <t>ФЕР-15</t>
  </si>
  <si>
    <t>16,1</t>
  </si>
  <si>
    <t>04.3.01.12-0111</t>
  </si>
  <si>
    <t>Раствор готовый отделочный тяжелый, цементно-известковый 1:1:6</t>
  </si>
  <si>
    <t>ФССЦ-2001, 04.3.01.12-0111, приказ Минстроя России №1039/пр от 30.12.2016г.</t>
  </si>
  <si>
    <t>16,2</t>
  </si>
  <si>
    <t>04.3.01.13-0002</t>
  </si>
  <si>
    <t>Раствор известково-гипсовый</t>
  </si>
  <si>
    <t>ФССЦ-2001, 04.3.01.13-0002, приказ Минстроя России №1039/пр от 30.12.2016г.</t>
  </si>
  <si>
    <t>17</t>
  </si>
  <si>
    <t>15-02-031-01</t>
  </si>
  <si>
    <t>Штукатурка поверхностей оконных и дверных откосов по бетону и камню плоских</t>
  </si>
  <si>
    <t>ФЕР-2001, 15-02-031-01, приказ Минстроя России №1039/пр от 30.12.2016г.</t>
  </si>
  <si>
    <t>17,1</t>
  </si>
  <si>
    <t>17,2</t>
  </si>
  <si>
    <t>04.3.01.07-0012</t>
  </si>
  <si>
    <t>Раствор готовый отделочный тяжелый, известковый 1:2,5</t>
  </si>
  <si>
    <t>ФССЦ-2001, 04.3.01.07-0012, приказ Минстроя России №1039/пр от 30.12.2016г.</t>
  </si>
  <si>
    <t>17,3</t>
  </si>
  <si>
    <t>18</t>
  </si>
  <si>
    <t>15-04-005-03</t>
  </si>
  <si>
    <t>Окраска поливинилацетатными водоэмульсионными составами улучшенная по штукатурке стен</t>
  </si>
  <si>
    <t>ФЕР-2001, 15-04-005-03, приказ Минстроя России №1039/пр от 30.12.2016г.</t>
  </si>
  <si>
    <t>18,1</t>
  </si>
  <si>
    <t>14.3.02.01</t>
  </si>
  <si>
    <t>Краска водоэмульсионная</t>
  </si>
  <si>
    <t>т</t>
  </si>
  <si>
    <t>18,2</t>
  </si>
  <si>
    <t>14.3.02.01-0223</t>
  </si>
  <si>
    <t>Краска водоэмульсионная для внутренних работ ВАК-15</t>
  </si>
  <si>
    <t>ФССЦ-2001, 14.3.02.01-0223, приказ Минстроя России №1039/пр от 30.12.2016г.</t>
  </si>
  <si>
    <t>19</t>
  </si>
  <si>
    <t>57-10-3</t>
  </si>
  <si>
    <t>Заделка выбоин в полах цементных площадью до 1,0 м2</t>
  </si>
  <si>
    <t>100 мест</t>
  </si>
  <si>
    <t>ФЕРр-2001, 57-10-3, приказ Минстроя России №1039/пр от 30.12.2016г.</t>
  </si>
  <si>
    <t>19,1</t>
  </si>
  <si>
    <t>04.3.01.09</t>
  </si>
  <si>
    <t>Раствор готовый кладочный тяжелый цементный</t>
  </si>
  <si>
    <t>19,2</t>
  </si>
  <si>
    <t>04.3.01.09-0015</t>
  </si>
  <si>
    <t>Раствор готовый кладочный цементный марки 150</t>
  </si>
  <si>
    <t>ФССЦ-2001, 04.3.01.09-0015, приказ Минстроя России №1039/пр от 30.12.2016г.</t>
  </si>
  <si>
    <t>20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</si>
  <si>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</si>
  <si>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</si>
  <si>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</si>
  <si>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*16</t>
  </si>
  <si>
    <t>20,1</t>
  </si>
  <si>
    <t>14.4.01.21</t>
  </si>
  <si>
    <t>Грунтовка</t>
  </si>
  <si>
    <t>20,2</t>
  </si>
  <si>
    <t>14.4.01.02-0101</t>
  </si>
  <si>
    <t>Грунтовка: акриловая глубокого проникновения "БИРСС Грунт КШ" прим.</t>
  </si>
  <si>
    <t>ФССЦ-2001, 14.4.01.02-0101, приказ Минстроя России №1039/пр от 30.12.2016г.</t>
  </si>
  <si>
    <t>21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</si>
  <si>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</si>
  <si>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</si>
  <si>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</si>
  <si>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ФЕР-11</t>
  </si>
  <si>
    <t>22</t>
  </si>
  <si>
    <t>11-01-036-04</t>
  </si>
  <si>
    <t>Устройство покрытий из линолеума насухо со свариванием полотнищ в стыках</t>
  </si>
  <si>
    <t>ФЕР-2001, 11-01-036-04, приказ Минстроя России №1039/пр от 30.12.2016г.</t>
  </si>
  <si>
    <t>22,1</t>
  </si>
  <si>
    <t>01.6.03.04</t>
  </si>
  <si>
    <t>Линолеум на теплозвукоизолирующей подоснове</t>
  </si>
  <si>
    <t>22,2</t>
  </si>
  <si>
    <t>01.6.03.04-0097</t>
  </si>
  <si>
    <t>Линолеум коммерческий гетерогенный "ТАРКЕТТ EXTRA", акустический (толщина 3,3 мм, толщина защитного слоя 0,7 мм, класс 34, пож. безопасность Г1, В2, РП1, Д2, Т2) прим.</t>
  </si>
  <si>
    <t>ФССЦ-2001, 01.6.03.04-0097, приказ Минстроя России №1039/пр от 30.12.2016г.</t>
  </si>
  <si>
    <t>23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</si>
  <si>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</si>
  <si>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</si>
  <si>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</si>
  <si>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23,1</t>
  </si>
  <si>
    <t>11.3.03.06</t>
  </si>
  <si>
    <t>Плинтуса для полов пластиковые</t>
  </si>
  <si>
    <t>23,2</t>
  </si>
  <si>
    <t>11.3.03.06-0001</t>
  </si>
  <si>
    <t>Плинтуса для полов пластиковые, 19х48 мм</t>
  </si>
  <si>
    <t>ФССЦ-2001, 11.3.03.06-0001, приказ Минстроя России №1039/пр от 30.12.2016г.</t>
  </si>
  <si>
    <t>23,3</t>
  </si>
  <si>
    <t>11.3.03.14-0001</t>
  </si>
  <si>
    <t>Заглушка торцевая для пластикового плинтуса левая, высота 48 мм</t>
  </si>
  <si>
    <t>100 шт.</t>
  </si>
  <si>
    <t>ФССЦ-2001, 11.3.03.14-0001, приказ Минстроя России №1039/пр от 30.12.2016г.</t>
  </si>
  <si>
    <t>23,4</t>
  </si>
  <si>
    <t>11.3.03.14-0011</t>
  </si>
  <si>
    <t>Заглушки торцевая для пластикового плинтуса правая, высота 48 мм</t>
  </si>
  <si>
    <t>ФССЦ-2001, 11.3.03.14-0011, приказ Минстроя России №1039/пр от 30.12.2016г.</t>
  </si>
  <si>
    <t>23,5</t>
  </si>
  <si>
    <t>11.3.03.14-0021</t>
  </si>
  <si>
    <t>Соединитель для пластикового плинтуса, высота 48 мм</t>
  </si>
  <si>
    <t>ФССЦ-2001, 11.3.03.14-0021, приказ Минстроя России №1039/пр от 30.12.2016г.</t>
  </si>
  <si>
    <t>23,6</t>
  </si>
  <si>
    <t>11.3.03.14-0031</t>
  </si>
  <si>
    <t>Уголок внутренний для пластикового плинтуса, высота 48 мм</t>
  </si>
  <si>
    <t>ФССЦ-2001, 11.3.03.14-0031, приказ Минстроя России №1039/пр от 30.12.2016г.</t>
  </si>
  <si>
    <t>23,7</t>
  </si>
  <si>
    <t>11.3.03.14-0033</t>
  </si>
  <si>
    <t>Уголок наружный для пластикового плинтуса, высота 48 мм</t>
  </si>
  <si>
    <t>ФССЦ-2001, 11.3.03.14-0033, приказ Минстроя России №1039/пр от 30.12.2016г.</t>
  </si>
  <si>
    <t>23,8</t>
  </si>
  <si>
    <t>11.3.03.14</t>
  </si>
  <si>
    <t>Уголок наружный для пластикового плинтуса</t>
  </si>
  <si>
    <t>23,9</t>
  </si>
  <si>
    <t>Уголок внутренний для пластикового плинтуса</t>
  </si>
  <si>
    <t>23,10</t>
  </si>
  <si>
    <t>Соединитель для пластикового плинтуса</t>
  </si>
  <si>
    <t>23,11</t>
  </si>
  <si>
    <t>Заглушка торцевая для пластикового плинтуса левая</t>
  </si>
  <si>
    <t>23,12</t>
  </si>
  <si>
    <t>Заглушка торцевая для пластикового плинтуса правая</t>
  </si>
  <si>
    <t>24</t>
  </si>
  <si>
    <t>15-01-047-15</t>
  </si>
  <si>
    <t>Устройство подвесных потолков типа &lt;Армстронг&gt; по каркасу из оцинкованного профиля</t>
  </si>
  <si>
    <t>ФЕР-2001, 15-01-047-15, приказ Минстроя России №1039/пр от 30.12.2016г.</t>
  </si>
  <si>
    <t>25</t>
  </si>
  <si>
    <t>65-33-1 прим.</t>
  </si>
  <si>
    <t>Смена жалюзийных решеток (ранее демонтированных)</t>
  </si>
  <si>
    <t>100 ШТ</t>
  </si>
  <si>
    <t>ФЕРр-2001, 65-33-1, приказ Минстроя России №1039/пр от 30.12.2016г.</t>
  </si>
  <si>
    <t>Внтуренниие с/техработы: смена труб</t>
  </si>
  <si>
    <t>рФЕР-65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</si>
  <si>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</si>
  <si>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</si>
  <si>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</si>
  <si>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</si>
  <si>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</si>
  <si>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</si>
  <si>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</si>
  <si>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</si>
  <si>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</si>
  <si>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</si>
  <si>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</si>
  <si>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</si>
  <si>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</si>
  <si>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</si>
  <si>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</si>
  <si>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</si>
  <si>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</si>
  <si>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</si>
  <si>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</si>
  <si>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</si>
  <si>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</si>
  <si>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</si>
  <si>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</si>
  <si>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</si>
  <si>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</si>
  <si>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</si>
  <si>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</si>
  <si>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</si>
  <si>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</si>
  <si>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</si>
  <si>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</si>
  <si>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</si>
  <si>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</si>
  <si>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</si>
  <si>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</si>
  <si>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</si>
  <si>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</si>
  <si>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</si>
  <si>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</si>
  <si>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</si>
  <si>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</si>
  <si>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</si>
  <si>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</si>
  <si>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</si>
  <si>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</si>
  <si>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</si>
  <si>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</si>
  <si>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</si>
  <si>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</si>
  <si>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</si>
  <si>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</si>
  <si>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</si>
  <si>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Итог1</t>
  </si>
  <si>
    <t>Итого прямые затраты</t>
  </si>
  <si>
    <t>Итог2</t>
  </si>
  <si>
    <t>Итог3</t>
  </si>
  <si>
    <t>Итог4</t>
  </si>
  <si>
    <t>Итого</t>
  </si>
  <si>
    <t>Итог5</t>
  </si>
  <si>
    <t>Зимнее удорожание 1,5%</t>
  </si>
  <si>
    <t>Итог6</t>
  </si>
  <si>
    <t>Итог7</t>
  </si>
  <si>
    <t>НДС 18%</t>
  </si>
  <si>
    <t>Итог8</t>
  </si>
  <si>
    <t>Раздел Электромонтажные работы</t>
  </si>
  <si>
    <t>26</t>
  </si>
  <si>
    <t>м08-03-599-09</t>
  </si>
  <si>
    <t>Демонтаж: Щитки осветительные, устанавливаемые на стене распорными дюбелями, масса щитка до 6 кг (с последующей установкой)</t>
  </si>
  <si>
    <t>ФЕРм-2001, м08-03-599-09, приказ Минстроя России №1039/пр от 30.12.2016г.</t>
  </si>
  <si>
    <t>)*0,6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</si>
  <si>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</si>
  <si>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</si>
  <si>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</si>
  <si>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МДС 81-37.2004, п.3.2.1.2</t>
  </si>
  <si>
    <t>27</t>
  </si>
  <si>
    <t>67-3-1</t>
  </si>
  <si>
    <t>Демонтаж кабеля</t>
  </si>
  <si>
    <t>ФЕР-2001, 67-3-1, приказ Минстроя России №1039/пр от 30.12.2016г.</t>
  </si>
  <si>
    <t>Электромонтажные работы</t>
  </si>
  <si>
    <t>рФЕР-67</t>
  </si>
  <si>
    <t>28</t>
  </si>
  <si>
    <t>м08-02-390-03</t>
  </si>
  <si>
    <t>Демонтаж :Короба пластмассовые шириной до 120 мм</t>
  </si>
  <si>
    <t>ФЕРм-2001, м08-02-390-03, приказ Минстроя России №1039/пр от 30.12.2016г.</t>
  </si>
  <si>
    <t>Поправка: Табл.3, п.4  Наименование: Демонтаж: Оборудование, не пригодное для дальнейшего использования, (предназначено в лом) без разборки и резки</t>
  </si>
  <si>
    <t>)*0,3</t>
  </si>
  <si>
    <t>Поправка: Табл.3, п.4</t>
  </si>
  <si>
    <t>29</t>
  </si>
  <si>
    <t>м08-03-593-07</t>
  </si>
  <si>
    <t>Демонтаж:Светильник потолочный или настенный с креплением винтами или болтами для помещений с нормальными условиями среды, двухламповый</t>
  </si>
  <si>
    <t>ФЕРм-2001, м08-03-593-07, приказ Минстроя России №1039/пр от 30.12.2016г.</t>
  </si>
  <si>
    <t>Поправка: МДС 81-37.2004, п.3.2.1.1</t>
  </si>
  <si>
    <t>30</t>
  </si>
  <si>
    <t>67-4-1</t>
  </si>
  <si>
    <t>Демонтаж выключателей, розеток</t>
  </si>
  <si>
    <t>ФЕР-2001, 67-4-1, приказ Минстроя России №1039/пр от 30.12.2016г.</t>
  </si>
  <si>
    <t>31</t>
  </si>
  <si>
    <t>м10-04-066-04</t>
  </si>
  <si>
    <t>Коробка кабельная соединительная или разветвительная в комплекте с пиростикером</t>
  </si>
  <si>
    <t>ФЕРм-2001, м10-04-066-04, приказ Минстроя России №1039/пр от 30.12.2016г.</t>
  </si>
  <si>
    <t>Связь:  монтаж теле- радио оборудования ( отдел 4 и 5 )  - (при устройстве средств посадки самолетов : НР=95%, СП=55% - {АВИА}=1)</t>
  </si>
  <si>
    <t>мФЕР-10</t>
  </si>
  <si>
    <t>31,1</t>
  </si>
  <si>
    <t>20.5.02.07-0003</t>
  </si>
  <si>
    <t>Коробка распаечная НР 70</t>
  </si>
  <si>
    <t>ФССЦ-2001, 20.5.02.07-0003, приказ Минстроя России №1039/пр от 30.12.2016г.</t>
  </si>
  <si>
    <t>32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</si>
  <si>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</si>
  <si>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</si>
  <si>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</si>
  <si>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32,1</t>
  </si>
  <si>
    <t>24.3.03.05-0002</t>
  </si>
  <si>
    <t>Трубы гибкие гофрированные легкие из ПНД, серии BL, диаметром 20 мм</t>
  </si>
  <si>
    <t>ФССЦ-2001, 24.3.03.05-0002, приказ Минстроя России №1039/пр от 30.12.2016г.</t>
  </si>
  <si>
    <t>33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</si>
  <si>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</si>
  <si>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</si>
  <si>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</si>
  <si>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33,1</t>
  </si>
  <si>
    <t>21.1.06.10-0407</t>
  </si>
  <si>
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5х2,5ок(N,РЕ)</t>
  </si>
  <si>
    <t>1000 м</t>
  </si>
  <si>
    <t>ФССЦ-2001, 21.1.06.10-0407, приказ Минстроя России №1039/пр от 30.12.2016г.</t>
  </si>
  <si>
    <t>1000 М</t>
  </si>
  <si>
    <t>34</t>
  </si>
  <si>
    <t>м08-02-399-02</t>
  </si>
  <si>
    <t>Провод в коробах, сечением до 35 мм2</t>
  </si>
  <si>
    <t>ФЕРм-2001, м08-02-399-02, приказ Минстроя России №1039/пр от 30.12.2016г.</t>
  </si>
  <si>
    <t>34,1</t>
  </si>
  <si>
    <t>21.1.06.10-0377</t>
  </si>
  <si>
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3х2,5ок(N,РЕ)</t>
  </si>
  <si>
    <t>ФССЦ-2001, 21.1.06.10-0377, приказ Минстроя России №1039/пр от 30.12.2016г.</t>
  </si>
  <si>
    <t>35</t>
  </si>
  <si>
    <t>м08-03-591-04</t>
  </si>
  <si>
    <t>Выключатель двухклавишный неутопленного типа при открытой проводке</t>
  </si>
  <si>
    <t>ФЕРм-2001, м08-03-591-04, приказ Минстроя России №1039/пр от 30.12.2016г.</t>
  </si>
  <si>
    <t>35,1</t>
  </si>
  <si>
    <t>20.4.01.01-0001</t>
  </si>
  <si>
    <t>Выключатель двухклавишный для открытой проводки</t>
  </si>
  <si>
    <t>10 шт.</t>
  </si>
  <si>
    <t>ФССЦ-2001, 20.4.01.01-0001, приказ Минстроя России №1039/пр от 30.12.2016г.</t>
  </si>
  <si>
    <t>36</t>
  </si>
  <si>
    <t>м08-03-591-08</t>
  </si>
  <si>
    <t>Розетка штепсельная неутопленного типа при открытой проводке</t>
  </si>
  <si>
    <t>ФЕРм-2001, м08-03-591-08, приказ Минстроя России №1039/пр от 30.12.2016г.</t>
  </si>
  <si>
    <t>36,1</t>
  </si>
  <si>
    <t>20.4.03.07-0016</t>
  </si>
  <si>
    <t>Розетка штепсельная 220В 2к+3 (45х45), белая (прим.)</t>
  </si>
  <si>
    <t>ФССЦ-2001, 20.4.03.07-0016, приказ Минстроя России №1039/пр от 30.12.2016г.</t>
  </si>
  <si>
    <t>36,2</t>
  </si>
  <si>
    <t>20.4.03.07-0015</t>
  </si>
  <si>
    <t>Розетка штепсельная накладная (прим.)</t>
  </si>
  <si>
    <t>ФССЦ-2001, 20.4.03.07-0015, приказ Минстроя России №1039/пр от 30.12.2016г.</t>
  </si>
  <si>
    <t>37</t>
  </si>
  <si>
    <t>Щитки осветительные, устанавливаемые на стене распорными дюбелями, масса щитка до 6 кг (ранее демонтированных)</t>
  </si>
  <si>
    <t>38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</si>
  <si>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</si>
  <si>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</si>
  <si>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</si>
  <si>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38,1</t>
  </si>
  <si>
    <t>62.1.01.09-0050</t>
  </si>
  <si>
    <t>Выключатели автоматические АВВ  1Р 16А</t>
  </si>
  <si>
    <t>ФССЦ-2001, 62.1.01.09-0050, приказ Минстроя России №1039/пр от 30.12.2016г.</t>
  </si>
  <si>
    <t>39</t>
  </si>
  <si>
    <t>м08-03-575-01</t>
  </si>
  <si>
    <t>Прибор или аппарат (Выключатели автоматические  на ток до 100А) ранее демонтированных)</t>
  </si>
  <si>
    <t>ФЕРм-2001, м08-03-575-01, приказ Минстроя России №1039/пр от 30.12.2016г.</t>
  </si>
  <si>
    <t>40</t>
  </si>
  <si>
    <t>Светильник потолочный или настенный с креплением винтами или болтами для помещений с нормальными условиями среды, двухламповый</t>
  </si>
  <si>
    <t>40,1</t>
  </si>
  <si>
    <t>20.3.03.04-0471</t>
  </si>
  <si>
    <t>Светильники потолочные светодиодные OPTIMA PRS ECO LED 595 EM 5000K (прим.)</t>
  </si>
  <si>
    <t>ФССЦ-2001, 20.3.03.04-0471, приказ Минстроя России №1039/пр от 30.12.2016г.</t>
  </si>
  <si>
    <t>41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</si>
  <si>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</si>
  <si>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</si>
  <si>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</si>
  <si>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</si>
  <si>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</si>
  <si>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</si>
  <si>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</si>
  <si>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МДС 81-40.2006, п.2.7</t>
  </si>
  <si>
    <t>42</t>
  </si>
  <si>
    <t>п01-11-011-01</t>
  </si>
  <si>
    <t>Проверка наличия цепи между заземлителями и заземленными элементами</t>
  </si>
  <si>
    <t>100 измерений</t>
  </si>
  <si>
    <t>ФЕРп-2001, п01-11-011-01, приказ Минстроя России №1039/пр от 30.12.2016г.</t>
  </si>
  <si>
    <t>43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</si>
  <si>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</si>
  <si>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</si>
  <si>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</si>
  <si>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44</t>
  </si>
  <si>
    <t>п01-03-001-02</t>
  </si>
  <si>
    <t>Выключатель однополюсный напряжением до 1 кВ с устройством защитного отключения</t>
  </si>
  <si>
    <t>ФЕРп-2001, п01-03-001-02, приказ Минстроя России №1039/пр от 30.12.2016г.</t>
  </si>
  <si>
    <t>45</t>
  </si>
  <si>
    <t>п01-03-002-18</t>
  </si>
  <si>
    <t>Выключатель трехполюсный напряжением до 1 кВ с устройством защитного отключения</t>
  </si>
  <si>
    <t>ФЕРп-2001, п01-03-002-18, приказ Минстроя России №1039/пр от 30.12.2016г.</t>
  </si>
  <si>
    <t>Раздел Отопление</t>
  </si>
  <si>
    <t>46</t>
  </si>
  <si>
    <t>65-9-3</t>
  </si>
  <si>
    <t>Смена внутренних трубопроводов из стальных труб диаметром до 25 мм</t>
  </si>
  <si>
    <t>ФЕР-2001, 65-9-3, приказ Минстроя России №1039/пр от 30.12.2016г.</t>
  </si>
  <si>
    <t>46,1</t>
  </si>
  <si>
    <t>18.5.13.01-0003</t>
  </si>
  <si>
    <t>Узлы укрупненные монтажные (трубопроводы) из стальных водогазопроводных  неоцинкованных труб с гильзами для систем отопления диаметром 25 мм</t>
  </si>
  <si>
    <t>ФССЦ-2001, 18.5.13.01-0003, приказ Минстроя России №1039/пр от 30.12.2016г.</t>
  </si>
  <si>
    <t>47</t>
  </si>
  <si>
    <t>65-9-4</t>
  </si>
  <si>
    <t>Смена внутренних трубопроводов из стальных труб диаметром до 32 мм</t>
  </si>
  <si>
    <t>ФЕР-2001, 65-9-4, приказ Минстроя России №1039/пр от 30.12.2016г.</t>
  </si>
  <si>
    <t>47,1</t>
  </si>
  <si>
    <t>18.5.13.01-0004</t>
  </si>
  <si>
    <t>Узлы укрупненные монтажные (трубопроводы) из стальных водогазопроводных  неоцинкованных труб с гильзами для систем отопления диаметром 32 мм</t>
  </si>
  <si>
    <t>ФССЦ-2001, 18.5.13.01-0004, приказ Минстроя России №1039/пр от 30.12.2016г.</t>
  </si>
  <si>
    <t>48</t>
  </si>
  <si>
    <t>65-19-2</t>
  </si>
  <si>
    <t>Демонтаж радиаторов весом до 160 кг</t>
  </si>
  <si>
    <t>ФЕР-2001, 65-19-2, приказ Минстроя России №1039/пр от 30.12.2016г.</t>
  </si>
  <si>
    <t>Внтуренниие с/техработы:  демонтаж, разборка, промывка</t>
  </si>
  <si>
    <t>49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</si>
  <si>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</si>
  <si>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</si>
  <si>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</si>
  <si>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</si>
  <si>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Отопление - внутренние устройства</t>
  </si>
  <si>
    <t>ФЕР-18</t>
  </si>
  <si>
    <t>49,1</t>
  </si>
  <si>
    <t>18.5.10.05-0012</t>
  </si>
  <si>
    <t>Радиаторы биметаллические, марка «Rifar-B 500», количество секций 1, мощность 204 Вт</t>
  </si>
  <si>
    <t>ФССЦ-2001, 18.5.10.05-0012, приказ Минстроя России №1039/пр от 30.12.2016г.</t>
  </si>
  <si>
    <t>50</t>
  </si>
  <si>
    <t>16-05-001-01</t>
  </si>
  <si>
    <t>Установка вентилей, задвижек, затворов, клапанов обратных, кранов проходных на трубопроводах из стальных труб диаметром до 25 мм</t>
  </si>
  <si>
    <t>ФЕР-2001, 16-05-001-01, приказ Минстроя России №1039/пр от 30.12.2016г.</t>
  </si>
  <si>
    <t>Трубопроводы внутренние</t>
  </si>
  <si>
    <t>ФЕР-16</t>
  </si>
  <si>
    <t>50,1</t>
  </si>
  <si>
    <t>18.1.09.08-0023</t>
  </si>
  <si>
    <t>Кран шаровой латунный, резьбовой марки "Danfoss", диаметром 25 мм</t>
  </si>
  <si>
    <t>ФССЦ-2001, 18.1.09.08-0023, приказ Минстроя России №1039/пр от 30.12.2016г.</t>
  </si>
  <si>
    <t>51</t>
  </si>
  <si>
    <t>15-04-030-04</t>
  </si>
  <si>
    <t>Масляная окраска металлических поверхностей решеток, переплетов, труб диаметром менее 50 мм и т.п., количество окрасок 2</t>
  </si>
  <si>
    <t>ФЕР-2001, 15-04-030-04, приказ Минстроя России №1039/пр от 30.12.2016г.</t>
  </si>
  <si>
    <t>51,1</t>
  </si>
  <si>
    <t>14.4.02.04</t>
  </si>
  <si>
    <t>Краски для внутренних работ масляные готовые к применению</t>
  </si>
  <si>
    <t>51,2</t>
  </si>
  <si>
    <t>14.4.04.08-0004</t>
  </si>
  <si>
    <t>Эмаль ПФ-115 цветная</t>
  </si>
  <si>
    <t>кг</t>
  </si>
  <si>
    <t>ФССЦ-2001, 14.4.04.08-0004, приказ Минстроя России №1039/пр от 30.12.2016г.</t>
  </si>
  <si>
    <t>Раздел Вентиляция</t>
  </si>
  <si>
    <t>52</t>
  </si>
  <si>
    <t>65-30-3</t>
  </si>
  <si>
    <t>Разборка воздуховодов из листовой стали толщиной до 0,9 мм диаметром/периметром до 495 мм /1550 мм</t>
  </si>
  <si>
    <t>ФЕР-2001, 65-30-3, приказ Минстроя России №1039/пр от 30.12.2016г.</t>
  </si>
  <si>
    <t>Раздел Пожарная сигнализация</t>
  </si>
  <si>
    <t>53</t>
  </si>
  <si>
    <t>м10-08-002-01</t>
  </si>
  <si>
    <t>Демонтаж:Извещатель ПС автоматический тепловой электро-контактный, магнитоконтактный в нормальном исполнении</t>
  </si>
  <si>
    <t>ФЕРм-2001, м10-08-002-01,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</si>
  <si>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</si>
  <si>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54</t>
  </si>
  <si>
    <t>м08-02-390-01</t>
  </si>
  <si>
    <t>Демонтаж: Короба пластмассовые шириной до 40 мм</t>
  </si>
  <si>
    <t>ФЕРм-2001, м08-02-390-01, приказ Минстроя России №1039/пр от 30.12.2016г.</t>
  </si>
  <si>
    <t>55</t>
  </si>
  <si>
    <t>56</t>
  </si>
  <si>
    <t>56,1</t>
  </si>
  <si>
    <t>24.3.03.05-0011</t>
  </si>
  <si>
    <t>Трубы гибкие гофрированные легкие из ПНД, серии BL, с зондом, диаметром 16 мм</t>
  </si>
  <si>
    <t>ФССЦ-2001, 24.3.03.05-0011, приказ Минстроя России №1039/пр от 30.12.2016г.</t>
  </si>
  <si>
    <t>57</t>
  </si>
  <si>
    <t>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</si>
  <si>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</si>
  <si>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</si>
  <si>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57,1</t>
  </si>
  <si>
    <t>21.1.08.01-0312</t>
  </si>
  <si>
    <t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КПСЭнг(А)-FRLS 1х2х1,0</t>
  </si>
  <si>
    <t>ФССЦ-2001, 21.1.08.01-0312, приказ Минстроя России №1039/пр от 30.12.2016г.</t>
  </si>
  <si>
    <t>58</t>
  </si>
  <si>
    <t>Извещатель ПС автоматический тепловой электро-контактный, магнитоконтактный в нормальном исполнении</t>
  </si>
  <si>
    <t>58,1</t>
  </si>
  <si>
    <t>61.2.02.01-0074</t>
  </si>
  <si>
    <t>Извещатель пожарный дымовой ИП 212</t>
  </si>
  <si>
    <t>ФССЦ-2001, 61.2.02.01-0074, приказ Минстроя России №1039/пр от 30.12.2016г.</t>
  </si>
  <si>
    <t>Раздел Локальные вычислительные сети</t>
  </si>
  <si>
    <t>59</t>
  </si>
  <si>
    <t>Короба пластмассовые шириной до 120 мм</t>
  </si>
  <si>
    <t>59,1</t>
  </si>
  <si>
    <t>20.2.05.04-0015</t>
  </si>
  <si>
    <t>Кабель-канал (короб) "Efapel" 50х110 мм (прим.)</t>
  </si>
  <si>
    <t>ФССЦ-2001, 20.2.05.04-0015, приказ Минстроя России №1039/пр от 30.12.2016г.</t>
  </si>
  <si>
    <t>60</t>
  </si>
  <si>
    <t>м08-02-370-02 прим.</t>
  </si>
  <si>
    <t>Щиток до трех групп, устанавливаемый в нише цоколя</t>
  </si>
  <si>
    <t>ФЕРм-2001, м08-02-370-02, приказ Минстроя России №1039/пр от 30.12.2016г.</t>
  </si>
  <si>
    <t>60,1</t>
  </si>
  <si>
    <t>20.4.04.01-0025</t>
  </si>
  <si>
    <t>Шкаф металлический навесной теллекоммукационный в комплекте (согласно тех. заданию)</t>
  </si>
  <si>
    <t>ФССЦ-2001, 20.4.04.01-0025, приказ Минстроя России №1039/пр от 30.12.2016г.</t>
  </si>
  <si>
    <t>61</t>
  </si>
  <si>
    <t>69-1-2</t>
  </si>
  <si>
    <t>Пробивка отверстий в кирпичных стенах для водогазопроводных труб вручную при толщине стен в 1 кирпич</t>
  </si>
  <si>
    <t>ФЕР-2001, 69-1-2, приказ Минстроя России №1039/пр от 30.12.2016г.</t>
  </si>
  <si>
    <t>Прочие ремонтно-строительные работы</t>
  </si>
  <si>
    <t>рФЕР-69</t>
  </si>
  <si>
    <t>61,1</t>
  </si>
  <si>
    <t>01.7.07.07</t>
  </si>
  <si>
    <t>Строительный мусор</t>
  </si>
  <si>
    <t>62</t>
  </si>
  <si>
    <t>16-04-002-02</t>
  </si>
  <si>
    <t>Установка гильз ПНД диаметром 30 мм</t>
  </si>
  <si>
    <t>ФЕР-2001, 16-04-002-02, приказ Минстроя России №1039/пр от 30.12.2016г.</t>
  </si>
  <si>
    <t>63</t>
  </si>
  <si>
    <t>м08-03-591-10</t>
  </si>
  <si>
    <t>Розетка штепсельная полугерметическая и герметическая</t>
  </si>
  <si>
    <t>ФЕРм-2001, м08-03-591-10, приказ Минстроя России №1039/пр от 30.12.2016г.</t>
  </si>
  <si>
    <t>63,1</t>
  </si>
  <si>
    <t>20.4.03.04-0002</t>
  </si>
  <si>
    <t>Розетка RJ -45 (прим.)</t>
  </si>
  <si>
    <t>ФССЦ-2001, 20.4.03.04-0002, приказ Минстроя России №1039/пр от 30.12.2016г.</t>
  </si>
  <si>
    <t>64</t>
  </si>
  <si>
    <t>64,1</t>
  </si>
  <si>
    <t>21.1.04.01-0004</t>
  </si>
  <si>
    <t>Кабель (витая пара) UTP 4x2x0,52 категория 5е</t>
  </si>
  <si>
    <t>ФССЦ-2001, 21.1.04.01-0004, приказ Минстроя России №1039/пр от 30.12.2016г.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</si>
  <si>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</si>
  <si>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</si>
  <si>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</si>
  <si>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</si>
  <si>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</si>
  <si>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</si>
  <si>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</si>
  <si>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</si>
  <si>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</si>
  <si>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</si>
  <si>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</si>
  <si>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</si>
  <si>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</si>
  <si>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</si>
  <si>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</si>
  <si>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</si>
  <si>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</si>
  <si>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</si>
  <si>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</si>
  <si>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</si>
  <si>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</si>
  <si>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</si>
  <si>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</si>
  <si>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</si>
  <si>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</si>
  <si>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</si>
  <si>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</si>
  <si>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</si>
  <si>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</si>
  <si>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</si>
  <si>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</si>
  <si>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</si>
  <si>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</si>
  <si>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</si>
  <si>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</si>
  <si>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</si>
  <si>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</si>
  <si>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</si>
  <si>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</si>
  <si>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</si>
  <si>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</si>
  <si>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</si>
  <si>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</si>
  <si>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</si>
  <si>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</si>
  <si>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</si>
  <si>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</si>
  <si>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</si>
  <si>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</si>
  <si>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</si>
  <si>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</si>
  <si>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</si>
  <si>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</si>
  <si>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</si>
  <si>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</si>
  <si>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</si>
  <si>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</si>
  <si>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</si>
  <si>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</si>
  <si>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</si>
  <si>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</si>
  <si>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</si>
  <si>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</si>
  <si>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</si>
  <si>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</si>
  <si>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1-100-42</t>
  </si>
  <si>
    <t>Рабочий среднего разряда 4.2</t>
  </si>
  <si>
    <t>чел.-ч.</t>
  </si>
  <si>
    <t>4-100-00</t>
  </si>
  <si>
    <t>Затраты труда машинистов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</si>
  <si>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</si>
  <si>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</si>
  <si>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</si>
  <si>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маш.-ч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</si>
  <si>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</si>
  <si>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</si>
  <si>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</si>
  <si>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</si>
  <si>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</si>
  <si>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</si>
  <si>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</si>
  <si>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</si>
  <si>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</si>
  <si>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</si>
  <si>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</si>
  <si>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</si>
  <si>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1-100-24</t>
  </si>
  <si>
    <t>Рабочий среднего разряда 2.4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</si>
  <si>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</si>
  <si>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</si>
  <si>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</si>
  <si>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1-100-30</t>
  </si>
  <si>
    <t>Рабочий среднего разряда 3</t>
  </si>
  <si>
    <t>14.1.04.02-0011</t>
  </si>
  <si>
    <t>ФССЦ-2001, 14.1.04.02-0011, приказ Минстроя России №1039/пр от 30.12.2016г.</t>
  </si>
  <si>
    <t>Клей резиновый № 88-Н</t>
  </si>
  <si>
    <t>1-100-43</t>
  </si>
  <si>
    <t>Рабочий среднего разряда 4.3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</si>
  <si>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</si>
  <si>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</si>
  <si>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</si>
  <si>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</si>
  <si>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</si>
  <si>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</si>
  <si>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</si>
  <si>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</si>
  <si>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</si>
  <si>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07.2.07.12-0020</t>
  </si>
  <si>
    <t>ФССЦ-2001, 07.2.07.12-0020, приказ Минстроя России №1039/пр от 30.12.2016г.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</si>
  <si>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</si>
  <si>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</si>
  <si>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</si>
  <si>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</si>
  <si>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11.1.03.01-0077</t>
  </si>
  <si>
    <t>ФССЦ-2001, 11.1.03.01-0077, приказ Минстроя России №1039/пр от 30.12.2016г.</t>
  </si>
  <si>
    <t>Бруски обрезные хвойных пород длиной 4-6,5 м, шириной 75-150 мм, толщиной 40-75 мм, I сорта</t>
  </si>
  <si>
    <t>1-100-21</t>
  </si>
  <si>
    <t>Рабочий среднего разряда 2.1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</si>
  <si>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</si>
  <si>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</si>
  <si>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</si>
  <si>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</si>
  <si>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</si>
  <si>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</si>
  <si>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1-100-20</t>
  </si>
  <si>
    <t>Рабочий среднего разряда 2</t>
  </si>
  <si>
    <t>1-100-13</t>
  </si>
  <si>
    <t>Рабочий среднего разряда 1.3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</si>
  <si>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</si>
  <si>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</si>
  <si>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</si>
  <si>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1-100-31</t>
  </si>
  <si>
    <t>Рабочий среднего разряда 3.1</t>
  </si>
  <si>
    <t>1-100-38</t>
  </si>
  <si>
    <t>Рабочий среднего разряда 3.8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</si>
  <si>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</si>
  <si>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</si>
  <si>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</si>
  <si>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01.7.15.06-0111</t>
  </si>
  <si>
    <t>ФССЦ-2001, 01.7.15.06-0111, приказ Минстроя России №1039/пр от 30.12.2016г.</t>
  </si>
  <si>
    <t>Гвозди строительные</t>
  </si>
  <si>
    <t>04.3.01.07-0011</t>
  </si>
  <si>
    <t>ФССЦ-2001, 04.3.01.07-0011, приказ Минстроя России №1039/пр от 30.12.2016г.</t>
  </si>
  <si>
    <t>Раствор готовый отделочный тяжелый, известковый 1:2,0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</si>
  <si>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</si>
  <si>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</si>
  <si>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</si>
  <si>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14.5.01.10-0003</t>
  </si>
  <si>
    <t>ФССЦ-2001, 14.5.01.10-0003, приказ Минстроя России №1039/пр от 30.12.2016г.</t>
  </si>
  <si>
    <t>Пена монтажная</t>
  </si>
  <si>
    <t>л</t>
  </si>
  <si>
    <t>01.7.15.04-0056</t>
  </si>
  <si>
    <t>ФССЦ-2001, 01.7.15.04-0056, приказ Минстроя России №1039/пр от 30.12.2016г.</t>
  </si>
  <si>
    <t>Винты самонарезающие с уплотнительной прокладкой 4,8х35 мм</t>
  </si>
  <si>
    <t>01.7.03.01-0001</t>
  </si>
  <si>
    <t>ФССЦ-2001, 01.7.03.01-0001, приказ Минстроя России №1039/пр от 30.12.2016г.</t>
  </si>
  <si>
    <t>Вода</t>
  </si>
  <si>
    <t>04.3.01.12-0002</t>
  </si>
  <si>
    <t>ФССЦ-2001, 04.3.01.12-0002, приказ Минстроя России №1039/пр от 30.12.2016г.</t>
  </si>
  <si>
    <t>Раствор готовый кладочный цементно-известковый марки 25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</si>
  <si>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</si>
  <si>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</si>
  <si>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</si>
  <si>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08.4.03.02-0001</t>
  </si>
  <si>
    <t>ФССЦ-2001, 08.4.03.02-0001, приказ Минстроя России №1039/пр от 30.12.2016г.</t>
  </si>
  <si>
    <t>Горячекатаная арматурная сталь гладкая класса А-I, диаметром 6 мм</t>
  </si>
  <si>
    <t>11.1.03.01-0080</t>
  </si>
  <si>
    <t>ФССЦ-2001, 11.1.03.01-0080, приказ Минстроя России №1039/пр от 30.12.2016г.</t>
  </si>
  <si>
    <t>Бруски обрезные хвойных пород длиной 4-6,5 м, шириной 75-150 мм, толщиной 40-75 мм, IV сорта</t>
  </si>
  <si>
    <t>1-100-35</t>
  </si>
  <si>
    <t>Рабочий среднего разряда 3.5</t>
  </si>
  <si>
    <t>91.21.12-004</t>
  </si>
  <si>
    <t>ФСЭМ-2001, 91.21.12-004, приказ Минстроя России №1039/пр от 30.12.2016г.</t>
  </si>
  <si>
    <t>Ножницы электрические</t>
  </si>
  <si>
    <t>01.7.06.04-0002</t>
  </si>
  <si>
    <t>ФССЦ-2001, 01.7.06.04-0002, приказ Минстроя России №1039/пр от 30.12.2016г.</t>
  </si>
  <si>
    <t>Лента бумажная для повышения трещиностойкости стыков ГКЛ и ГВЛ</t>
  </si>
  <si>
    <t>01.7.06.04-0007</t>
  </si>
  <si>
    <t>ФССЦ-2001, 01.7.06.04-0007, приказ Минстроя России №1039/пр от 30.12.2016г.</t>
  </si>
  <si>
    <t>Лента разделительная для сопряжения потолка из ЛГК со стеной</t>
  </si>
  <si>
    <t>01.7.15.07-0082</t>
  </si>
  <si>
    <t>ФССЦ-2001, 01.7.15.07-0082, приказ Минстроя России №1039/пр от 30.12.2016г.</t>
  </si>
  <si>
    <t>Дюбель-гвоздь 6/39 мм</t>
  </si>
  <si>
    <t>01.7.15.07-0152</t>
  </si>
  <si>
    <t>ФССЦ-2001, 01.7.15.07-0152, приказ Минстроя России №1039/пр от 30.12.2016г.</t>
  </si>
  <si>
    <t>Дюбель с шурупом 6/35 мм</t>
  </si>
  <si>
    <t>01.7.15.14-0044</t>
  </si>
  <si>
    <t>ФССЦ-2001, 01.7.15.14-0044, приказ Минстроя России №1039/пр от 30.12.2016г.</t>
  </si>
  <si>
    <t>Шуруп самонарезающий (TN) 3,5/25 мм</t>
  </si>
  <si>
    <t>01.7.15.14-0045</t>
  </si>
  <si>
    <t>ФССЦ-2001, 01.7.15.14-0045, приказ Минстроя России №1039/пр от 30.12.2016г.</t>
  </si>
  <si>
    <t>Шуруп самонарезающий (TN) 3,5/35 мм</t>
  </si>
  <si>
    <t>07.2.06.04-0011</t>
  </si>
  <si>
    <t>ФССЦ-2001, 07.2.06.04-0011, приказ Минстроя России №1039/пр от 30.12.2016г.</t>
  </si>
  <si>
    <t>Верхний уголок для крепления несущих элементов двери 100x123 мм</t>
  </si>
  <si>
    <t>07.2.06.04-0061</t>
  </si>
  <si>
    <t>ФССЦ-2001, 07.2.06.04-0061, приказ Минстроя России №1039/пр от 30.12.2016г.</t>
  </si>
  <si>
    <t>Нижний уголок для крепления несущих элементов двери 100x123 мм</t>
  </si>
  <si>
    <t>14.4.01.02-0012</t>
  </si>
  <si>
    <t>ФССЦ-2001, 14.4.01.02-0012, приказ Минстроя России №1039/пр от 30.12.2016г.</t>
  </si>
  <si>
    <t>Грунтовка «Тифенгрунд», КНАУФ</t>
  </si>
  <si>
    <t>14.5.11.03-0001</t>
  </si>
  <si>
    <t>ФССЦ-2001, 14.5.11.03-0001, приказ Минстроя России №1039/пр от 30.12.2016г.</t>
  </si>
  <si>
    <t>Шпаклевка «Унифлот», КНАУФ</t>
  </si>
  <si>
    <t>14.5.11.03-0004</t>
  </si>
  <si>
    <t>ФССЦ-2001, 14.5.11.03-0004, приказ Минстроя России №1039/пр от 30.12.2016г.</t>
  </si>
  <si>
    <t>Шпаклевка «Фугенфюллер», КНАУФ</t>
  </si>
  <si>
    <t>91.07.07-041</t>
  </si>
  <si>
    <t>ФСЭМ-2001, 91.07.07-041, приказ Минстроя России №1039/пр от 30.12.2016г.</t>
  </si>
  <si>
    <t>Растворонасосы 1 м3/ч</t>
  </si>
  <si>
    <t>01.7.15.06-0121</t>
  </si>
  <si>
    <t>ФССЦ-2001, 01.7.15.06-0121, приказ Минстроя России №1039/пр от 30.12.2016г.</t>
  </si>
  <si>
    <t>Гвозди строительные с плоской головкой 1,6x50 мм</t>
  </si>
  <si>
    <t>03.1.01.01-0002</t>
  </si>
  <si>
    <t>ФССЦ-2001, 03.1.01.01-0002, приказ Минстроя России №1039/пр от 30.12.2016г.</t>
  </si>
  <si>
    <t>Гипсовые вяжущие, марка Г3</t>
  </si>
  <si>
    <t>08.1.02.17-0161</t>
  </si>
  <si>
    <t>ФССЦ-2001, 08.1.02.17-0161, приказ Минстроя России №1039/пр от 30.12.2016г.</t>
  </si>
  <si>
    <t>Сетка тканая с квадратными ячейками № 05 без покрытия</t>
  </si>
  <si>
    <t>1-100-37</t>
  </si>
  <si>
    <t>Рабочий среднего разряда 3.7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</si>
  <si>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</si>
  <si>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</si>
  <si>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</si>
  <si>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</si>
  <si>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</si>
  <si>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01.7.20.08-0051</t>
  </si>
  <si>
    <t>ФССЦ-2001, 01.7.20.08-0051, приказ Минстроя России №1039/пр от 30.12.2016г.</t>
  </si>
  <si>
    <t>Ветошь</t>
  </si>
  <si>
    <t>14.5.11.01-0001</t>
  </si>
  <si>
    <t>ФССЦ-2001, 14.5.11.01-0001, приказ Минстроя России №1039/пр от 30.12.2016г.</t>
  </si>
  <si>
    <t>Шпатлевка клеевая</t>
  </si>
  <si>
    <t>1-100-40</t>
  </si>
  <si>
    <t>Рабочий среднего разряда 4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</si>
  <si>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</si>
  <si>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</si>
  <si>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</si>
  <si>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</si>
  <si>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</si>
  <si>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</si>
  <si>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</si>
  <si>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</si>
  <si>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</si>
  <si>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1-100-27</t>
  </si>
  <si>
    <t>Рабочий среднего разряда 2.7</t>
  </si>
  <si>
    <t>91.21.22-193</t>
  </si>
  <si>
    <t>ФСЭМ-2001, 91.21.22-193, приказ Минстроя России №1039/пр от 30.12.2016г.</t>
  </si>
  <si>
    <t>Машины для сварки линолеума</t>
  </si>
  <si>
    <t>1-100-36</t>
  </si>
  <si>
    <t>Рабочий среднего разряда 3.6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</si>
  <si>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</si>
  <si>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</si>
  <si>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</si>
  <si>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</si>
  <si>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</si>
  <si>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</si>
  <si>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</si>
  <si>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</si>
  <si>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</si>
  <si>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</si>
  <si>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</si>
  <si>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</si>
  <si>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</si>
  <si>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</si>
  <si>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</si>
  <si>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14.4.02.09-0001</t>
  </si>
  <si>
    <t>ФССЦ-2001, 14.4.02.09-0001, приказ Минстроя России №1039/пр от 30.12.2016г.</t>
  </si>
  <si>
    <t>Краска</t>
  </si>
  <si>
    <t>20.1.02.23-0082</t>
  </si>
  <si>
    <t>ФССЦ-2001, 20.1.02.23-0082, приказ Минстроя России №1039/пр от 30.12.2016г.</t>
  </si>
  <si>
    <t>Перемычки гибкие, тип ПГС-50</t>
  </si>
  <si>
    <t>20.2.02.01-0019</t>
  </si>
  <si>
    <t>ФССЦ-2001, 20.2.02.01-0019, приказ Минстроя России №1039/пр от 30.12.2016г.</t>
  </si>
  <si>
    <t>Втулки изолирующие</t>
  </si>
  <si>
    <t>20.5.04.09-0001</t>
  </si>
  <si>
    <t>ФССЦ-2001, 20.5.04.09-0001, приказ Минстроя России №1039/пр от 30.12.2016г.</t>
  </si>
  <si>
    <t>Сжимы ответвительные</t>
  </si>
  <si>
    <t>24.3.01.01-0002</t>
  </si>
  <si>
    <t>ФССЦ-2001, 24.3.01.01-0002, приказ Минстроя России №1039/пр от 30.12.2016г.</t>
  </si>
  <si>
    <t>Трубка полихлорвиниловая</t>
  </si>
  <si>
    <t>999-9950</t>
  </si>
  <si>
    <t>Вспомогательные ненормируемые материалы (2% от ОЗП)</t>
  </si>
  <si>
    <t>РУБ</t>
  </si>
  <si>
    <t>1-100-39</t>
  </si>
  <si>
    <t>Рабочий среднего разряда 3.9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</si>
  <si>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</si>
  <si>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</si>
  <si>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</si>
  <si>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</si>
  <si>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</si>
  <si>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</si>
  <si>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01.7.15.04-0011</t>
  </si>
  <si>
    <t>ФССЦ-2001, 01.7.15.04-0011, приказ Минстроя России №1039/пр от 30.12.2016г.</t>
  </si>
  <si>
    <t>Винты с полукруглой головкой длиной 50 мм</t>
  </si>
  <si>
    <t>20.5.04.10-0011</t>
  </si>
  <si>
    <t>ФССЦ-2001, 20.5.04.10-0011, приказ Минстроя России №1039/пр от 30.12.2016г.</t>
  </si>
  <si>
    <t>Сжимы соединительные</t>
  </si>
  <si>
    <t>01.7.02.07-0011</t>
  </si>
  <si>
    <t>ФССЦ-2001, 01.7.02.07-0011, приказ Минстроя России №1039/пр от 30.12.2016г.</t>
  </si>
  <si>
    <t>Прессшпан листовой, марки А</t>
  </si>
  <si>
    <t>01.7.03.04-0001</t>
  </si>
  <si>
    <t>ФССЦ-2001, 01.7.03.04-0001, приказ Минстроя России №1039/пр от 30.12.2016г.</t>
  </si>
  <si>
    <t>Электроэнергия</t>
  </si>
  <si>
    <t>КВТ-Ч</t>
  </si>
  <si>
    <t>01.7.06.05-0042</t>
  </si>
  <si>
    <t>ФССЦ-2001, 01.7.06.05-0042, приказ Минстроя России №1039/пр от 30.12.2016г.</t>
  </si>
  <si>
    <t>Лента липкая изоляционная на поликасиновом компаунде марки ЛСЭПЛ, шириной 20-30 мм, толщиной от 0,14 до 0,19 мм</t>
  </si>
  <si>
    <t>01.7.20.04-0003</t>
  </si>
  <si>
    <t>ФССЦ-2001, 01.7.20.04-0003, приказ Минстроя России №1039/пр от 30.12.2016г.</t>
  </si>
  <si>
    <t>Нитки суровые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</si>
  <si>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</si>
  <si>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</si>
  <si>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</si>
  <si>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14.4.03.17-0011</t>
  </si>
  <si>
    <t>ФССЦ-2001, 14.4.03.17-0011, приказ Минстроя России №1039/пр от 30.12.2016г.</t>
  </si>
  <si>
    <t>Лак электроизоляционный 318</t>
  </si>
  <si>
    <t>25.2.01.01-0017</t>
  </si>
  <si>
    <t>ФССЦ-2001, 25.2.01.01-0017, приказ Минстроя России №1039/пр от 30.12.2016г.</t>
  </si>
  <si>
    <t>Бирки маркировочные пластмассовые</t>
  </si>
  <si>
    <t>01.7.07.20-0002</t>
  </si>
  <si>
    <t>ФССЦ-2001, 01.7.07.20-0002, приказ Минстроя России №1039/пр от 30.12.2016г.</t>
  </si>
  <si>
    <t>Тальк молотый, сорт I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</si>
  <si>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</si>
  <si>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</si>
  <si>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</si>
  <si>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</si>
  <si>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</si>
  <si>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</si>
  <si>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01.7.06.07-0001</t>
  </si>
  <si>
    <t>ФССЦ-2001, 01.7.06.07-0001, приказ Минстроя России №1039/пр от 30.12.2016г.</t>
  </si>
  <si>
    <t>Лента К226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</si>
  <si>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</si>
  <si>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</si>
  <si>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</si>
  <si>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</si>
  <si>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</si>
  <si>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</si>
  <si>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</si>
  <si>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</si>
  <si>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</si>
  <si>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</si>
  <si>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</si>
  <si>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</si>
  <si>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</si>
  <si>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</si>
  <si>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</si>
  <si>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</si>
  <si>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</si>
  <si>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</si>
  <si>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</si>
  <si>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</si>
  <si>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</si>
  <si>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</si>
  <si>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</si>
  <si>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</si>
  <si>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</si>
  <si>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2-200-40</t>
  </si>
  <si>
    <t>Электромонтажник-наладчик, разряд IV</t>
  </si>
  <si>
    <t>2-300-20</t>
  </si>
  <si>
    <t>Техник по наладке и испытаниям, категория II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</si>
  <si>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</si>
  <si>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</si>
  <si>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</si>
  <si>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</si>
  <si>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</si>
  <si>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</si>
  <si>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</si>
  <si>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</si>
  <si>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</si>
  <si>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01.7.07.29-0101</t>
  </si>
  <si>
    <t>ФССЦ-2001, 01.7.07.29-0101, приказ Минстроя России №1039/пр от 30.12.2016г.</t>
  </si>
  <si>
    <t>Очес льняной</t>
  </si>
  <si>
    <t>01.7.11.04-0072</t>
  </si>
  <si>
    <t>ФССЦ-2001, 01.7.11.04-0072, приказ Минстроя России №1039/пр от 30.12.2016г.</t>
  </si>
  <si>
    <t>Проволока сварочная легированная диаметром 4 мм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</si>
  <si>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</si>
  <si>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</si>
  <si>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</si>
  <si>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</si>
  <si>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</si>
  <si>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</si>
  <si>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</si>
  <si>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</si>
  <si>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</si>
  <si>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</si>
  <si>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</si>
  <si>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</si>
  <si>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</si>
  <si>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</si>
  <si>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</si>
  <si>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</si>
  <si>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</si>
  <si>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</si>
  <si>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</si>
  <si>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</si>
  <si>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</si>
  <si>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01.7.15.03-0013</t>
  </si>
  <si>
    <t>ФССЦ-2001, 01.7.15.03-0013, приказ Минстроя России №1039/пр от 30.12.2016г.</t>
  </si>
  <si>
    <t>Болты с гайками и шайбами для санитарно-технических работ диаметром 12 мм</t>
  </si>
  <si>
    <t>1-100-33</t>
  </si>
  <si>
    <t>Рабочий среднего разряда 3.3</t>
  </si>
  <si>
    <t>14.5.05.02-0001</t>
  </si>
  <si>
    <t>ФССЦ-2001, 14.5.05.02-0001, приказ Минстроя России №1039/пр от 30.12.2016г.</t>
  </si>
  <si>
    <t>Олифа натуральная</t>
  </si>
  <si>
    <t>01.3.05.17-0002</t>
  </si>
  <si>
    <t>ФССЦ-2001, 01.3.05.17-0002, приказ Минстроя России №1039/пр от 30.12.2016г.</t>
  </si>
  <si>
    <t>Канифоль сосновая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</si>
  <si>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</si>
  <si>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</si>
  <si>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</si>
  <si>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14.1.04.02-0002</t>
  </si>
  <si>
    <t>ФССЦ-2001, 14.1.04.02-0002, приказ Минстроя России №1039/пр от 30.12.2016г.</t>
  </si>
  <si>
    <t>Клей 88-СА</t>
  </si>
  <si>
    <t>20.2.01.05-0003</t>
  </si>
  <si>
    <t>ФССЦ-2001, 20.2.01.05-0003, приказ Минстроя России №1039/пр от 30.12.2016г.</t>
  </si>
  <si>
    <t>Гильза кабельная медная ГМ 6</t>
  </si>
  <si>
    <t>20.2.02.01-0012</t>
  </si>
  <si>
    <t>ФССЦ-2001, 20.2.02.01-0012, приказ Минстроя России №1039/пр от 30.12.2016г.</t>
  </si>
  <si>
    <t>Втулки В22</t>
  </si>
  <si>
    <t>1-100-46</t>
  </si>
  <si>
    <t>Рабочий среднего разряда 4.6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</si>
  <si>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</si>
  <si>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</si>
  <si>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</si>
  <si>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91.17.04-031</t>
  </si>
  <si>
    <t>ФСЭМ-2001, 91.17.04-031, приказ Минстроя России №1039/пр от 30.12.2016г.</t>
  </si>
  <si>
    <t>Агрегаты для сварки полиэтиленовых труб</t>
  </si>
  <si>
    <t>01.3.05.38-0241</t>
  </si>
  <si>
    <t>ФССЦ-2001, 01.3.05.38-0241, приказ Минстроя России №1039/пр от 30.12.2016г.</t>
  </si>
  <si>
    <t>Метиленхлорид</t>
  </si>
  <si>
    <t>01.7.07.10-0001</t>
  </si>
  <si>
    <t>ФССЦ-2001, 01.7.07.10-0001, приказ Минстроя России №1039/пр от 30.12.2016г.</t>
  </si>
  <si>
    <t>Патроны для строительно-монтажного пистолета</t>
  </si>
  <si>
    <t>01.7.15.07-0042</t>
  </si>
  <si>
    <t>ФССЦ-2001, 01.7.15.07-0042, приказ Минстроя России №1039/пр от 30.12.2016г.</t>
  </si>
  <si>
    <t>Дюбели с калиброванной головкой (в обоймах) 3х58,5 мм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</si>
  <si>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</si>
  <si>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</si>
  <si>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</si>
  <si>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14.4.03.03-0002</t>
  </si>
  <si>
    <t>ФССЦ-2001, 14.4.03.03-0002, приказ Минстроя России №1039/пр от 30.12.2016г.</t>
  </si>
  <si>
    <t>Лак битумный БТ-123</t>
  </si>
  <si>
    <t>01.7.04.11</t>
  </si>
  <si>
    <t>Скобяные изделия</t>
  </si>
  <si>
    <t>07.1.01.03</t>
  </si>
  <si>
    <t>Блоки дверные металлические</t>
  </si>
  <si>
    <t>11.3.03.13</t>
  </si>
  <si>
    <t>Уголок ПВХ</t>
  </si>
  <si>
    <t>П.М</t>
  </si>
  <si>
    <t>01.7.19.07-0003</t>
  </si>
  <si>
    <t>ФССЦ-2001, 01.7.19.07-0003, приказ Минстроя России №1039/пр от 30.12.2016г.</t>
  </si>
  <si>
    <t>Резина прессованная</t>
  </si>
  <si>
    <t>01.8.02.02-0001</t>
  </si>
  <si>
    <t>ФССЦ-2001, 01.8.02.02-0001, приказ Минстроя России №1039/пр от 30.12.2016г.</t>
  </si>
  <si>
    <t>Стекло армированное листовое бесцветное толщиной 5,5 мм гладкое</t>
  </si>
  <si>
    <t>01.8.02.06-0111</t>
  </si>
  <si>
    <t>ФССЦ-2001, 01.8.02.06-0111, приказ Минстроя России №1039/пр от 30.12.2016г.</t>
  </si>
  <si>
    <t>Стекло листовое прокатное для витражей бесцветное толщиной 3,5 мм</t>
  </si>
  <si>
    <t>09.3.01.01</t>
  </si>
  <si>
    <t>Алюминиевые конструкции</t>
  </si>
  <si>
    <t>08.1.02.25</t>
  </si>
  <si>
    <t>Ерши металлические</t>
  </si>
  <si>
    <t>11.2.02.01</t>
  </si>
  <si>
    <t>Блоки дверные</t>
  </si>
  <si>
    <t>06.1.01.05</t>
  </si>
  <si>
    <t>Кирпич керамический, силикатный или пустотелый</t>
  </si>
  <si>
    <t>11.1.03.01</t>
  </si>
  <si>
    <t>Бруски деревянные</t>
  </si>
  <si>
    <t>03.2.02.11</t>
  </si>
  <si>
    <t>Цемент</t>
  </si>
  <si>
    <t>01.7.06.03</t>
  </si>
  <si>
    <t>Лента полимерная</t>
  </si>
  <si>
    <t>19.2.03.09</t>
  </si>
  <si>
    <t>Решетки жалюзийные</t>
  </si>
  <si>
    <t>999-0005</t>
  </si>
  <si>
    <t>Масса оборудования</t>
  </si>
  <si>
    <t>18.1.01.01</t>
  </si>
  <si>
    <t>Арматура трубопроводная муфтовая</t>
  </si>
  <si>
    <t>19.1.01.11</t>
  </si>
  <si>
    <t>Крепления</t>
  </si>
  <si>
    <t>23.7.01.07</t>
  </si>
  <si>
    <t>Трубопроводы с гильзами</t>
  </si>
  <si>
    <t>01.7.15.07</t>
  </si>
  <si>
    <t>Дюбели распорные полиэтиленовые</t>
  </si>
  <si>
    <t>01.7.15.14</t>
  </si>
  <si>
    <t>Шурупы строительные</t>
  </si>
  <si>
    <t>18.5.10.06</t>
  </si>
  <si>
    <t>Радиаторы</t>
  </si>
  <si>
    <t>квт</t>
  </si>
  <si>
    <t>Арматура трубопроводная фланцевая</t>
  </si>
  <si>
    <t>23.8.03.12</t>
  </si>
  <si>
    <t>Фланцы стальные</t>
  </si>
  <si>
    <t>Наконечники</t>
  </si>
  <si>
    <t>Арматура муфтовая</t>
  </si>
  <si>
    <t>24.3.03.15</t>
  </si>
  <si>
    <t>Трубы полиэтиленовые</t>
  </si>
  <si>
    <t>24.3.05.19</t>
  </si>
  <si>
    <t>Фасонные и соединительные части к полиэтиленовым трубам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</si>
  <si>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</si>
  <si>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81-37.2004, п.3.2.1.2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подлежит дальнейшему использованию, без надобности хранения (перемещается в цеху на другое место установки и т.п.)</t>
  </si>
  <si>
    <t>Поправка: МДС 81-37.2004, п.3.2.1.1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подлежит дальнейшему использованию, со снятием с места установки, необходимой (частичной) разборкой и консервированием с целью длительного или кратковременного хранения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</si>
  <si>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</si>
  <si>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</si>
  <si>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</si>
  <si>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</si>
  <si>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</si>
  <si>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</si>
  <si>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</si>
  <si>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</si>
  <si>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</si>
  <si>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</si>
  <si>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</si>
  <si>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</si>
  <si>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</si>
  <si>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</si>
  <si>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</si>
  <si>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</si>
  <si>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</si>
  <si>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</si>
  <si>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</si>
  <si>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</si>
  <si>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</si>
  <si>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</si>
  <si>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</si>
  <si>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</si>
  <si>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</si>
  <si>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</si>
  <si>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</si>
  <si>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</si>
  <si>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</si>
  <si>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</si>
  <si>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>к нр *16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</si>
  <si>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</si>
  <si>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</si>
  <si>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</si>
  <si>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</si>
  <si>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</si>
  <si>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</si>
  <si>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</si>
  <si>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</si>
  <si>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</si>
  <si>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</si>
  <si>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</si>
  <si>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</si>
  <si>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</si>
  <si>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</si>
  <si>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</si>
  <si>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</si>
  <si>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</si>
  <si>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</si>
  <si>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</si>
  <si>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</si>
  <si>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</si>
  <si>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</si>
  <si>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</si>
  <si>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</si>
  <si>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</si>
  <si>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</si>
  <si>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</si>
  <si>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</si>
  <si>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</si>
  <si>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</si>
  <si>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</si>
  <si>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</si>
  <si>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</si>
  <si>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</si>
  <si>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</si>
  <si>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</si>
  <si>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</si>
  <si>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</si>
  <si>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</si>
  <si>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</si>
  <si>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</si>
  <si>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</si>
  <si>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</si>
  <si>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 xml:space="preserve">Стоимость материалов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</si>
  <si>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</si>
  <si>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</si>
  <si>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</si>
  <si>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</si>
  <si>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</si>
  <si>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% НР</t>
  </si>
  <si>
    <t>% НР с поправкой</t>
  </si>
  <si>
    <t>% СП</t>
  </si>
  <si>
    <t>СП с поправкой</t>
  </si>
  <si>
    <t xml:space="preserve">Итого с НР и СП </t>
  </si>
  <si>
    <t>Исключен
Раствор готовый отделочный тяжелый, цементно-известковый 1:1:6</t>
  </si>
  <si>
    <t>Исключен
Раствор готовый отделочный тяжелый, известковый 1:2,5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</si>
  <si>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</si>
  <si>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</si>
  <si>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</si>
  <si>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</si>
  <si>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</si>
  <si>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</si>
  <si>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СМЕТА</t>
  </si>
  <si>
    <t>Составлена в ценах 1 квартал 2018 года</t>
  </si>
  <si>
    <t xml:space="preserve"> </t>
  </si>
  <si>
    <t xml:space="preserve">Капитальный ремонт  учебных аудиторий №25 (В-115), № 26 (В-117), № 27 (В-119), № 28 (В-121) 1-го этажа лабораторного корпуса "В" НИЯУ МИФИ по адресу: г. Москва, Каширское шоссе д. 31, стр. 16 
</t>
  </si>
  <si>
    <t>Приложение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</si>
</sst>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0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164" fontId="0" fillId="0" borderId="0" xfId="0" applyNumberFormat="1"/>
    <xf numFmtId="0" fontId="11" fillId="0" borderId="0" xfId="0" applyFont="1" applyAlignment="1">
      <alignment wrapText="1"/>
    </xf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9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9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9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6" fillId="0" borderId="0" xfId="0" applyFont="1" applyAlignment="1">
      <alignment horizontal="left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6" fillId="0" borderId="0" xfId="0" applyFont="1" applyAlignment="1">
      <alignment horizontal="right"/>
    </xf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right" wrapText="1"/>
    </xf>
    <xf numFmtId="164" fontId="16" fillId="0" borderId="1" xfId="0" applyNumberFormat="1" applyFont="1" applyBorder="1" applyAlignment="1">
      <alignment horizontal="right"/>
    </xf>
    <xf numFmtId="0" fontId="16" fillId="0" borderId="0" xfId="0" applyFont="1" applyAlignment="1">
      <alignment horizontal="left" wrapText="1"/>
    </xf>
    <xf numFmtId="164" fontId="16" fillId="0" borderId="0" xfId="0" applyNumberFormat="1" applyFont="1" applyAlignment="1">
      <alignment horizontal="right"/>
    </xf>
    <xf numFmtId="0" fontId="14" fillId="0" borderId="0" xfId="0" applyFont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2" fillId="0" borderId="0" xfId="0" applyFont="1" applyAlignment="1">
      <alignment horizontal="right"/>
    </xf>
    <xf numFmtId="0" fontId="13" fillId="0" borderId="5" xfId="0" quotePrefix="1" applyFont="1" applyBorder="1" applyAlignment="1">
      <alignment horizontal="center"/>
    </xf>
    <xf numFmtId="0" fontId="13" fillId="0" borderId="8" xfId="0" applyFont="1" applyBorder="1" applyAlignment="1">
      <alignment horizontal="right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1" fillId="0" borderId="0" xfId="0" quotePrefix="1" applyFont="1" applyAlignment="1">
      <alignment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0" fontId="12" fillId="0" borderId="15" xfId="0" applyFont="1" applyBorder="1" applyAlignment="1">
      <alignment horizontal="center" vertical="top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79"/>
  <sheetViews>
    <sheetView tabSelected="1" zoomScale="70" zoomScaleNormal="70" workbookViewId="0">
      <selection activeCell="N17" sqref="N17:N18"/>
    </sheetView>
  </sheetViews>
  <sheetFormatPr defaultRowHeight="12.75" x14ac:dyDescent="0.2"/>
  <cols>
    <col min="1" max="1" width="5.7109375" customWidth="1"/>
    <col min="2" max="2" width="15.285156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1" width="0" hidden="1" customWidth="1"/>
    <col min="32" max="32" width="91.7109375" hidden="1" customWidth="1"/>
    <col min="33" max="36" width="0" hidden="1" customWidth="1"/>
  </cols>
  <sheetData>
    <row r="1" spans="1:30" x14ac:dyDescent="0.2">
      <c r="A1" s="12" t="str">
        <f>Source!B1</f>
        <v>Smeta.RU  (495) 974-1589</v>
      </c>
      <c r="I1" t="s">
        <v>1226</v>
      </c>
    </row>
    <row r="2" spans="1:30" ht="14.25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4"/>
      <c r="L2" s="14"/>
    </row>
    <row r="4" spans="1:30" ht="14.25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30" ht="15.75" x14ac:dyDescent="0.25">
      <c r="A5" s="17"/>
      <c r="B5" s="69" t="s">
        <v>1222</v>
      </c>
      <c r="C5" s="69"/>
      <c r="D5" s="69"/>
      <c r="E5" s="69"/>
      <c r="F5" s="69"/>
      <c r="G5" s="69"/>
      <c r="H5" s="69"/>
      <c r="I5" s="69"/>
      <c r="J5" s="69"/>
      <c r="K5" s="69"/>
      <c r="L5" s="17"/>
    </row>
    <row r="6" spans="1:30" ht="15.75" x14ac:dyDescent="0.25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7"/>
    </row>
    <row r="7" spans="1:30" ht="18" hidden="1" x14ac:dyDescent="0.25">
      <c r="A7" s="17"/>
      <c r="B7" s="70"/>
      <c r="C7" s="70"/>
      <c r="D7" s="70"/>
      <c r="E7" s="70"/>
      <c r="F7" s="70"/>
      <c r="G7" s="70"/>
      <c r="H7" s="70"/>
      <c r="I7" s="70"/>
      <c r="J7" s="70"/>
      <c r="K7" s="70"/>
      <c r="L7" s="17"/>
    </row>
    <row r="8" spans="1:30" ht="14.25" hidden="1" x14ac:dyDescent="0.2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30" ht="52.5" customHeight="1" x14ac:dyDescent="0.25">
      <c r="A9" s="14"/>
      <c r="B9" s="70" t="s">
        <v>1225</v>
      </c>
      <c r="C9" s="70"/>
      <c r="D9" s="70"/>
      <c r="E9" s="70"/>
      <c r="F9" s="70"/>
      <c r="G9" s="70"/>
      <c r="H9" s="70"/>
      <c r="I9" s="70"/>
      <c r="J9" s="70"/>
      <c r="K9" s="70"/>
      <c r="L9" s="19"/>
      <c r="AD9" s="54" t="str">
        <f>IF(Source!G12&lt;&gt;"Новый объект", Source!G12, "")</f>
        <v>Капитальный ремонт помещений первого этажа лабораторного корпуса В НИЯУ МИФИ</v>
      </c>
    </row>
    <row r="10" spans="1:30" ht="14.25" x14ac:dyDescent="0.2">
      <c r="A10" s="14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16"/>
    </row>
    <row r="11" spans="1:30" ht="14.25" x14ac:dyDescent="0.2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</row>
    <row r="12" spans="1:30" ht="14.25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</row>
    <row r="13" spans="1:30" ht="14.25" x14ac:dyDescent="0.2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30" ht="14.25" x14ac:dyDescent="0.2">
      <c r="A14" s="14"/>
      <c r="B14" s="14"/>
      <c r="C14" s="14"/>
      <c r="D14" s="14"/>
      <c r="E14" s="20"/>
      <c r="F14" s="20"/>
      <c r="G14" s="72" t="s">
        <v>1129</v>
      </c>
      <c r="H14" s="72"/>
      <c r="I14" s="72" t="s">
        <v>1130</v>
      </c>
      <c r="J14" s="72"/>
      <c r="K14" s="14"/>
      <c r="L14" s="14"/>
    </row>
    <row r="15" spans="1:30" ht="15" x14ac:dyDescent="0.25">
      <c r="A15" s="14"/>
      <c r="B15" s="14"/>
      <c r="C15" s="77" t="s">
        <v>1131</v>
      </c>
      <c r="D15" s="77"/>
      <c r="E15" s="77"/>
      <c r="F15" s="77"/>
      <c r="G15" s="75">
        <f>SUM(O1:O676)/1000</f>
        <v>263.62789000000004</v>
      </c>
      <c r="H15" s="75"/>
      <c r="I15" s="75">
        <f>(Source!P608/1000)</f>
        <v>2074.7924899999998</v>
      </c>
      <c r="J15" s="75"/>
      <c r="K15" s="76" t="s">
        <v>1132</v>
      </c>
      <c r="L15" s="76"/>
    </row>
    <row r="16" spans="1:30" ht="14.25" x14ac:dyDescent="0.2">
      <c r="A16" s="14"/>
      <c r="B16" s="14"/>
      <c r="C16" s="74" t="s">
        <v>1133</v>
      </c>
      <c r="D16" s="74"/>
      <c r="E16" s="74"/>
      <c r="F16" s="74"/>
      <c r="G16" s="75">
        <f>SUM(W1:W676)/1000</f>
        <v>177.26115000000001</v>
      </c>
      <c r="H16" s="75"/>
      <c r="I16" s="75">
        <f>(Source!P590)/1000</f>
        <v>1157.89121</v>
      </c>
      <c r="J16" s="75"/>
      <c r="K16" s="76" t="s">
        <v>1132</v>
      </c>
      <c r="L16" s="76"/>
    </row>
    <row r="17" spans="1:22" ht="14.25" x14ac:dyDescent="0.2">
      <c r="A17" s="14"/>
      <c r="B17" s="14"/>
      <c r="C17" s="74" t="s">
        <v>1224</v>
      </c>
      <c r="D17" s="74"/>
      <c r="E17" s="74"/>
      <c r="F17" s="74"/>
      <c r="G17" s="75">
        <f>SUM(X1:X676)/1000</f>
        <v>83.409509999999983</v>
      </c>
      <c r="H17" s="75"/>
      <c r="I17" s="75">
        <f>(Source!P591)/1000</f>
        <v>544.66380000000004</v>
      </c>
      <c r="J17" s="75"/>
      <c r="K17" s="76" t="s">
        <v>1132</v>
      </c>
      <c r="L17" s="76"/>
    </row>
    <row r="18" spans="1:22" ht="14.25" x14ac:dyDescent="0.2">
      <c r="A18" s="14"/>
      <c r="B18" s="14"/>
      <c r="C18" s="74" t="s">
        <v>1134</v>
      </c>
      <c r="D18" s="74"/>
      <c r="E18" s="74"/>
      <c r="F18" s="74"/>
      <c r="G18" s="75">
        <f>SUM(Y1:Y676)/1000</f>
        <v>0</v>
      </c>
      <c r="H18" s="75"/>
      <c r="I18" s="75">
        <f>(Source!P582)/1000</f>
        <v>0</v>
      </c>
      <c r="J18" s="75"/>
      <c r="K18" s="76" t="s">
        <v>1132</v>
      </c>
      <c r="L18" s="76"/>
    </row>
    <row r="19" spans="1:22" ht="14.25" x14ac:dyDescent="0.2">
      <c r="A19" s="14"/>
      <c r="B19" s="14"/>
      <c r="C19" s="74" t="s">
        <v>1135</v>
      </c>
      <c r="D19" s="74"/>
      <c r="E19" s="74"/>
      <c r="F19" s="74"/>
      <c r="G19" s="75">
        <f>SUM(Z1:Z676)/1000</f>
        <v>2.95723</v>
      </c>
      <c r="H19" s="75"/>
      <c r="I19" s="75">
        <f>(Source!P592+Source!P593)/1000</f>
        <v>55.74371</v>
      </c>
      <c r="J19" s="75"/>
      <c r="K19" s="76" t="s">
        <v>1132</v>
      </c>
      <c r="L19" s="76"/>
    </row>
    <row r="20" spans="1:22" ht="15" x14ac:dyDescent="0.25">
      <c r="A20" s="14"/>
      <c r="B20" s="14"/>
      <c r="C20" s="77" t="s">
        <v>1136</v>
      </c>
      <c r="D20" s="77"/>
      <c r="E20" s="77"/>
      <c r="F20" s="77"/>
      <c r="G20" s="75">
        <f>I20</f>
        <v>2988.2792142499998</v>
      </c>
      <c r="H20" s="75"/>
      <c r="I20" s="75">
        <f>(Source!P595+Source!P596)</f>
        <v>2988.2792142499998</v>
      </c>
      <c r="J20" s="75"/>
      <c r="K20" s="76" t="s">
        <v>1137</v>
      </c>
      <c r="L20" s="76"/>
    </row>
    <row r="21" spans="1:22" ht="15" x14ac:dyDescent="0.25">
      <c r="A21" s="14"/>
      <c r="B21" s="14"/>
      <c r="C21" s="77" t="s">
        <v>1138</v>
      </c>
      <c r="D21" s="77"/>
      <c r="E21" s="77"/>
      <c r="F21" s="77"/>
      <c r="G21" s="75">
        <f>SUM(R1:R676)/1000</f>
        <v>26.582909999999984</v>
      </c>
      <c r="H21" s="75"/>
      <c r="I21" s="75">
        <f>((Source!P588 + Source!P587)/1000)</f>
        <v>191.35864000000001</v>
      </c>
      <c r="J21" s="75"/>
      <c r="K21" s="76" t="s">
        <v>1132</v>
      </c>
      <c r="L21" s="76"/>
    </row>
    <row r="22" spans="1:22" ht="14.25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22" ht="14.25" x14ac:dyDescent="0.2">
      <c r="A23" s="78" t="s">
        <v>1223</v>
      </c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</row>
    <row r="24" spans="1:22" ht="57" x14ac:dyDescent="0.2">
      <c r="A24" s="21" t="s">
        <v>1139</v>
      </c>
      <c r="B24" s="21" t="s">
        <v>1140</v>
      </c>
      <c r="C24" s="21" t="s">
        <v>1141</v>
      </c>
      <c r="D24" s="21" t="s">
        <v>1142</v>
      </c>
      <c r="E24" s="21" t="s">
        <v>1143</v>
      </c>
      <c r="F24" s="21" t="s">
        <v>1144</v>
      </c>
      <c r="G24" s="21" t="s">
        <v>1145</v>
      </c>
      <c r="H24" s="21" t="s">
        <v>1146</v>
      </c>
      <c r="I24" s="21" t="s">
        <v>1147</v>
      </c>
      <c r="J24" s="21" t="s">
        <v>1148</v>
      </c>
      <c r="K24" s="21" t="s">
        <v>1149</v>
      </c>
      <c r="L24" s="21" t="s">
        <v>1150</v>
      </c>
    </row>
    <row r="25" spans="1:22" ht="14.25" x14ac:dyDescent="0.2">
      <c r="A25" s="22">
        <v>1</v>
      </c>
      <c r="B25" s="22">
        <v>2</v>
      </c>
      <c r="C25" s="22">
        <v>3</v>
      </c>
      <c r="D25" s="22">
        <v>4</v>
      </c>
      <c r="E25" s="22">
        <v>5</v>
      </c>
      <c r="F25" s="22">
        <v>6</v>
      </c>
      <c r="G25" s="22">
        <v>7</v>
      </c>
      <c r="H25" s="22">
        <v>8</v>
      </c>
      <c r="I25" s="22">
        <v>9</v>
      </c>
      <c r="J25" s="22">
        <v>10</v>
      </c>
      <c r="K25" s="22">
        <v>11</v>
      </c>
      <c r="L25" s="23">
        <v>12</v>
      </c>
    </row>
    <row r="26" spans="1:22" ht="16.5" x14ac:dyDescent="0.25">
      <c r="A26" s="83" t="str">
        <f>CONCATENATE("Раздел: ",IF(Source!G24&lt;&gt;"Новый раздел", Source!G24, ""))</f>
        <v>Раздел: Раздел Общестроительные работы</v>
      </c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</row>
    <row r="27" spans="1:22" ht="28.5" x14ac:dyDescent="0.2">
      <c r="A27" s="49" t="str">
        <f>Source!E29</f>
        <v>1</v>
      </c>
      <c r="B27" s="50" t="str">
        <f>Source!F29</f>
        <v>09-04-012-01</v>
      </c>
      <c r="C27" s="50" t="str">
        <f>Source!G29</f>
        <v>Демонтаж : Установка металлических дверных блоков в готовые проемы</v>
      </c>
      <c r="D27" s="31" t="str">
        <f>Source!H29</f>
        <v>м2</v>
      </c>
      <c r="E27" s="13">
        <f>Source!I29</f>
        <v>13.8</v>
      </c>
      <c r="F27" s="32">
        <f>Source!AL29+Source!AM29+Source!AO29</f>
        <v>63.94</v>
      </c>
      <c r="G27" s="33"/>
      <c r="H27" s="34"/>
      <c r="I27" s="33" t="str">
        <f>Source!BO29</f>
        <v/>
      </c>
      <c r="J27" s="33"/>
      <c r="K27" s="34"/>
      <c r="L27" s="35"/>
      <c r="S27">
        <f>ROUND((Source!FX29/100)*((ROUND(Source!AF29*Source!I29, 2)+ROUND(Source!AE29*Source!I29, 2))), 2)</f>
        <v>201.71</v>
      </c>
      <c r="T27">
        <f>Source!X29</f>
        <v>1317.22</v>
      </c>
      <c r="U27">
        <f>ROUND((Source!FY29/100)*((ROUND(Source!AF29*Source!I29, 2)+ROUND(Source!AE29*Source!I29, 2))), 2)</f>
        <v>179.92</v>
      </c>
      <c r="V27">
        <f>Source!Y29</f>
        <v>1170.8599999999999</v>
      </c>
    </row>
    <row r="28" spans="1:22" ht="14.25" x14ac:dyDescent="0.2">
      <c r="A28" s="49"/>
      <c r="B28" s="50"/>
      <c r="C28" s="50" t="s">
        <v>1151</v>
      </c>
      <c r="D28" s="31"/>
      <c r="E28" s="13"/>
      <c r="F28" s="32">
        <f>Source!AO29</f>
        <v>23.81</v>
      </c>
      <c r="G28" s="33" t="str">
        <f>Source!DG29</f>
        <v>)*0,7</v>
      </c>
      <c r="H28" s="34">
        <f>ROUND(Source!AF29*Source!I29, 2)</f>
        <v>230</v>
      </c>
      <c r="I28" s="33"/>
      <c r="J28" s="33">
        <f>IF(Source!BA29&lt;&gt; 0, Source!BA29, 1)</f>
        <v>6.53</v>
      </c>
      <c r="K28" s="34">
        <f>Source!S29</f>
        <v>1501.93</v>
      </c>
      <c r="L28" s="35"/>
      <c r="R28">
        <f>H28</f>
        <v>230</v>
      </c>
    </row>
    <row r="29" spans="1:22" ht="14.25" x14ac:dyDescent="0.2">
      <c r="A29" s="49"/>
      <c r="B29" s="50"/>
      <c r="C29" s="50" t="s">
        <v>319</v>
      </c>
      <c r="D29" s="31"/>
      <c r="E29" s="13"/>
      <c r="F29" s="32">
        <f>Source!AM29</f>
        <v>14.41</v>
      </c>
      <c r="G29" s="33" t="str">
        <f>Source!DE29</f>
        <v>)*0,7</v>
      </c>
      <c r="H29" s="34">
        <f>ROUND(Source!AD29*Source!I29, 2)</f>
        <v>139.19999999999999</v>
      </c>
      <c r="I29" s="33"/>
      <c r="J29" s="33">
        <f>IF(Source!BB29&lt;&gt; 0, Source!BB29, 1)</f>
        <v>6.53</v>
      </c>
      <c r="K29" s="34">
        <f>Source!Q29</f>
        <v>908.98</v>
      </c>
      <c r="L29" s="35"/>
    </row>
    <row r="30" spans="1:22" ht="14.25" x14ac:dyDescent="0.2">
      <c r="A30" s="49"/>
      <c r="B30" s="50"/>
      <c r="C30" s="50" t="s">
        <v>1152</v>
      </c>
      <c r="D30" s="31"/>
      <c r="E30" s="13"/>
      <c r="F30" s="32">
        <f>Source!AN29</f>
        <v>1.97</v>
      </c>
      <c r="G30" s="33" t="str">
        <f>Source!DF29</f>
        <v>)*0,7</v>
      </c>
      <c r="H30" s="36">
        <f>ROUND(Source!AE29*Source!I29, 2)</f>
        <v>19.03</v>
      </c>
      <c r="I30" s="33"/>
      <c r="J30" s="33">
        <f>IF(Source!BS29&lt;&gt; 0, Source!BS29, 1)</f>
        <v>6.53</v>
      </c>
      <c r="K30" s="36">
        <f>Source!R29</f>
        <v>124.27</v>
      </c>
      <c r="L30" s="35"/>
      <c r="R30">
        <f>H30</f>
        <v>19.03</v>
      </c>
    </row>
    <row r="31" spans="1:22" ht="14.25" x14ac:dyDescent="0.2">
      <c r="A31" s="49"/>
      <c r="B31" s="50"/>
      <c r="C31" s="50" t="s">
        <v>1153</v>
      </c>
      <c r="D31" s="31" t="s">
        <v>1154</v>
      </c>
      <c r="E31" s="13">
        <f>Source!BZ29</f>
        <v>90</v>
      </c>
      <c r="F31" s="73" t="str">
        <f>CONCATENATE(" )", Source!DL29, Source!FT29, "=", Source!FX29)</f>
        <v xml:space="preserve"> )*0,9=81</v>
      </c>
      <c r="G31" s="79"/>
      <c r="H31" s="34">
        <f>SUM(S27:S33)</f>
        <v>201.71</v>
      </c>
      <c r="I31" s="37"/>
      <c r="J31" s="29">
        <f>Source!AT29</f>
        <v>81</v>
      </c>
      <c r="K31" s="34">
        <f>SUM(T27:T33)</f>
        <v>1317.22</v>
      </c>
      <c r="L31" s="35"/>
    </row>
    <row r="32" spans="1:22" ht="14.25" x14ac:dyDescent="0.2">
      <c r="A32" s="49"/>
      <c r="B32" s="50"/>
      <c r="C32" s="50" t="s">
        <v>1155</v>
      </c>
      <c r="D32" s="31" t="s">
        <v>1154</v>
      </c>
      <c r="E32" s="13">
        <f>Source!CA29</f>
        <v>85</v>
      </c>
      <c r="F32" s="73" t="str">
        <f>CONCATENATE(" )", Source!DM29, Source!FU29, "=", Source!FY29)</f>
        <v xml:space="preserve"> )*0,85=72,25</v>
      </c>
      <c r="G32" s="79"/>
      <c r="H32" s="34">
        <f>SUM(U27:U33)</f>
        <v>179.92</v>
      </c>
      <c r="I32" s="37"/>
      <c r="J32" s="29">
        <f>Source!AU29</f>
        <v>72</v>
      </c>
      <c r="K32" s="34">
        <f>SUM(V27:V33)</f>
        <v>1170.8599999999999</v>
      </c>
      <c r="L32" s="35"/>
    </row>
    <row r="33" spans="1:26" ht="14.25" x14ac:dyDescent="0.2">
      <c r="A33" s="51"/>
      <c r="B33" s="52"/>
      <c r="C33" s="52" t="s">
        <v>1156</v>
      </c>
      <c r="D33" s="38" t="s">
        <v>1157</v>
      </c>
      <c r="E33" s="39">
        <f>Source!AQ29</f>
        <v>2.4</v>
      </c>
      <c r="F33" s="40"/>
      <c r="G33" s="41" t="str">
        <f>Source!DI29</f>
        <v>)*0,7</v>
      </c>
      <c r="H33" s="42"/>
      <c r="I33" s="41"/>
      <c r="J33" s="41"/>
      <c r="K33" s="42"/>
      <c r="L33" s="43">
        <f>Source!U29</f>
        <v>23.184000000000001</v>
      </c>
    </row>
    <row r="34" spans="1:26" ht="15" x14ac:dyDescent="0.25">
      <c r="G34" s="80">
        <f>H28+H29+H31+H32</f>
        <v>750.82999999999993</v>
      </c>
      <c r="H34" s="80"/>
      <c r="J34" s="80">
        <f>K28+K29+K31+K32</f>
        <v>4898.99</v>
      </c>
      <c r="K34" s="80"/>
      <c r="L34" s="44">
        <f>Source!U29</f>
        <v>23.184000000000001</v>
      </c>
      <c r="O34" s="26">
        <f>G34</f>
        <v>750.82999999999993</v>
      </c>
      <c r="P34" s="26">
        <f>J34</f>
        <v>4898.99</v>
      </c>
      <c r="Q34" s="26">
        <f>L34</f>
        <v>23.184000000000001</v>
      </c>
      <c r="W34">
        <f>IF(Source!BI29&lt;=1,H28+H29+H31+H32, 0)</f>
        <v>750.82999999999993</v>
      </c>
      <c r="X34">
        <f>IF(Source!BI29=2,H28+H29+H31+H32, 0)</f>
        <v>0</v>
      </c>
      <c r="Y34">
        <f>IF(Source!BI29=3,H28+H29+H31+H32, 0)</f>
        <v>0</v>
      </c>
      <c r="Z34">
        <f>IF(Source!BI29=4,H28+H29+H31+H32, 0)</f>
        <v>0</v>
      </c>
    </row>
    <row r="35" spans="1:26" ht="28.5" x14ac:dyDescent="0.2">
      <c r="A35" s="49" t="str">
        <f>Source!E31</f>
        <v>2</v>
      </c>
      <c r="B35" s="50" t="str">
        <f>Source!F31</f>
        <v>46-04-012-03</v>
      </c>
      <c r="C35" s="50" t="str">
        <f>Source!G31</f>
        <v>Разборка деревянных заполнений проемов дверных и воротных</v>
      </c>
      <c r="D35" s="31" t="str">
        <f>Source!H31</f>
        <v>100 м2</v>
      </c>
      <c r="E35" s="13">
        <f>Source!I31</f>
        <v>0.27600000000000002</v>
      </c>
      <c r="F35" s="32">
        <f>Source!AL31+Source!AM31+Source!AO31</f>
        <v>1082.58</v>
      </c>
      <c r="G35" s="33"/>
      <c r="H35" s="34"/>
      <c r="I35" s="33" t="str">
        <f>Source!BO31</f>
        <v/>
      </c>
      <c r="J35" s="33"/>
      <c r="K35" s="34"/>
      <c r="L35" s="35"/>
      <c r="S35">
        <f>ROUND((Source!FX31/100)*((ROUND(Source!AF31*Source!I31, 2)+ROUND(Source!AE31*Source!I31, 2))), 2)</f>
        <v>258.24</v>
      </c>
      <c r="T35">
        <f>Source!X31</f>
        <v>1686.34</v>
      </c>
      <c r="U35">
        <f>ROUND((Source!FY31/100)*((ROUND(Source!AF31*Source!I31, 2)+ROUND(Source!AE31*Source!I31, 2))), 2)</f>
        <v>155.21</v>
      </c>
      <c r="V35">
        <f>Source!Y31</f>
        <v>1022.02</v>
      </c>
    </row>
    <row r="36" spans="1:26" x14ac:dyDescent="0.2">
      <c r="C36" s="27" t="str">
        <f>"Объем: "&amp;Source!I31&amp;"=27,6/"&amp;"100"</f>
        <v>Объем: 0,276=27,6/100</v>
      </c>
    </row>
    <row r="37" spans="1:26" ht="14.25" x14ac:dyDescent="0.2">
      <c r="A37" s="49"/>
      <c r="B37" s="50"/>
      <c r="C37" s="50" t="s">
        <v>1151</v>
      </c>
      <c r="D37" s="31"/>
      <c r="E37" s="13"/>
      <c r="F37" s="32">
        <f>Source!AO31</f>
        <v>840.63</v>
      </c>
      <c r="G37" s="33" t="str">
        <f>Source!DG31</f>
        <v/>
      </c>
      <c r="H37" s="34">
        <f>ROUND(Source!AF31*Source!I31, 2)</f>
        <v>232.01</v>
      </c>
      <c r="I37" s="33"/>
      <c r="J37" s="33">
        <f>IF(Source!BA31&lt;&gt; 0, Source!BA31, 1)</f>
        <v>6.53</v>
      </c>
      <c r="K37" s="34">
        <f>Source!S31</f>
        <v>1515.05</v>
      </c>
      <c r="L37" s="35"/>
      <c r="R37">
        <f>H37</f>
        <v>232.01</v>
      </c>
    </row>
    <row r="38" spans="1:26" ht="14.25" x14ac:dyDescent="0.2">
      <c r="A38" s="49"/>
      <c r="B38" s="50"/>
      <c r="C38" s="50" t="s">
        <v>319</v>
      </c>
      <c r="D38" s="31"/>
      <c r="E38" s="13"/>
      <c r="F38" s="32">
        <f>Source!AM31</f>
        <v>241.95</v>
      </c>
      <c r="G38" s="33" t="str">
        <f>Source!DE31</f>
        <v/>
      </c>
      <c r="H38" s="34">
        <f>ROUND(Source!AD31*Source!I31, 2)</f>
        <v>66.78</v>
      </c>
      <c r="I38" s="33"/>
      <c r="J38" s="33">
        <f>IF(Source!BB31&lt;&gt; 0, Source!BB31, 1)</f>
        <v>6.53</v>
      </c>
      <c r="K38" s="34">
        <f>Source!Q31</f>
        <v>436.06</v>
      </c>
      <c r="L38" s="35"/>
    </row>
    <row r="39" spans="1:26" ht="14.25" x14ac:dyDescent="0.2">
      <c r="A39" s="49"/>
      <c r="B39" s="50"/>
      <c r="C39" s="50" t="s">
        <v>1152</v>
      </c>
      <c r="D39" s="31"/>
      <c r="E39" s="13"/>
      <c r="F39" s="32">
        <f>Source!AN31</f>
        <v>104.49</v>
      </c>
      <c r="G39" s="33" t="str">
        <f>Source!DF31</f>
        <v/>
      </c>
      <c r="H39" s="36">
        <f>ROUND(Source!AE31*Source!I31, 2)</f>
        <v>28.84</v>
      </c>
      <c r="I39" s="33"/>
      <c r="J39" s="33">
        <f>IF(Source!BS31&lt;&gt; 0, Source!BS31, 1)</f>
        <v>6.53</v>
      </c>
      <c r="K39" s="36">
        <f>Source!R31</f>
        <v>188.32</v>
      </c>
      <c r="L39" s="35"/>
      <c r="R39">
        <f>H39</f>
        <v>28.84</v>
      </c>
    </row>
    <row r="40" spans="1:26" ht="14.25" x14ac:dyDescent="0.2">
      <c r="A40" s="49"/>
      <c r="B40" s="50"/>
      <c r="C40" s="50" t="s">
        <v>1153</v>
      </c>
      <c r="D40" s="31" t="s">
        <v>1154</v>
      </c>
      <c r="E40" s="13">
        <f>Source!BZ31</f>
        <v>110</v>
      </c>
      <c r="F40" s="73" t="str">
        <f>CONCATENATE(" )", Source!DL31, Source!FT31, "=", Source!FX31)</f>
        <v xml:space="preserve"> )*0,9=99</v>
      </c>
      <c r="G40" s="79"/>
      <c r="H40" s="34">
        <f>SUM(S35:S42)</f>
        <v>258.24</v>
      </c>
      <c r="I40" s="37"/>
      <c r="J40" s="29">
        <f>Source!AT31</f>
        <v>99</v>
      </c>
      <c r="K40" s="34">
        <f>SUM(T35:T42)</f>
        <v>1686.34</v>
      </c>
      <c r="L40" s="35"/>
    </row>
    <row r="41" spans="1:26" ht="14.25" x14ac:dyDescent="0.2">
      <c r="A41" s="49"/>
      <c r="B41" s="50"/>
      <c r="C41" s="50" t="s">
        <v>1155</v>
      </c>
      <c r="D41" s="31" t="s">
        <v>1154</v>
      </c>
      <c r="E41" s="13">
        <f>Source!CA31</f>
        <v>70</v>
      </c>
      <c r="F41" s="73" t="str">
        <f>CONCATENATE(" )", Source!DM31, Source!FU31, "=", Source!FY31)</f>
        <v xml:space="preserve"> )*0,85=59,5</v>
      </c>
      <c r="G41" s="79"/>
      <c r="H41" s="34">
        <f>SUM(U35:U42)</f>
        <v>155.21</v>
      </c>
      <c r="I41" s="37"/>
      <c r="J41" s="29">
        <f>Source!AU31</f>
        <v>60</v>
      </c>
      <c r="K41" s="34">
        <f>SUM(V35:V42)</f>
        <v>1022.02</v>
      </c>
      <c r="L41" s="35"/>
    </row>
    <row r="42" spans="1:26" ht="14.25" x14ac:dyDescent="0.2">
      <c r="A42" s="51"/>
      <c r="B42" s="52"/>
      <c r="C42" s="52" t="s">
        <v>1156</v>
      </c>
      <c r="D42" s="38" t="s">
        <v>1157</v>
      </c>
      <c r="E42" s="39">
        <f>Source!AQ31</f>
        <v>103.91</v>
      </c>
      <c r="F42" s="40"/>
      <c r="G42" s="41" t="str">
        <f>Source!DI31</f>
        <v/>
      </c>
      <c r="H42" s="42"/>
      <c r="I42" s="41"/>
      <c r="J42" s="41"/>
      <c r="K42" s="42"/>
      <c r="L42" s="43">
        <f>Source!U31</f>
        <v>28.679160000000003</v>
      </c>
    </row>
    <row r="43" spans="1:26" ht="15" x14ac:dyDescent="0.25">
      <c r="G43" s="80">
        <f>H37+H38+H40+H41</f>
        <v>712.24</v>
      </c>
      <c r="H43" s="80"/>
      <c r="J43" s="80">
        <f>K37+K38+K40+K41</f>
        <v>4659.4699999999993</v>
      </c>
      <c r="K43" s="80"/>
      <c r="L43" s="44">
        <f>Source!U31</f>
        <v>28.679160000000003</v>
      </c>
      <c r="O43" s="26">
        <f>G43</f>
        <v>712.24</v>
      </c>
      <c r="P43" s="26">
        <f>J43</f>
        <v>4659.4699999999993</v>
      </c>
      <c r="Q43" s="26">
        <f>L43</f>
        <v>28.679160000000003</v>
      </c>
      <c r="W43">
        <f>IF(Source!BI31&lt;=1,H37+H38+H40+H41, 0)</f>
        <v>712.24</v>
      </c>
      <c r="X43">
        <f>IF(Source!BI31=2,H37+H38+H40+H41, 0)</f>
        <v>0</v>
      </c>
      <c r="Y43">
        <f>IF(Source!BI31=3,H37+H38+H40+H41, 0)</f>
        <v>0</v>
      </c>
      <c r="Z43">
        <f>IF(Source!BI31=4,H37+H38+H40+H41, 0)</f>
        <v>0</v>
      </c>
    </row>
    <row r="44" spans="1:26" ht="28.5" x14ac:dyDescent="0.2">
      <c r="A44" s="49" t="str">
        <f>Source!E33</f>
        <v>3</v>
      </c>
      <c r="B44" s="50" t="str">
        <f>Source!F33</f>
        <v>10-01-036-01</v>
      </c>
      <c r="C44" s="50" t="str">
        <f>Source!G33</f>
        <v>Демонтаж: Установка  уголков ПВХ на клее</v>
      </c>
      <c r="D44" s="31" t="str">
        <f>Source!H33</f>
        <v>100 м</v>
      </c>
      <c r="E44" s="13">
        <f>Source!I33</f>
        <v>0.5696</v>
      </c>
      <c r="F44" s="32">
        <f>Source!AL33+Source!AM33+Source!AO33</f>
        <v>93.15</v>
      </c>
      <c r="G44" s="33"/>
      <c r="H44" s="34"/>
      <c r="I44" s="33" t="str">
        <f>Source!BO33</f>
        <v/>
      </c>
      <c r="J44" s="33"/>
      <c r="K44" s="34"/>
      <c r="L44" s="35"/>
      <c r="S44">
        <f>ROUND((Source!FX33/100)*((ROUND(Source!AF33*Source!I33, 2)+ROUND(Source!AE33*Source!I33, 2))), 2)</f>
        <v>27.65</v>
      </c>
      <c r="T44">
        <f>Source!X33</f>
        <v>180.25</v>
      </c>
      <c r="U44">
        <f>ROUND((Source!FY33/100)*((ROUND(Source!AF33*Source!I33, 2)+ROUND(Source!AE33*Source!I33, 2))), 2)</f>
        <v>13.94</v>
      </c>
      <c r="V44">
        <f>Source!Y33</f>
        <v>91.83</v>
      </c>
    </row>
    <row r="45" spans="1:26" x14ac:dyDescent="0.2">
      <c r="C45" s="27" t="str">
        <f>"Объем: "&amp;Source!I33&amp;"=56,96/"&amp;"100"</f>
        <v>Объем: 0,5696=56,96/100</v>
      </c>
    </row>
    <row r="46" spans="1:26" ht="14.25" x14ac:dyDescent="0.2">
      <c r="A46" s="49"/>
      <c r="B46" s="50"/>
      <c r="C46" s="50" t="s">
        <v>1151</v>
      </c>
      <c r="D46" s="31"/>
      <c r="E46" s="13"/>
      <c r="F46" s="32">
        <f>Source!AO33</f>
        <v>57.15</v>
      </c>
      <c r="G46" s="33" t="str">
        <f>Source!DG33</f>
        <v>)*0,8</v>
      </c>
      <c r="H46" s="34">
        <f>ROUND(Source!AF33*Source!I33, 2)</f>
        <v>26.04</v>
      </c>
      <c r="I46" s="33"/>
      <c r="J46" s="33">
        <f>IF(Source!BA33&lt;&gt; 0, Source!BA33, 1)</f>
        <v>6.53</v>
      </c>
      <c r="K46" s="34">
        <f>Source!S33</f>
        <v>170.05</v>
      </c>
      <c r="L46" s="35"/>
      <c r="R46">
        <f>H46</f>
        <v>26.04</v>
      </c>
    </row>
    <row r="47" spans="1:26" ht="14.25" x14ac:dyDescent="0.2">
      <c r="A47" s="49"/>
      <c r="B47" s="50"/>
      <c r="C47" s="50" t="s">
        <v>1153</v>
      </c>
      <c r="D47" s="31" t="s">
        <v>1154</v>
      </c>
      <c r="E47" s="13">
        <f>Source!BZ33</f>
        <v>118</v>
      </c>
      <c r="F47" s="73" t="str">
        <f>CONCATENATE(" )", Source!DL33, Source!FT33, "=", Source!FX33)</f>
        <v xml:space="preserve"> )*0,9=106,2</v>
      </c>
      <c r="G47" s="79"/>
      <c r="H47" s="34">
        <f>SUM(S44:S49)</f>
        <v>27.65</v>
      </c>
      <c r="I47" s="37"/>
      <c r="J47" s="29">
        <f>Source!AT33</f>
        <v>106</v>
      </c>
      <c r="K47" s="34">
        <f>SUM(T44:T49)</f>
        <v>180.25</v>
      </c>
      <c r="L47" s="35"/>
    </row>
    <row r="48" spans="1:26" ht="14.25" x14ac:dyDescent="0.2">
      <c r="A48" s="49"/>
      <c r="B48" s="50"/>
      <c r="C48" s="50" t="s">
        <v>1155</v>
      </c>
      <c r="D48" s="31" t="s">
        <v>1154</v>
      </c>
      <c r="E48" s="13">
        <f>Source!CA33</f>
        <v>63</v>
      </c>
      <c r="F48" s="73" t="str">
        <f>CONCATENATE(" )", Source!DM33, Source!FU33, "=", Source!FY33)</f>
        <v xml:space="preserve"> )*0,85=53,55</v>
      </c>
      <c r="G48" s="79"/>
      <c r="H48" s="34">
        <f>SUM(U44:U49)</f>
        <v>13.94</v>
      </c>
      <c r="I48" s="37"/>
      <c r="J48" s="29">
        <f>Source!AU33</f>
        <v>54</v>
      </c>
      <c r="K48" s="34">
        <f>SUM(V44:V49)</f>
        <v>91.83</v>
      </c>
      <c r="L48" s="35"/>
    </row>
    <row r="49" spans="1:26" ht="14.25" x14ac:dyDescent="0.2">
      <c r="A49" s="51"/>
      <c r="B49" s="52"/>
      <c r="C49" s="52" t="s">
        <v>1156</v>
      </c>
      <c r="D49" s="38" t="s">
        <v>1157</v>
      </c>
      <c r="E49" s="39">
        <f>Source!AQ33</f>
        <v>6.7</v>
      </c>
      <c r="F49" s="40"/>
      <c r="G49" s="41" t="str">
        <f>Source!DI33</f>
        <v>)*0,8</v>
      </c>
      <c r="H49" s="42"/>
      <c r="I49" s="41"/>
      <c r="J49" s="41"/>
      <c r="K49" s="42"/>
      <c r="L49" s="43">
        <f>Source!U33</f>
        <v>3.0530560000000002</v>
      </c>
    </row>
    <row r="50" spans="1:26" ht="15" x14ac:dyDescent="0.25">
      <c r="G50" s="80">
        <f>H46+H47+H48</f>
        <v>67.63</v>
      </c>
      <c r="H50" s="80"/>
      <c r="J50" s="80">
        <f>K46+K47+K48</f>
        <v>442.13</v>
      </c>
      <c r="K50" s="80"/>
      <c r="L50" s="44">
        <f>Source!U33</f>
        <v>3.0530560000000002</v>
      </c>
      <c r="O50" s="26">
        <f>G50</f>
        <v>67.63</v>
      </c>
      <c r="P50" s="26">
        <f>J50</f>
        <v>442.13</v>
      </c>
      <c r="Q50" s="26">
        <f>L50</f>
        <v>3.0530560000000002</v>
      </c>
      <c r="W50">
        <f>IF(Source!BI33&lt;=1,H46+H47+H48, 0)</f>
        <v>67.63</v>
      </c>
      <c r="X50">
        <f>IF(Source!BI33=2,H46+H47+H48, 0)</f>
        <v>0</v>
      </c>
      <c r="Y50">
        <f>IF(Source!BI33=3,H46+H47+H48, 0)</f>
        <v>0</v>
      </c>
      <c r="Z50">
        <f>IF(Source!BI33=4,H46+H47+H48, 0)</f>
        <v>0</v>
      </c>
    </row>
    <row r="51" spans="1:26" ht="42.75" x14ac:dyDescent="0.2">
      <c r="A51" s="49" t="str">
        <f>Source!E35</f>
        <v>4</v>
      </c>
      <c r="B51" s="50" t="str">
        <f>Source!F35</f>
        <v>09-03-046-01</v>
      </c>
      <c r="C51" s="50" t="str">
        <f>Source!G35</f>
        <v>Демонтаж : Монтаж перегородок из алюминиевых сплавов сборно-разборных с остеклением</v>
      </c>
      <c r="D51" s="31" t="str">
        <f>Source!H35</f>
        <v>100 м2</v>
      </c>
      <c r="E51" s="13">
        <f>Source!I35</f>
        <v>0.53610000000000002</v>
      </c>
      <c r="F51" s="32">
        <f>Source!AL35+Source!AM35+Source!AO35</f>
        <v>4111.26</v>
      </c>
      <c r="G51" s="33"/>
      <c r="H51" s="34"/>
      <c r="I51" s="33" t="str">
        <f>Source!BO35</f>
        <v/>
      </c>
      <c r="J51" s="33"/>
      <c r="K51" s="34"/>
      <c r="L51" s="35"/>
      <c r="S51">
        <f>ROUND((Source!FX35/100)*((ROUND(Source!AF35*Source!I35, 2)+ROUND(Source!AE35*Source!I35, 2))), 2)</f>
        <v>1003.3</v>
      </c>
      <c r="T51">
        <f>Source!X35</f>
        <v>6551.49</v>
      </c>
      <c r="U51">
        <f>ROUND((Source!FY35/100)*((ROUND(Source!AF35*Source!I35, 2)+ROUND(Source!AE35*Source!I35, 2))), 2)</f>
        <v>894.92</v>
      </c>
      <c r="V51">
        <f>Source!Y35</f>
        <v>5823.55</v>
      </c>
    </row>
    <row r="52" spans="1:26" x14ac:dyDescent="0.2">
      <c r="C52" s="27" t="str">
        <f>"Объем: "&amp;Source!I35&amp;"=53,61/"&amp;"100"</f>
        <v>Объем: 0,5361=53,61/100</v>
      </c>
    </row>
    <row r="53" spans="1:26" ht="14.25" x14ac:dyDescent="0.2">
      <c r="A53" s="49"/>
      <c r="B53" s="50"/>
      <c r="C53" s="50" t="s">
        <v>1151</v>
      </c>
      <c r="D53" s="31"/>
      <c r="E53" s="13"/>
      <c r="F53" s="32">
        <f>Source!AO35</f>
        <v>3267.69</v>
      </c>
      <c r="G53" s="33" t="str">
        <f>Source!DG35</f>
        <v>)*0,7</v>
      </c>
      <c r="H53" s="34">
        <f>ROUND(Source!AF35*Source!I35, 2)</f>
        <v>1226.27</v>
      </c>
      <c r="I53" s="33"/>
      <c r="J53" s="33">
        <f>IF(Source!BA35&lt;&gt; 0, Source!BA35, 1)</f>
        <v>6.53</v>
      </c>
      <c r="K53" s="34">
        <f>Source!S35</f>
        <v>8007.52</v>
      </c>
      <c r="L53" s="35"/>
      <c r="R53">
        <f>H53</f>
        <v>1226.27</v>
      </c>
    </row>
    <row r="54" spans="1:26" ht="14.25" x14ac:dyDescent="0.2">
      <c r="A54" s="49"/>
      <c r="B54" s="50"/>
      <c r="C54" s="50" t="s">
        <v>319</v>
      </c>
      <c r="D54" s="31"/>
      <c r="E54" s="13"/>
      <c r="F54" s="32">
        <f>Source!AM35</f>
        <v>567.69000000000005</v>
      </c>
      <c r="G54" s="33" t="str">
        <f>Source!DE35</f>
        <v>)*0,7</v>
      </c>
      <c r="H54" s="34">
        <f>ROUND(Source!AD35*Source!I35, 2)</f>
        <v>213.04</v>
      </c>
      <c r="I54" s="33"/>
      <c r="J54" s="33">
        <f>IF(Source!BB35&lt;&gt; 0, Source!BB35, 1)</f>
        <v>6.53</v>
      </c>
      <c r="K54" s="34">
        <f>Source!Q35</f>
        <v>1391.13</v>
      </c>
      <c r="L54" s="35"/>
    </row>
    <row r="55" spans="1:26" ht="14.25" x14ac:dyDescent="0.2">
      <c r="A55" s="49"/>
      <c r="B55" s="50"/>
      <c r="C55" s="50" t="s">
        <v>1152</v>
      </c>
      <c r="D55" s="31"/>
      <c r="E55" s="13"/>
      <c r="F55" s="32">
        <f>Source!AN35</f>
        <v>32.950000000000003</v>
      </c>
      <c r="G55" s="33" t="str">
        <f>Source!DF35</f>
        <v>)*0,7</v>
      </c>
      <c r="H55" s="36">
        <f>ROUND(Source!AE35*Source!I35, 2)</f>
        <v>12.37</v>
      </c>
      <c r="I55" s="33"/>
      <c r="J55" s="33">
        <f>IF(Source!BS35&lt;&gt; 0, Source!BS35, 1)</f>
        <v>6.53</v>
      </c>
      <c r="K55" s="36">
        <f>Source!R35</f>
        <v>80.739999999999995</v>
      </c>
      <c r="L55" s="35"/>
      <c r="R55">
        <f>H55</f>
        <v>12.37</v>
      </c>
    </row>
    <row r="56" spans="1:26" ht="14.25" x14ac:dyDescent="0.2">
      <c r="A56" s="49"/>
      <c r="B56" s="50"/>
      <c r="C56" s="50" t="s">
        <v>1153</v>
      </c>
      <c r="D56" s="31" t="s">
        <v>1154</v>
      </c>
      <c r="E56" s="13">
        <f>Source!BZ35</f>
        <v>90</v>
      </c>
      <c r="F56" s="73" t="str">
        <f>CONCATENATE(" )", Source!DL35, Source!FT35, "=", Source!FX35)</f>
        <v xml:space="preserve"> )*0,9=81</v>
      </c>
      <c r="G56" s="79"/>
      <c r="H56" s="34">
        <f>SUM(S51:S58)</f>
        <v>1003.3</v>
      </c>
      <c r="I56" s="37"/>
      <c r="J56" s="29">
        <f>Source!AT35</f>
        <v>81</v>
      </c>
      <c r="K56" s="34">
        <f>SUM(T51:T58)</f>
        <v>6551.49</v>
      </c>
      <c r="L56" s="35"/>
    </row>
    <row r="57" spans="1:26" ht="14.25" x14ac:dyDescent="0.2">
      <c r="A57" s="49"/>
      <c r="B57" s="50"/>
      <c r="C57" s="50" t="s">
        <v>1155</v>
      </c>
      <c r="D57" s="31" t="s">
        <v>1154</v>
      </c>
      <c r="E57" s="13">
        <f>Source!CA35</f>
        <v>85</v>
      </c>
      <c r="F57" s="73" t="str">
        <f>CONCATENATE(" )", Source!DM35, Source!FU35, "=", Source!FY35)</f>
        <v xml:space="preserve"> )*0,85=72,25</v>
      </c>
      <c r="G57" s="79"/>
      <c r="H57" s="34">
        <f>SUM(U51:U58)</f>
        <v>894.92</v>
      </c>
      <c r="I57" s="37"/>
      <c r="J57" s="29">
        <f>Source!AU35</f>
        <v>72</v>
      </c>
      <c r="K57" s="34">
        <f>SUM(V51:V58)</f>
        <v>5823.55</v>
      </c>
      <c r="L57" s="35"/>
    </row>
    <row r="58" spans="1:26" ht="14.25" x14ac:dyDescent="0.2">
      <c r="A58" s="51"/>
      <c r="B58" s="52"/>
      <c r="C58" s="52" t="s">
        <v>1156</v>
      </c>
      <c r="D58" s="38" t="s">
        <v>1157</v>
      </c>
      <c r="E58" s="39">
        <f>Source!AQ35</f>
        <v>324.82</v>
      </c>
      <c r="F58" s="40"/>
      <c r="G58" s="41" t="str">
        <f>Source!DI35</f>
        <v>)*0,7</v>
      </c>
      <c r="H58" s="42"/>
      <c r="I58" s="41"/>
      <c r="J58" s="41"/>
      <c r="K58" s="42"/>
      <c r="L58" s="43">
        <f>Source!U35</f>
        <v>121.89520139999999</v>
      </c>
    </row>
    <row r="59" spans="1:26" ht="15" x14ac:dyDescent="0.25">
      <c r="G59" s="80">
        <f>H53+H54+H56+H57</f>
        <v>3337.5299999999997</v>
      </c>
      <c r="H59" s="80"/>
      <c r="J59" s="80">
        <f>K53+K54+K56+K57</f>
        <v>21773.690000000002</v>
      </c>
      <c r="K59" s="80"/>
      <c r="L59" s="44">
        <f>Source!U35</f>
        <v>121.89520139999999</v>
      </c>
      <c r="O59" s="26">
        <f>G59</f>
        <v>3337.5299999999997</v>
      </c>
      <c r="P59" s="26">
        <f>J59</f>
        <v>21773.690000000002</v>
      </c>
      <c r="Q59" s="26">
        <f>L59</f>
        <v>121.89520139999999</v>
      </c>
      <c r="W59">
        <f>IF(Source!BI35&lt;=1,H53+H54+H56+H57, 0)</f>
        <v>3337.5299999999997</v>
      </c>
      <c r="X59">
        <f>IF(Source!BI35=2,H53+H54+H56+H57, 0)</f>
        <v>0</v>
      </c>
      <c r="Y59">
        <f>IF(Source!BI35=3,H53+H54+H56+H57, 0)</f>
        <v>0</v>
      </c>
      <c r="Z59">
        <f>IF(Source!BI35=4,H53+H54+H56+H57, 0)</f>
        <v>0</v>
      </c>
    </row>
    <row r="60" spans="1:26" ht="28.5" x14ac:dyDescent="0.2">
      <c r="A60" s="49" t="str">
        <f>Source!E37</f>
        <v>5</v>
      </c>
      <c r="B60" s="50" t="str">
        <f>Source!F37</f>
        <v>63-7-3</v>
      </c>
      <c r="C60" s="50" t="str">
        <f>Source!G37</f>
        <v>Разборка облицовки стен из известковых плит</v>
      </c>
      <c r="D60" s="31" t="str">
        <f>Source!H37</f>
        <v>100 м2</v>
      </c>
      <c r="E60" s="13">
        <f>Source!I37</f>
        <v>1.3882000000000001</v>
      </c>
      <c r="F60" s="32">
        <f>Source!AL37+Source!AM37+Source!AO37</f>
        <v>4561.6499999999996</v>
      </c>
      <c r="G60" s="33"/>
      <c r="H60" s="34"/>
      <c r="I60" s="33" t="str">
        <f>Source!BO37</f>
        <v/>
      </c>
      <c r="J60" s="33"/>
      <c r="K60" s="34"/>
      <c r="L60" s="35"/>
      <c r="S60">
        <f>ROUND((Source!FX37/100)*((ROUND(Source!AF37*Source!I37, 2)+ROUND(Source!AE37*Source!I37, 2))), 2)</f>
        <v>4622.7</v>
      </c>
      <c r="T60">
        <f>Source!X37</f>
        <v>30186.23</v>
      </c>
      <c r="U60">
        <f>ROUND((Source!FY37/100)*((ROUND(Source!AF37*Source!I37, 2)+ROUND(Source!AE37*Source!I37, 2))), 2)</f>
        <v>3001.75</v>
      </c>
      <c r="V60">
        <f>Source!Y37</f>
        <v>19601.45</v>
      </c>
    </row>
    <row r="61" spans="1:26" x14ac:dyDescent="0.2">
      <c r="C61" s="27" t="str">
        <f>"Объем: "&amp;Source!I37&amp;"=138,82/"&amp;"100"</f>
        <v>Объем: 1,3882=138,82/100</v>
      </c>
    </row>
    <row r="62" spans="1:26" ht="14.25" x14ac:dyDescent="0.2">
      <c r="A62" s="49"/>
      <c r="B62" s="50"/>
      <c r="C62" s="50" t="s">
        <v>1151</v>
      </c>
      <c r="D62" s="31"/>
      <c r="E62" s="13"/>
      <c r="F62" s="32">
        <f>Source!AO37</f>
        <v>4307.25</v>
      </c>
      <c r="G62" s="33" t="str">
        <f>Source!DG37</f>
        <v/>
      </c>
      <c r="H62" s="34">
        <f>ROUND(Source!AF37*Source!I37, 2)</f>
        <v>5979.32</v>
      </c>
      <c r="I62" s="33"/>
      <c r="J62" s="33">
        <f>IF(Source!BA37&lt;&gt; 0, Source!BA37, 1)</f>
        <v>6.53</v>
      </c>
      <c r="K62" s="34">
        <f>Source!S37</f>
        <v>39044.99</v>
      </c>
      <c r="L62" s="35"/>
      <c r="R62">
        <f>H62</f>
        <v>5979.32</v>
      </c>
    </row>
    <row r="63" spans="1:26" ht="14.25" x14ac:dyDescent="0.2">
      <c r="A63" s="49"/>
      <c r="B63" s="50"/>
      <c r="C63" s="50" t="s">
        <v>319</v>
      </c>
      <c r="D63" s="31"/>
      <c r="E63" s="13"/>
      <c r="F63" s="32">
        <f>Source!AM37</f>
        <v>254.4</v>
      </c>
      <c r="G63" s="33" t="str">
        <f>Source!DE37</f>
        <v/>
      </c>
      <c r="H63" s="34">
        <f>ROUND(Source!AD37*Source!I37, 2)</f>
        <v>353.16</v>
      </c>
      <c r="I63" s="33"/>
      <c r="J63" s="33">
        <f>IF(Source!BB37&lt;&gt; 0, Source!BB37, 1)</f>
        <v>6.53</v>
      </c>
      <c r="K63" s="34">
        <f>Source!Q37</f>
        <v>2306.12</v>
      </c>
      <c r="L63" s="35"/>
    </row>
    <row r="64" spans="1:26" ht="14.25" x14ac:dyDescent="0.2">
      <c r="A64" s="49"/>
      <c r="B64" s="50"/>
      <c r="C64" s="50" t="s">
        <v>1152</v>
      </c>
      <c r="D64" s="31"/>
      <c r="E64" s="13"/>
      <c r="F64" s="32">
        <f>Source!AN37</f>
        <v>17.420000000000002</v>
      </c>
      <c r="G64" s="33" t="str">
        <f>Source!DF37</f>
        <v/>
      </c>
      <c r="H64" s="36">
        <f>ROUND(Source!AE37*Source!I37, 2)</f>
        <v>24.18</v>
      </c>
      <c r="I64" s="33"/>
      <c r="J64" s="33">
        <f>IF(Source!BS37&lt;&gt; 0, Source!BS37, 1)</f>
        <v>6.53</v>
      </c>
      <c r="K64" s="36">
        <f>Source!R37</f>
        <v>157.91</v>
      </c>
      <c r="L64" s="35"/>
      <c r="R64">
        <f>H64</f>
        <v>24.18</v>
      </c>
    </row>
    <row r="65" spans="1:26" ht="14.25" x14ac:dyDescent="0.2">
      <c r="A65" s="49"/>
      <c r="B65" s="50"/>
      <c r="C65" s="50" t="s">
        <v>1153</v>
      </c>
      <c r="D65" s="31" t="s">
        <v>1154</v>
      </c>
      <c r="E65" s="13">
        <f>Source!BZ37</f>
        <v>77</v>
      </c>
      <c r="F65" s="53"/>
      <c r="G65" s="33"/>
      <c r="H65" s="34">
        <f>SUM(S60:S67)</f>
        <v>4622.7</v>
      </c>
      <c r="I65" s="37"/>
      <c r="J65" s="29">
        <f>Source!AT37</f>
        <v>77</v>
      </c>
      <c r="K65" s="34">
        <f>SUM(T60:T67)</f>
        <v>30186.23</v>
      </c>
      <c r="L65" s="35"/>
    </row>
    <row r="66" spans="1:26" ht="14.25" x14ac:dyDescent="0.2">
      <c r="A66" s="49"/>
      <c r="B66" s="50"/>
      <c r="C66" s="50" t="s">
        <v>1155</v>
      </c>
      <c r="D66" s="31" t="s">
        <v>1154</v>
      </c>
      <c r="E66" s="13">
        <f>Source!CA37</f>
        <v>50</v>
      </c>
      <c r="F66" s="53"/>
      <c r="G66" s="33"/>
      <c r="H66" s="34">
        <f>SUM(U60:U67)</f>
        <v>3001.75</v>
      </c>
      <c r="I66" s="37"/>
      <c r="J66" s="29">
        <f>Source!AU37</f>
        <v>50</v>
      </c>
      <c r="K66" s="34">
        <f>SUM(V60:V67)</f>
        <v>19601.45</v>
      </c>
      <c r="L66" s="35"/>
    </row>
    <row r="67" spans="1:26" ht="14.25" x14ac:dyDescent="0.2">
      <c r="A67" s="51"/>
      <c r="B67" s="52"/>
      <c r="C67" s="52" t="s">
        <v>1156</v>
      </c>
      <c r="D67" s="38" t="s">
        <v>1157</v>
      </c>
      <c r="E67" s="39">
        <f>Source!AQ37</f>
        <v>547.29999999999995</v>
      </c>
      <c r="F67" s="40"/>
      <c r="G67" s="41" t="str">
        <f>Source!DI37</f>
        <v/>
      </c>
      <c r="H67" s="42"/>
      <c r="I67" s="41"/>
      <c r="J67" s="41"/>
      <c r="K67" s="42"/>
      <c r="L67" s="43">
        <f>Source!U37</f>
        <v>759.76185999999996</v>
      </c>
    </row>
    <row r="68" spans="1:26" ht="15" x14ac:dyDescent="0.25">
      <c r="G68" s="80">
        <f>H62+H63+H65+H66</f>
        <v>13956.93</v>
      </c>
      <c r="H68" s="80"/>
      <c r="J68" s="80">
        <f>K62+K63+K65+K66</f>
        <v>91138.79</v>
      </c>
      <c r="K68" s="80"/>
      <c r="L68" s="44">
        <f>Source!U37</f>
        <v>759.76185999999996</v>
      </c>
      <c r="O68" s="26">
        <f>G68</f>
        <v>13956.93</v>
      </c>
      <c r="P68" s="26">
        <f>J68</f>
        <v>91138.79</v>
      </c>
      <c r="Q68" s="26">
        <f>L68</f>
        <v>759.76185999999996</v>
      </c>
      <c r="W68">
        <f>IF(Source!BI37&lt;=1,H62+H63+H65+H66, 0)</f>
        <v>13956.93</v>
      </c>
      <c r="X68">
        <f>IF(Source!BI37=2,H62+H63+H65+H66, 0)</f>
        <v>0</v>
      </c>
      <c r="Y68">
        <f>IF(Source!BI37=3,H62+H63+H65+H66, 0)</f>
        <v>0</v>
      </c>
      <c r="Z68">
        <f>IF(Source!BI37=4,H62+H63+H65+H66, 0)</f>
        <v>0</v>
      </c>
    </row>
    <row r="69" spans="1:26" ht="28.5" x14ac:dyDescent="0.2">
      <c r="A69" s="49" t="str">
        <f>Source!E39</f>
        <v>6</v>
      </c>
      <c r="B69" s="50" t="str">
        <f>Source!F39</f>
        <v>46-02-009-02</v>
      </c>
      <c r="C69" s="50" t="str">
        <f>Source!G39</f>
        <v>Отбивка штукатурки с поверхностей стен и потолков кирпичных</v>
      </c>
      <c r="D69" s="31" t="str">
        <f>Source!H39</f>
        <v>100 м2</v>
      </c>
      <c r="E69" s="13">
        <f>Source!I39</f>
        <v>1.6552</v>
      </c>
      <c r="F69" s="32">
        <f>Source!AL39+Source!AM39+Source!AO39</f>
        <v>178</v>
      </c>
      <c r="G69" s="33"/>
      <c r="H69" s="34"/>
      <c r="I69" s="33" t="str">
        <f>Source!BO39</f>
        <v/>
      </c>
      <c r="J69" s="33"/>
      <c r="K69" s="34"/>
      <c r="L69" s="35"/>
      <c r="S69">
        <f>ROUND((Source!FX39/100)*((ROUND(Source!AF39*Source!I39, 2)+ROUND(Source!AE39*Source!I39, 2))), 2)</f>
        <v>291.68</v>
      </c>
      <c r="T69">
        <f>Source!X39</f>
        <v>1904.67</v>
      </c>
      <c r="U69">
        <f>ROUND((Source!FY39/100)*((ROUND(Source!AF39*Source!I39, 2)+ROUND(Source!AE39*Source!I39, 2))), 2)</f>
        <v>175.3</v>
      </c>
      <c r="V69">
        <f>Source!Y39</f>
        <v>1154.3499999999999</v>
      </c>
    </row>
    <row r="70" spans="1:26" x14ac:dyDescent="0.2">
      <c r="C70" s="27" t="str">
        <f>"Объем: "&amp;Source!I39&amp;"=165,52/"&amp;"100"</f>
        <v>Объем: 1,6552=165,52/100</v>
      </c>
    </row>
    <row r="71" spans="1:26" ht="14.25" x14ac:dyDescent="0.2">
      <c r="A71" s="49"/>
      <c r="B71" s="50"/>
      <c r="C71" s="50" t="s">
        <v>1151</v>
      </c>
      <c r="D71" s="31"/>
      <c r="E71" s="13"/>
      <c r="F71" s="32">
        <f>Source!AO39</f>
        <v>178</v>
      </c>
      <c r="G71" s="33" t="str">
        <f>Source!DG39</f>
        <v/>
      </c>
      <c r="H71" s="34">
        <f>ROUND(Source!AF39*Source!I39, 2)</f>
        <v>294.63</v>
      </c>
      <c r="I71" s="33"/>
      <c r="J71" s="33">
        <f>IF(Source!BA39&lt;&gt; 0, Source!BA39, 1)</f>
        <v>6.53</v>
      </c>
      <c r="K71" s="34">
        <f>Source!S39</f>
        <v>1923.91</v>
      </c>
      <c r="L71" s="35"/>
      <c r="R71">
        <f>H71</f>
        <v>294.63</v>
      </c>
    </row>
    <row r="72" spans="1:26" ht="14.25" x14ac:dyDescent="0.2">
      <c r="A72" s="49"/>
      <c r="B72" s="50"/>
      <c r="C72" s="50" t="s">
        <v>1153</v>
      </c>
      <c r="D72" s="31" t="s">
        <v>1154</v>
      </c>
      <c r="E72" s="13">
        <f>Source!BZ39</f>
        <v>110</v>
      </c>
      <c r="F72" s="73" t="str">
        <f>CONCATENATE(" )", Source!DL39, Source!FT39, "=", Source!FX39)</f>
        <v xml:space="preserve"> )*0,9=99</v>
      </c>
      <c r="G72" s="79"/>
      <c r="H72" s="34">
        <f>SUM(S69:S74)</f>
        <v>291.68</v>
      </c>
      <c r="I72" s="37"/>
      <c r="J72" s="29">
        <f>Source!AT39</f>
        <v>99</v>
      </c>
      <c r="K72" s="34">
        <f>SUM(T69:T74)</f>
        <v>1904.67</v>
      </c>
      <c r="L72" s="35"/>
    </row>
    <row r="73" spans="1:26" ht="14.25" x14ac:dyDescent="0.2">
      <c r="A73" s="49"/>
      <c r="B73" s="50"/>
      <c r="C73" s="50" t="s">
        <v>1155</v>
      </c>
      <c r="D73" s="31" t="s">
        <v>1154</v>
      </c>
      <c r="E73" s="13">
        <f>Source!CA39</f>
        <v>70</v>
      </c>
      <c r="F73" s="73" t="str">
        <f>CONCATENATE(" )", Source!DM39, Source!FU39, "=", Source!FY39)</f>
        <v xml:space="preserve"> )*0,85=59,5</v>
      </c>
      <c r="G73" s="79"/>
      <c r="H73" s="34">
        <f>SUM(U69:U74)</f>
        <v>175.3</v>
      </c>
      <c r="I73" s="37"/>
      <c r="J73" s="29">
        <f>Source!AU39</f>
        <v>60</v>
      </c>
      <c r="K73" s="34">
        <f>SUM(V69:V74)</f>
        <v>1154.3499999999999</v>
      </c>
      <c r="L73" s="35"/>
    </row>
    <row r="74" spans="1:26" ht="14.25" x14ac:dyDescent="0.2">
      <c r="A74" s="51"/>
      <c r="B74" s="52"/>
      <c r="C74" s="52" t="s">
        <v>1156</v>
      </c>
      <c r="D74" s="38" t="s">
        <v>1157</v>
      </c>
      <c r="E74" s="39">
        <f>Source!AQ39</f>
        <v>22.82</v>
      </c>
      <c r="F74" s="40"/>
      <c r="G74" s="41" t="str">
        <f>Source!DI39</f>
        <v/>
      </c>
      <c r="H74" s="42"/>
      <c r="I74" s="41"/>
      <c r="J74" s="41"/>
      <c r="K74" s="42"/>
      <c r="L74" s="43">
        <f>Source!U39</f>
        <v>37.771664000000001</v>
      </c>
    </row>
    <row r="75" spans="1:26" ht="15" x14ac:dyDescent="0.25">
      <c r="G75" s="80">
        <f>H71+H72+H73</f>
        <v>761.6099999999999</v>
      </c>
      <c r="H75" s="80"/>
      <c r="J75" s="80">
        <f>K71+K72+K73</f>
        <v>4982.93</v>
      </c>
      <c r="K75" s="80"/>
      <c r="L75" s="44">
        <f>Source!U39</f>
        <v>37.771664000000001</v>
      </c>
      <c r="O75" s="26">
        <f>G75</f>
        <v>761.6099999999999</v>
      </c>
      <c r="P75" s="26">
        <f>J75</f>
        <v>4982.93</v>
      </c>
      <c r="Q75" s="26">
        <f>L75</f>
        <v>37.771664000000001</v>
      </c>
      <c r="W75">
        <f>IF(Source!BI39&lt;=1,H71+H72+H73, 0)</f>
        <v>761.6099999999999</v>
      </c>
      <c r="X75">
        <f>IF(Source!BI39=2,H71+H72+H73, 0)</f>
        <v>0</v>
      </c>
      <c r="Y75">
        <f>IF(Source!BI39=3,H71+H72+H73, 0)</f>
        <v>0</v>
      </c>
      <c r="Z75">
        <f>IF(Source!BI39=4,H71+H72+H73, 0)</f>
        <v>0</v>
      </c>
    </row>
    <row r="76" spans="1:26" ht="42.75" x14ac:dyDescent="0.2">
      <c r="A76" s="49" t="str">
        <f>Source!E41</f>
        <v>7</v>
      </c>
      <c r="B76" s="50" t="str">
        <f>Source!F41</f>
        <v>46-04-010-06</v>
      </c>
      <c r="C76" s="50" t="str">
        <f>Source!G41</f>
        <v>Разборка покрытий полов из металлических плит со стороной квадрата 300 мм</v>
      </c>
      <c r="D76" s="31" t="str">
        <f>Source!H41</f>
        <v>100 м2</v>
      </c>
      <c r="E76" s="13">
        <f>Source!I41</f>
        <v>1.8440000000000001</v>
      </c>
      <c r="F76" s="32">
        <f>Source!AL41+Source!AM41+Source!AO41</f>
        <v>1359.01</v>
      </c>
      <c r="G76" s="33"/>
      <c r="H76" s="34"/>
      <c r="I76" s="33" t="str">
        <f>Source!BO41</f>
        <v/>
      </c>
      <c r="J76" s="33"/>
      <c r="K76" s="34"/>
      <c r="L76" s="35"/>
      <c r="S76">
        <f>ROUND((Source!FX41/100)*((ROUND(Source!AF41*Source!I41, 2)+ROUND(Source!AE41*Source!I41, 2))), 2)</f>
        <v>1074.32</v>
      </c>
      <c r="T76">
        <f>Source!X41</f>
        <v>7015.34</v>
      </c>
      <c r="U76">
        <f>ROUND((Source!FY41/100)*((ROUND(Source!AF41*Source!I41, 2)+ROUND(Source!AE41*Source!I41, 2))), 2)</f>
        <v>645.67999999999995</v>
      </c>
      <c r="V76">
        <f>Source!Y41</f>
        <v>4251.72</v>
      </c>
    </row>
    <row r="77" spans="1:26" x14ac:dyDescent="0.2">
      <c r="C77" s="27" t="str">
        <f>"Объем: "&amp;Source!I41&amp;"=184,4/"&amp;"100"</f>
        <v>Объем: 1,844=184,4/100</v>
      </c>
    </row>
    <row r="78" spans="1:26" ht="14.25" x14ac:dyDescent="0.2">
      <c r="A78" s="49"/>
      <c r="B78" s="50"/>
      <c r="C78" s="50" t="s">
        <v>1151</v>
      </c>
      <c r="D78" s="31"/>
      <c r="E78" s="13"/>
      <c r="F78" s="32">
        <f>Source!AO41</f>
        <v>491.51</v>
      </c>
      <c r="G78" s="33" t="str">
        <f>Source!DG41</f>
        <v/>
      </c>
      <c r="H78" s="34">
        <f>ROUND(Source!AF41*Source!I41, 2)</f>
        <v>906.34</v>
      </c>
      <c r="I78" s="33"/>
      <c r="J78" s="33">
        <f>IF(Source!BA41&lt;&gt; 0, Source!BA41, 1)</f>
        <v>6.53</v>
      </c>
      <c r="K78" s="34">
        <f>Source!S41</f>
        <v>5918.43</v>
      </c>
      <c r="L78" s="35"/>
      <c r="R78">
        <f>H78</f>
        <v>906.34</v>
      </c>
    </row>
    <row r="79" spans="1:26" ht="14.25" x14ac:dyDescent="0.2">
      <c r="A79" s="49"/>
      <c r="B79" s="50"/>
      <c r="C79" s="50" t="s">
        <v>319</v>
      </c>
      <c r="D79" s="31"/>
      <c r="E79" s="13"/>
      <c r="F79" s="32">
        <f>Source!AM41</f>
        <v>867.5</v>
      </c>
      <c r="G79" s="33" t="str">
        <f>Source!DE41</f>
        <v/>
      </c>
      <c r="H79" s="34">
        <f>ROUND(Source!AD41*Source!I41, 2)</f>
        <v>1599.67</v>
      </c>
      <c r="I79" s="33"/>
      <c r="J79" s="33">
        <f>IF(Source!BB41&lt;&gt; 0, Source!BB41, 1)</f>
        <v>6.53</v>
      </c>
      <c r="K79" s="34">
        <f>Source!Q41</f>
        <v>10445.85</v>
      </c>
      <c r="L79" s="35"/>
    </row>
    <row r="80" spans="1:26" ht="14.25" x14ac:dyDescent="0.2">
      <c r="A80" s="49"/>
      <c r="B80" s="50"/>
      <c r="C80" s="50" t="s">
        <v>1152</v>
      </c>
      <c r="D80" s="31"/>
      <c r="E80" s="13"/>
      <c r="F80" s="32">
        <f>Source!AN41</f>
        <v>96.98</v>
      </c>
      <c r="G80" s="33" t="str">
        <f>Source!DF41</f>
        <v/>
      </c>
      <c r="H80" s="36">
        <f>ROUND(Source!AE41*Source!I41, 2)</f>
        <v>178.83</v>
      </c>
      <c r="I80" s="33"/>
      <c r="J80" s="33">
        <f>IF(Source!BS41&lt;&gt; 0, Source!BS41, 1)</f>
        <v>6.53</v>
      </c>
      <c r="K80" s="36">
        <f>Source!R41</f>
        <v>1167.77</v>
      </c>
      <c r="L80" s="35"/>
      <c r="R80">
        <f>H80</f>
        <v>178.83</v>
      </c>
    </row>
    <row r="81" spans="1:26" ht="14.25" x14ac:dyDescent="0.2">
      <c r="A81" s="49"/>
      <c r="B81" s="50"/>
      <c r="C81" s="50" t="s">
        <v>1153</v>
      </c>
      <c r="D81" s="31" t="s">
        <v>1154</v>
      </c>
      <c r="E81" s="13">
        <f>Source!BZ41</f>
        <v>110</v>
      </c>
      <c r="F81" s="73" t="str">
        <f>CONCATENATE(" )", Source!DL41, Source!FT41, "=", Source!FX41)</f>
        <v xml:space="preserve"> )*0,9=99</v>
      </c>
      <c r="G81" s="79"/>
      <c r="H81" s="34">
        <f>SUM(S76:S83)</f>
        <v>1074.32</v>
      </c>
      <c r="I81" s="37"/>
      <c r="J81" s="29">
        <f>Source!AT41</f>
        <v>99</v>
      </c>
      <c r="K81" s="34">
        <f>SUM(T76:T83)</f>
        <v>7015.34</v>
      </c>
      <c r="L81" s="35"/>
    </row>
    <row r="82" spans="1:26" ht="14.25" x14ac:dyDescent="0.2">
      <c r="A82" s="49"/>
      <c r="B82" s="50"/>
      <c r="C82" s="50" t="s">
        <v>1155</v>
      </c>
      <c r="D82" s="31" t="s">
        <v>1154</v>
      </c>
      <c r="E82" s="13">
        <f>Source!CA41</f>
        <v>70</v>
      </c>
      <c r="F82" s="73" t="str">
        <f>CONCATENATE(" )", Source!DM41, Source!FU41, "=", Source!FY41)</f>
        <v xml:space="preserve"> )*0,85=59,5</v>
      </c>
      <c r="G82" s="79"/>
      <c r="H82" s="34">
        <f>SUM(U76:U83)</f>
        <v>645.67999999999995</v>
      </c>
      <c r="I82" s="37"/>
      <c r="J82" s="29">
        <f>Source!AU41</f>
        <v>60</v>
      </c>
      <c r="K82" s="34">
        <f>SUM(V76:V83)</f>
        <v>4251.72</v>
      </c>
      <c r="L82" s="35"/>
    </row>
    <row r="83" spans="1:26" ht="14.25" x14ac:dyDescent="0.2">
      <c r="A83" s="51"/>
      <c r="B83" s="52"/>
      <c r="C83" s="52" t="s">
        <v>1156</v>
      </c>
      <c r="D83" s="38" t="s">
        <v>1157</v>
      </c>
      <c r="E83" s="39">
        <f>Source!AQ41</f>
        <v>66.599999999999994</v>
      </c>
      <c r="F83" s="40"/>
      <c r="G83" s="41" t="str">
        <f>Source!DI41</f>
        <v/>
      </c>
      <c r="H83" s="42"/>
      <c r="I83" s="41"/>
      <c r="J83" s="41"/>
      <c r="K83" s="42"/>
      <c r="L83" s="43">
        <f>Source!U41</f>
        <v>122.8104</v>
      </c>
    </row>
    <row r="84" spans="1:26" ht="15" x14ac:dyDescent="0.25">
      <c r="G84" s="80">
        <f>H78+H79+H81+H82</f>
        <v>4226.01</v>
      </c>
      <c r="H84" s="80"/>
      <c r="J84" s="80">
        <f>K78+K79+K81+K82</f>
        <v>27631.340000000004</v>
      </c>
      <c r="K84" s="80"/>
      <c r="L84" s="44">
        <f>Source!U41</f>
        <v>122.8104</v>
      </c>
      <c r="O84" s="26">
        <f>G84</f>
        <v>4226.01</v>
      </c>
      <c r="P84" s="26">
        <f>J84</f>
        <v>27631.340000000004</v>
      </c>
      <c r="Q84" s="26">
        <f>L84</f>
        <v>122.8104</v>
      </c>
      <c r="W84">
        <f>IF(Source!BI41&lt;=1,H78+H79+H81+H82, 0)</f>
        <v>4226.01</v>
      </c>
      <c r="X84">
        <f>IF(Source!BI41=2,H78+H79+H81+H82, 0)</f>
        <v>0</v>
      </c>
      <c r="Y84">
        <f>IF(Source!BI41=3,H78+H79+H81+H82, 0)</f>
        <v>0</v>
      </c>
      <c r="Z84">
        <f>IF(Source!BI41=4,H78+H79+H81+H82, 0)</f>
        <v>0</v>
      </c>
    </row>
    <row r="85" spans="1:26" ht="28.5" x14ac:dyDescent="0.2">
      <c r="A85" s="49" t="str">
        <f>Source!E43</f>
        <v>8</v>
      </c>
      <c r="B85" s="50" t="str">
        <f>Source!F43</f>
        <v>57-2-1</v>
      </c>
      <c r="C85" s="50" t="str">
        <f>Source!G43</f>
        <v>Разборка покрытий полов из линолеума и релина</v>
      </c>
      <c r="D85" s="31" t="str">
        <f>Source!H43</f>
        <v>100 м2</v>
      </c>
      <c r="E85" s="13">
        <f>Source!I43</f>
        <v>1.8440000000000001</v>
      </c>
      <c r="F85" s="32">
        <f>Source!AL43+Source!AM43+Source!AO43</f>
        <v>92.9</v>
      </c>
      <c r="G85" s="33"/>
      <c r="H85" s="34"/>
      <c r="I85" s="33" t="str">
        <f>Source!BO43</f>
        <v/>
      </c>
      <c r="J85" s="33"/>
      <c r="K85" s="34"/>
      <c r="L85" s="35"/>
      <c r="S85">
        <f>ROUND((Source!FX43/100)*((ROUND(Source!AF43*Source!I43, 2)+ROUND(Source!AE43*Source!I43, 2))), 2)</f>
        <v>133.66</v>
      </c>
      <c r="T85">
        <f>Source!X43</f>
        <v>872.75</v>
      </c>
      <c r="U85">
        <f>ROUND((Source!FY43/100)*((ROUND(Source!AF43*Source!I43, 2)+ROUND(Source!AE43*Source!I43, 2))), 2)</f>
        <v>113.61</v>
      </c>
      <c r="V85">
        <f>Source!Y43</f>
        <v>741.84</v>
      </c>
    </row>
    <row r="86" spans="1:26" x14ac:dyDescent="0.2">
      <c r="C86" s="27" t="str">
        <f>"Объем: "&amp;Source!I43&amp;"=184,4/"&amp;"100"</f>
        <v>Объем: 1,844=184,4/100</v>
      </c>
    </row>
    <row r="87" spans="1:26" ht="14.25" x14ac:dyDescent="0.2">
      <c r="A87" s="49"/>
      <c r="B87" s="50"/>
      <c r="C87" s="50" t="s">
        <v>1151</v>
      </c>
      <c r="D87" s="31"/>
      <c r="E87" s="13"/>
      <c r="F87" s="32">
        <f>Source!AO43</f>
        <v>88.84</v>
      </c>
      <c r="G87" s="33" t="str">
        <f>Source!DG43</f>
        <v/>
      </c>
      <c r="H87" s="34">
        <f>ROUND(Source!AF43*Source!I43, 2)</f>
        <v>163.82</v>
      </c>
      <c r="I87" s="33"/>
      <c r="J87" s="33">
        <f>IF(Source!BA43&lt;&gt; 0, Source!BA43, 1)</f>
        <v>6.53</v>
      </c>
      <c r="K87" s="34">
        <f>Source!S43</f>
        <v>1069.75</v>
      </c>
      <c r="L87" s="35"/>
      <c r="R87">
        <f>H87</f>
        <v>163.82</v>
      </c>
    </row>
    <row r="88" spans="1:26" ht="14.25" x14ac:dyDescent="0.2">
      <c r="A88" s="49"/>
      <c r="B88" s="50"/>
      <c r="C88" s="50" t="s">
        <v>319</v>
      </c>
      <c r="D88" s="31"/>
      <c r="E88" s="13"/>
      <c r="F88" s="32">
        <f>Source!AM43</f>
        <v>4.0599999999999996</v>
      </c>
      <c r="G88" s="33" t="str">
        <f>Source!DE43</f>
        <v/>
      </c>
      <c r="H88" s="34">
        <f>ROUND(Source!AD43*Source!I43, 2)</f>
        <v>7.49</v>
      </c>
      <c r="I88" s="33"/>
      <c r="J88" s="33">
        <f>IF(Source!BB43&lt;&gt; 0, Source!BB43, 1)</f>
        <v>6.53</v>
      </c>
      <c r="K88" s="34">
        <f>Source!Q43</f>
        <v>48.89</v>
      </c>
      <c r="L88" s="35"/>
    </row>
    <row r="89" spans="1:26" ht="14.25" x14ac:dyDescent="0.2">
      <c r="A89" s="49"/>
      <c r="B89" s="50"/>
      <c r="C89" s="50" t="s">
        <v>1152</v>
      </c>
      <c r="D89" s="31"/>
      <c r="E89" s="13"/>
      <c r="F89" s="32">
        <f>Source!AN43</f>
        <v>1.76</v>
      </c>
      <c r="G89" s="33" t="str">
        <f>Source!DF43</f>
        <v/>
      </c>
      <c r="H89" s="36">
        <f>ROUND(Source!AE43*Source!I43, 2)</f>
        <v>3.25</v>
      </c>
      <c r="I89" s="33"/>
      <c r="J89" s="33">
        <f>IF(Source!BS43&lt;&gt; 0, Source!BS43, 1)</f>
        <v>6.53</v>
      </c>
      <c r="K89" s="36">
        <f>Source!R43</f>
        <v>21.19</v>
      </c>
      <c r="L89" s="35"/>
      <c r="R89">
        <f>H89</f>
        <v>3.25</v>
      </c>
    </row>
    <row r="90" spans="1:26" ht="14.25" x14ac:dyDescent="0.2">
      <c r="A90" s="49"/>
      <c r="B90" s="50"/>
      <c r="C90" s="50" t="s">
        <v>1153</v>
      </c>
      <c r="D90" s="31" t="s">
        <v>1154</v>
      </c>
      <c r="E90" s="13">
        <f>Source!BZ43</f>
        <v>80</v>
      </c>
      <c r="F90" s="53"/>
      <c r="G90" s="33"/>
      <c r="H90" s="34">
        <f>SUM(S85:S92)</f>
        <v>133.66</v>
      </c>
      <c r="I90" s="37"/>
      <c r="J90" s="29">
        <f>Source!AT43</f>
        <v>80</v>
      </c>
      <c r="K90" s="34">
        <f>SUM(T85:T92)</f>
        <v>872.75</v>
      </c>
      <c r="L90" s="35"/>
    </row>
    <row r="91" spans="1:26" ht="14.25" x14ac:dyDescent="0.2">
      <c r="A91" s="49"/>
      <c r="B91" s="50"/>
      <c r="C91" s="50" t="s">
        <v>1155</v>
      </c>
      <c r="D91" s="31" t="s">
        <v>1154</v>
      </c>
      <c r="E91" s="13">
        <f>Source!CA43</f>
        <v>68</v>
      </c>
      <c r="F91" s="53"/>
      <c r="G91" s="33"/>
      <c r="H91" s="34">
        <f>SUM(U85:U92)</f>
        <v>113.61</v>
      </c>
      <c r="I91" s="37"/>
      <c r="J91" s="29">
        <f>Source!AU43</f>
        <v>68</v>
      </c>
      <c r="K91" s="34">
        <f>SUM(V85:V92)</f>
        <v>741.84</v>
      </c>
      <c r="L91" s="35"/>
    </row>
    <row r="92" spans="1:26" ht="14.25" x14ac:dyDescent="0.2">
      <c r="A92" s="51"/>
      <c r="B92" s="52"/>
      <c r="C92" s="52" t="s">
        <v>1156</v>
      </c>
      <c r="D92" s="38" t="s">
        <v>1157</v>
      </c>
      <c r="E92" s="39">
        <f>Source!AQ43</f>
        <v>11.39</v>
      </c>
      <c r="F92" s="40"/>
      <c r="G92" s="41" t="str">
        <f>Source!DI43</f>
        <v/>
      </c>
      <c r="H92" s="42"/>
      <c r="I92" s="41"/>
      <c r="J92" s="41"/>
      <c r="K92" s="42"/>
      <c r="L92" s="43">
        <f>Source!U43</f>
        <v>21.003160000000001</v>
      </c>
    </row>
    <row r="93" spans="1:26" ht="15" x14ac:dyDescent="0.25">
      <c r="G93" s="80">
        <f>H87+H88+H90+H91</f>
        <v>418.58000000000004</v>
      </c>
      <c r="H93" s="80"/>
      <c r="J93" s="80">
        <f>K87+K88+K90+K91</f>
        <v>2733.23</v>
      </c>
      <c r="K93" s="80"/>
      <c r="L93" s="44">
        <f>Source!U43</f>
        <v>21.003160000000001</v>
      </c>
      <c r="O93" s="26">
        <f>G93</f>
        <v>418.58000000000004</v>
      </c>
      <c r="P93" s="26">
        <f>J93</f>
        <v>2733.23</v>
      </c>
      <c r="Q93" s="26">
        <f>L93</f>
        <v>21.003160000000001</v>
      </c>
      <c r="W93">
        <f>IF(Source!BI43&lt;=1,H87+H88+H90+H91, 0)</f>
        <v>418.58000000000004</v>
      </c>
      <c r="X93">
        <f>IF(Source!BI43=2,H87+H88+H90+H91, 0)</f>
        <v>0</v>
      </c>
      <c r="Y93">
        <f>IF(Source!BI43=3,H87+H88+H90+H91, 0)</f>
        <v>0</v>
      </c>
      <c r="Z93">
        <f>IF(Source!BI43=4,H87+H88+H90+H91, 0)</f>
        <v>0</v>
      </c>
    </row>
    <row r="94" spans="1:26" ht="14.25" x14ac:dyDescent="0.2">
      <c r="A94" s="49" t="str">
        <f>Source!E45</f>
        <v>9</v>
      </c>
      <c r="B94" s="50" t="str">
        <f>Source!F45</f>
        <v>63-10-2</v>
      </c>
      <c r="C94" s="50" t="str">
        <f>Source!G45</f>
        <v>Разборка облицовки  потолков</v>
      </c>
      <c r="D94" s="31" t="str">
        <f>Source!H45</f>
        <v>100 м2</v>
      </c>
      <c r="E94" s="13">
        <f>Source!I45</f>
        <v>1.76</v>
      </c>
      <c r="F94" s="32">
        <f>Source!AL45+Source!AM45+Source!AO45</f>
        <v>89.02</v>
      </c>
      <c r="G94" s="33"/>
      <c r="H94" s="34"/>
      <c r="I94" s="33" t="str">
        <f>Source!BO45</f>
        <v/>
      </c>
      <c r="J94" s="33"/>
      <c r="K94" s="34"/>
      <c r="L94" s="35"/>
      <c r="S94">
        <f>ROUND((Source!FX45/100)*((ROUND(Source!AF45*Source!I45, 2)+ROUND(Source!AE45*Source!I45, 2))), 2)</f>
        <v>115.83</v>
      </c>
      <c r="T94">
        <f>Source!X45</f>
        <v>756.36</v>
      </c>
      <c r="U94">
        <f>ROUND((Source!FY45/100)*((ROUND(Source!AF45*Source!I45, 2)+ROUND(Source!AE45*Source!I45, 2))), 2)</f>
        <v>75.22</v>
      </c>
      <c r="V94">
        <f>Source!Y45</f>
        <v>491.15</v>
      </c>
    </row>
    <row r="95" spans="1:26" x14ac:dyDescent="0.2">
      <c r="C95" s="27" t="str">
        <f>"Объем: "&amp;Source!I45&amp;"=176/"&amp;"100"</f>
        <v>Объем: 1,76=176/100</v>
      </c>
    </row>
    <row r="96" spans="1:26" ht="14.25" x14ac:dyDescent="0.2">
      <c r="A96" s="49"/>
      <c r="B96" s="50"/>
      <c r="C96" s="50" t="s">
        <v>1151</v>
      </c>
      <c r="D96" s="31"/>
      <c r="E96" s="13"/>
      <c r="F96" s="32">
        <f>Source!AO45</f>
        <v>82.77</v>
      </c>
      <c r="G96" s="33" t="str">
        <f>Source!DG45</f>
        <v/>
      </c>
      <c r="H96" s="34">
        <f>ROUND(Source!AF45*Source!I45, 2)</f>
        <v>145.68</v>
      </c>
      <c r="I96" s="33"/>
      <c r="J96" s="33">
        <f>IF(Source!BA45&lt;&gt; 0, Source!BA45, 1)</f>
        <v>6.53</v>
      </c>
      <c r="K96" s="34">
        <f>Source!S45</f>
        <v>951.26</v>
      </c>
      <c r="L96" s="35"/>
      <c r="R96">
        <f>H96</f>
        <v>145.68</v>
      </c>
    </row>
    <row r="97" spans="1:26" ht="14.25" x14ac:dyDescent="0.2">
      <c r="A97" s="49"/>
      <c r="B97" s="50"/>
      <c r="C97" s="50" t="s">
        <v>319</v>
      </c>
      <c r="D97" s="31"/>
      <c r="E97" s="13"/>
      <c r="F97" s="32">
        <f>Source!AM45</f>
        <v>6.25</v>
      </c>
      <c r="G97" s="33" t="str">
        <f>Source!DE45</f>
        <v/>
      </c>
      <c r="H97" s="34">
        <f>ROUND(Source!AD45*Source!I45, 2)</f>
        <v>11</v>
      </c>
      <c r="I97" s="33"/>
      <c r="J97" s="33">
        <f>IF(Source!BB45&lt;&gt; 0, Source!BB45, 1)</f>
        <v>6.53</v>
      </c>
      <c r="K97" s="34">
        <f>Source!Q45</f>
        <v>71.83</v>
      </c>
      <c r="L97" s="35"/>
    </row>
    <row r="98" spans="1:26" ht="14.25" x14ac:dyDescent="0.2">
      <c r="A98" s="49"/>
      <c r="B98" s="50"/>
      <c r="C98" s="50" t="s">
        <v>1152</v>
      </c>
      <c r="D98" s="31"/>
      <c r="E98" s="13"/>
      <c r="F98" s="32">
        <f>Source!AN45</f>
        <v>2.7</v>
      </c>
      <c r="G98" s="33" t="str">
        <f>Source!DF45</f>
        <v/>
      </c>
      <c r="H98" s="36">
        <f>ROUND(Source!AE45*Source!I45, 2)</f>
        <v>4.75</v>
      </c>
      <c r="I98" s="33"/>
      <c r="J98" s="33">
        <f>IF(Source!BS45&lt;&gt; 0, Source!BS45, 1)</f>
        <v>6.53</v>
      </c>
      <c r="K98" s="36">
        <f>Source!R45</f>
        <v>31.03</v>
      </c>
      <c r="L98" s="35"/>
      <c r="R98">
        <f>H98</f>
        <v>4.75</v>
      </c>
    </row>
    <row r="99" spans="1:26" ht="14.25" x14ac:dyDescent="0.2">
      <c r="A99" s="49"/>
      <c r="B99" s="50"/>
      <c r="C99" s="50" t="s">
        <v>1153</v>
      </c>
      <c r="D99" s="31" t="s">
        <v>1154</v>
      </c>
      <c r="E99" s="13">
        <f>Source!BZ45</f>
        <v>77</v>
      </c>
      <c r="F99" s="53"/>
      <c r="G99" s="33"/>
      <c r="H99" s="34">
        <f>SUM(S94:S101)</f>
        <v>115.83</v>
      </c>
      <c r="I99" s="37"/>
      <c r="J99" s="29">
        <f>Source!AT45</f>
        <v>77</v>
      </c>
      <c r="K99" s="34">
        <f>SUM(T94:T101)</f>
        <v>756.36</v>
      </c>
      <c r="L99" s="35"/>
    </row>
    <row r="100" spans="1:26" ht="14.25" x14ac:dyDescent="0.2">
      <c r="A100" s="49"/>
      <c r="B100" s="50"/>
      <c r="C100" s="50" t="s">
        <v>1155</v>
      </c>
      <c r="D100" s="31" t="s">
        <v>1154</v>
      </c>
      <c r="E100" s="13">
        <f>Source!CA45</f>
        <v>50</v>
      </c>
      <c r="F100" s="53"/>
      <c r="G100" s="33"/>
      <c r="H100" s="34">
        <f>SUM(U94:U101)</f>
        <v>75.22</v>
      </c>
      <c r="I100" s="37"/>
      <c r="J100" s="29">
        <f>Source!AU45</f>
        <v>50</v>
      </c>
      <c r="K100" s="34">
        <f>SUM(V94:V101)</f>
        <v>491.15</v>
      </c>
      <c r="L100" s="35"/>
    </row>
    <row r="101" spans="1:26" ht="14.25" x14ac:dyDescent="0.2">
      <c r="A101" s="51"/>
      <c r="B101" s="52"/>
      <c r="C101" s="52" t="s">
        <v>1156</v>
      </c>
      <c r="D101" s="38" t="s">
        <v>1157</v>
      </c>
      <c r="E101" s="39">
        <f>Source!AQ45</f>
        <v>9.58</v>
      </c>
      <c r="F101" s="40"/>
      <c r="G101" s="41" t="str">
        <f>Source!DI45</f>
        <v/>
      </c>
      <c r="H101" s="42"/>
      <c r="I101" s="41"/>
      <c r="J101" s="41"/>
      <c r="K101" s="42"/>
      <c r="L101" s="43">
        <f>Source!U45</f>
        <v>16.860800000000001</v>
      </c>
    </row>
    <row r="102" spans="1:26" ht="15" x14ac:dyDescent="0.25">
      <c r="G102" s="80">
        <f>H96+H97+H99+H100</f>
        <v>347.73</v>
      </c>
      <c r="H102" s="80"/>
      <c r="J102" s="80">
        <f>K96+K97+K99+K100</f>
        <v>2270.6</v>
      </c>
      <c r="K102" s="80"/>
      <c r="L102" s="44">
        <f>Source!U45</f>
        <v>16.860800000000001</v>
      </c>
      <c r="O102" s="26">
        <f>G102</f>
        <v>347.73</v>
      </c>
      <c r="P102" s="26">
        <f>J102</f>
        <v>2270.6</v>
      </c>
      <c r="Q102" s="26">
        <f>L102</f>
        <v>16.860800000000001</v>
      </c>
      <c r="W102">
        <f>IF(Source!BI45&lt;=1,H96+H97+H99+H100, 0)</f>
        <v>347.73</v>
      </c>
      <c r="X102">
        <f>IF(Source!BI45=2,H96+H97+H99+H100, 0)</f>
        <v>0</v>
      </c>
      <c r="Y102">
        <f>IF(Source!BI45=3,H96+H97+H99+H100, 0)</f>
        <v>0</v>
      </c>
      <c r="Z102">
        <f>IF(Source!BI45=4,H96+H97+H99+H100, 0)</f>
        <v>0</v>
      </c>
    </row>
    <row r="103" spans="1:26" ht="28.5" x14ac:dyDescent="0.2">
      <c r="A103" s="49" t="str">
        <f>Source!E47</f>
        <v>10</v>
      </c>
      <c r="B103" s="50" t="str">
        <f>Source!F47</f>
        <v>09-04-012-01</v>
      </c>
      <c r="C103" s="50" t="str">
        <f>Source!G47</f>
        <v>Установка металлических дверных блоков в готовые проемы</v>
      </c>
      <c r="D103" s="31" t="str">
        <f>Source!H47</f>
        <v>м2</v>
      </c>
      <c r="E103" s="13">
        <f>Source!I47</f>
        <v>13.8</v>
      </c>
      <c r="F103" s="32">
        <f>Source!AL47+Source!AM47+Source!AO47</f>
        <v>63.94</v>
      </c>
      <c r="G103" s="33"/>
      <c r="H103" s="34"/>
      <c r="I103" s="33" t="str">
        <f>Source!BO47</f>
        <v/>
      </c>
      <c r="J103" s="33"/>
      <c r="K103" s="34"/>
      <c r="L103" s="35"/>
      <c r="S103">
        <f>ROUND((Source!FX47/100)*((ROUND(Source!AF47*Source!I47, 2)+ROUND(Source!AE47*Source!I47, 2))), 2)</f>
        <v>333.59</v>
      </c>
      <c r="T103">
        <f>Source!X47</f>
        <v>2178.39</v>
      </c>
      <c r="U103">
        <f>ROUND((Source!FY47/100)*((ROUND(Source!AF47*Source!I47, 2)+ROUND(Source!AE47*Source!I47, 2))), 2)</f>
        <v>297.55</v>
      </c>
      <c r="V103">
        <f>Source!Y47</f>
        <v>1936.35</v>
      </c>
    </row>
    <row r="104" spans="1:26" ht="14.25" x14ac:dyDescent="0.2">
      <c r="A104" s="49"/>
      <c r="B104" s="50"/>
      <c r="C104" s="50" t="s">
        <v>1151</v>
      </c>
      <c r="D104" s="31"/>
      <c r="E104" s="13"/>
      <c r="F104" s="32">
        <f>Source!AO47</f>
        <v>23.81</v>
      </c>
      <c r="G104" s="33" t="str">
        <f>Source!DG47</f>
        <v>)*1,15</v>
      </c>
      <c r="H104" s="34">
        <f>ROUND(Source!AF47*Source!I47, 2)</f>
        <v>377.86</v>
      </c>
      <c r="I104" s="33"/>
      <c r="J104" s="33">
        <f>IF(Source!BA47&lt;&gt; 0, Source!BA47, 1)</f>
        <v>6.53</v>
      </c>
      <c r="K104" s="34">
        <f>Source!S47</f>
        <v>2467.46</v>
      </c>
      <c r="L104" s="35"/>
      <c r="R104">
        <f>H104</f>
        <v>377.86</v>
      </c>
    </row>
    <row r="105" spans="1:26" ht="14.25" x14ac:dyDescent="0.2">
      <c r="A105" s="49"/>
      <c r="B105" s="50"/>
      <c r="C105" s="50" t="s">
        <v>319</v>
      </c>
      <c r="D105" s="31"/>
      <c r="E105" s="13"/>
      <c r="F105" s="32">
        <f>Source!AM47</f>
        <v>14.41</v>
      </c>
      <c r="G105" s="33" t="str">
        <f>Source!DE47</f>
        <v>)*1,25</v>
      </c>
      <c r="H105" s="34">
        <f>ROUND(Source!AD47*Source!I47, 2)</f>
        <v>248.57</v>
      </c>
      <c r="I105" s="33"/>
      <c r="J105" s="33">
        <f>IF(Source!BB47&lt;&gt; 0, Source!BB47, 1)</f>
        <v>6.53</v>
      </c>
      <c r="K105" s="34">
        <f>Source!Q47</f>
        <v>1623.18</v>
      </c>
      <c r="L105" s="35"/>
    </row>
    <row r="106" spans="1:26" ht="14.25" x14ac:dyDescent="0.2">
      <c r="A106" s="49"/>
      <c r="B106" s="50"/>
      <c r="C106" s="50" t="s">
        <v>1152</v>
      </c>
      <c r="D106" s="31"/>
      <c r="E106" s="13"/>
      <c r="F106" s="32">
        <f>Source!AN47</f>
        <v>1.97</v>
      </c>
      <c r="G106" s="33" t="str">
        <f>Source!DF47</f>
        <v>)*1,25</v>
      </c>
      <c r="H106" s="36">
        <f>ROUND(Source!AE47*Source!I47, 2)</f>
        <v>33.979999999999997</v>
      </c>
      <c r="I106" s="33"/>
      <c r="J106" s="33">
        <f>IF(Source!BS47&lt;&gt; 0, Source!BS47, 1)</f>
        <v>6.53</v>
      </c>
      <c r="K106" s="36">
        <f>Source!R47</f>
        <v>221.91</v>
      </c>
      <c r="L106" s="35"/>
      <c r="R106">
        <f>H106</f>
        <v>33.979999999999997</v>
      </c>
    </row>
    <row r="107" spans="1:26" ht="14.25" x14ac:dyDescent="0.2">
      <c r="A107" s="49"/>
      <c r="B107" s="50"/>
      <c r="C107" s="50" t="s">
        <v>1158</v>
      </c>
      <c r="D107" s="31"/>
      <c r="E107" s="13"/>
      <c r="F107" s="32">
        <f>Source!AL47</f>
        <v>25.72</v>
      </c>
      <c r="G107" s="33" t="str">
        <f>Source!DD47</f>
        <v/>
      </c>
      <c r="H107" s="34">
        <f>ROUND(Source!AC47*Source!I47, 2)</f>
        <v>354.94</v>
      </c>
      <c r="I107" s="33"/>
      <c r="J107" s="33">
        <f>IF(Source!BC47&lt;&gt; 0, Source!BC47, 1)</f>
        <v>6.53</v>
      </c>
      <c r="K107" s="34">
        <f>Source!P47</f>
        <v>2317.73</v>
      </c>
      <c r="L107" s="35"/>
    </row>
    <row r="108" spans="1:26" ht="14.25" x14ac:dyDescent="0.2">
      <c r="A108" s="49"/>
      <c r="B108" s="50"/>
      <c r="C108" s="50" t="s">
        <v>1153</v>
      </c>
      <c r="D108" s="31" t="s">
        <v>1154</v>
      </c>
      <c r="E108" s="13">
        <f>Source!BZ47</f>
        <v>90</v>
      </c>
      <c r="F108" s="73" t="str">
        <f>CONCATENATE(" )", Source!DL47, Source!FT47, "=", Source!FX47)</f>
        <v xml:space="preserve"> )*0,9=81</v>
      </c>
      <c r="G108" s="79"/>
      <c r="H108" s="34">
        <f>SUM(S103:S112)</f>
        <v>333.59</v>
      </c>
      <c r="I108" s="37"/>
      <c r="J108" s="29">
        <f>Source!AT47</f>
        <v>81</v>
      </c>
      <c r="K108" s="34">
        <f>SUM(T103:T112)</f>
        <v>2178.39</v>
      </c>
      <c r="L108" s="35"/>
    </row>
    <row r="109" spans="1:26" ht="14.25" x14ac:dyDescent="0.2">
      <c r="A109" s="49"/>
      <c r="B109" s="50"/>
      <c r="C109" s="50" t="s">
        <v>1155</v>
      </c>
      <c r="D109" s="31" t="s">
        <v>1154</v>
      </c>
      <c r="E109" s="13">
        <f>Source!CA47</f>
        <v>85</v>
      </c>
      <c r="F109" s="73" t="str">
        <f>CONCATENATE(" )", Source!DM47, Source!FU47, "=", Source!FY47)</f>
        <v xml:space="preserve"> )*0,85=72,25</v>
      </c>
      <c r="G109" s="79"/>
      <c r="H109" s="34">
        <f>SUM(U103:U112)</f>
        <v>297.55</v>
      </c>
      <c r="I109" s="37"/>
      <c r="J109" s="29">
        <f>Source!AU47</f>
        <v>72</v>
      </c>
      <c r="K109" s="34">
        <f>SUM(V103:V112)</f>
        <v>1936.35</v>
      </c>
      <c r="L109" s="35"/>
    </row>
    <row r="110" spans="1:26" ht="14.25" x14ac:dyDescent="0.2">
      <c r="A110" s="49"/>
      <c r="B110" s="50"/>
      <c r="C110" s="50" t="s">
        <v>1156</v>
      </c>
      <c r="D110" s="31" t="s">
        <v>1157</v>
      </c>
      <c r="E110" s="13">
        <f>Source!AQ47</f>
        <v>2.4</v>
      </c>
      <c r="F110" s="32"/>
      <c r="G110" s="33" t="str">
        <f>Source!DI47</f>
        <v>)*1,15</v>
      </c>
      <c r="H110" s="34"/>
      <c r="I110" s="33"/>
      <c r="J110" s="33"/>
      <c r="K110" s="34"/>
      <c r="L110" s="45">
        <f>Source!U47</f>
        <v>38.088000000000001</v>
      </c>
    </row>
    <row r="111" spans="1:26" ht="28.5" x14ac:dyDescent="0.2">
      <c r="A111" s="49" t="str">
        <f>Source!E49</f>
        <v>10,1</v>
      </c>
      <c r="B111" s="50" t="str">
        <f>Source!F49</f>
        <v>07.1.01.01-0008</v>
      </c>
      <c r="C111" s="50" t="str">
        <f>Source!G49</f>
        <v>Дверь  металлическая двупольная ДПМ-02/60, размером 1500х2300 мм</v>
      </c>
      <c r="D111" s="31" t="str">
        <f>Source!H49</f>
        <v>шт.</v>
      </c>
      <c r="E111" s="13">
        <f>Source!I49</f>
        <v>4</v>
      </c>
      <c r="F111" s="32">
        <f>Source!AL49+Source!AM49+Source!AO49</f>
        <v>5451.21</v>
      </c>
      <c r="G111" s="46" t="s">
        <v>4</v>
      </c>
      <c r="H111" s="34">
        <f>ROUND(Source!AC49*Source!I49, 2)+ROUND(Source!AD49*Source!I49, 2)+ROUND(Source!AF49*Source!I49, 2)</f>
        <v>21804.84</v>
      </c>
      <c r="I111" s="33"/>
      <c r="J111" s="33">
        <f>IF(Source!BC49&lt;&gt; 0, Source!BC49, 1)</f>
        <v>6.53</v>
      </c>
      <c r="K111" s="34">
        <f>Source!O49</f>
        <v>142385.60999999999</v>
      </c>
      <c r="L111" s="35"/>
      <c r="S111">
        <f>ROUND((Source!FX49/100)*((ROUND(Source!AF49*Source!I49, 2)+ROUND(Source!AE49*Source!I49, 2))), 2)</f>
        <v>0</v>
      </c>
      <c r="T111">
        <f>Source!X49</f>
        <v>0</v>
      </c>
      <c r="U111">
        <f>ROUND((Source!FY49/100)*((ROUND(Source!AF49*Source!I49, 2)+ROUND(Source!AE49*Source!I49, 2))), 2)</f>
        <v>0</v>
      </c>
      <c r="V111">
        <f>Source!Y49</f>
        <v>0</v>
      </c>
      <c r="W111">
        <f>IF(Source!BI49&lt;=1,H111, 0)</f>
        <v>21804.84</v>
      </c>
      <c r="X111">
        <f>IF(Source!BI49=2,H111, 0)</f>
        <v>0</v>
      </c>
      <c r="Y111">
        <f>IF(Source!BI49=3,H111, 0)</f>
        <v>0</v>
      </c>
      <c r="Z111">
        <f>IF(Source!BI49=4,H111, 0)</f>
        <v>0</v>
      </c>
    </row>
    <row r="112" spans="1:26" ht="28.5" x14ac:dyDescent="0.2">
      <c r="A112" s="51" t="str">
        <f>Source!E51</f>
        <v>10,2</v>
      </c>
      <c r="B112" s="52" t="str">
        <f>Source!F51</f>
        <v>01.7.04.07-0001</v>
      </c>
      <c r="C112" s="52" t="str">
        <f>Source!G51</f>
        <v>Скобяные изделия для блоков входных дверей в здание двупольных</v>
      </c>
      <c r="D112" s="38" t="str">
        <f>Source!H51</f>
        <v>компл.</v>
      </c>
      <c r="E112" s="39">
        <f>Source!I51</f>
        <v>4</v>
      </c>
      <c r="F112" s="40">
        <f>Source!AL51+Source!AM51+Source!AO51</f>
        <v>94.68</v>
      </c>
      <c r="G112" s="47" t="s">
        <v>4</v>
      </c>
      <c r="H112" s="42">
        <f>ROUND(Source!AC51*Source!I51, 2)+ROUND(Source!AD51*Source!I51, 2)+ROUND(Source!AF51*Source!I51, 2)</f>
        <v>378.72</v>
      </c>
      <c r="I112" s="41"/>
      <c r="J112" s="41">
        <f>IF(Source!BC51&lt;&gt; 0, Source!BC51, 1)</f>
        <v>6.53</v>
      </c>
      <c r="K112" s="42">
        <f>Source!O51</f>
        <v>2473.04</v>
      </c>
      <c r="L112" s="48"/>
      <c r="S112">
        <f>ROUND((Source!FX51/100)*((ROUND(Source!AF51*Source!I51, 2)+ROUND(Source!AE51*Source!I51, 2))), 2)</f>
        <v>0</v>
      </c>
      <c r="T112">
        <f>Source!X51</f>
        <v>0</v>
      </c>
      <c r="U112">
        <f>ROUND((Source!FY51/100)*((ROUND(Source!AF51*Source!I51, 2)+ROUND(Source!AE51*Source!I51, 2))), 2)</f>
        <v>0</v>
      </c>
      <c r="V112">
        <f>Source!Y51</f>
        <v>0</v>
      </c>
      <c r="W112">
        <f>IF(Source!BI51&lt;=1,H112, 0)</f>
        <v>378.72</v>
      </c>
      <c r="X112">
        <f>IF(Source!BI51=2,H112, 0)</f>
        <v>0</v>
      </c>
      <c r="Y112">
        <f>IF(Source!BI51=3,H112, 0)</f>
        <v>0</v>
      </c>
      <c r="Z112">
        <f>IF(Source!BI51=4,H112, 0)</f>
        <v>0</v>
      </c>
    </row>
    <row r="113" spans="1:26" ht="15" x14ac:dyDescent="0.25">
      <c r="G113" s="80">
        <f>H104+H105+H107+H108+H109+SUM(H111:H112)</f>
        <v>23796.07</v>
      </c>
      <c r="H113" s="80"/>
      <c r="J113" s="80">
        <f>K104+K105+K107+K108+K109+SUM(K111:K112)</f>
        <v>155381.76000000001</v>
      </c>
      <c r="K113" s="80"/>
      <c r="L113" s="44">
        <f>Source!U47</f>
        <v>38.088000000000001</v>
      </c>
      <c r="O113" s="26">
        <f>G113</f>
        <v>23796.07</v>
      </c>
      <c r="P113" s="26">
        <f>J113</f>
        <v>155381.76000000001</v>
      </c>
      <c r="Q113" s="26">
        <f>L113</f>
        <v>38.088000000000001</v>
      </c>
      <c r="W113">
        <f>IF(Source!BI47&lt;=1,H104+H105+H107+H108+H109, 0)</f>
        <v>1612.51</v>
      </c>
      <c r="X113">
        <f>IF(Source!BI47=2,H104+H105+H107+H108+H109, 0)</f>
        <v>0</v>
      </c>
      <c r="Y113">
        <f>IF(Source!BI47=3,H104+H105+H107+H108+H109, 0)</f>
        <v>0</v>
      </c>
      <c r="Z113">
        <f>IF(Source!BI47=4,H104+H105+H107+H108+H109, 0)</f>
        <v>0</v>
      </c>
    </row>
    <row r="114" spans="1:26" ht="57" x14ac:dyDescent="0.2">
      <c r="A114" s="49" t="str">
        <f>Source!E53</f>
        <v>11</v>
      </c>
      <c r="B114" s="50" t="str">
        <f>Source!F53</f>
        <v>10-01-039-02</v>
      </c>
      <c r="C114" s="50" t="str">
        <f>Source!G53</f>
        <v>Установка блоков в наружных и внутренних дверных проемах в каменных стенах, площадь проема более 3 м2</v>
      </c>
      <c r="D114" s="31" t="str">
        <f>Source!H53</f>
        <v>100 м2</v>
      </c>
      <c r="E114" s="13">
        <f>Source!I53</f>
        <v>0.13800000000000001</v>
      </c>
      <c r="F114" s="32">
        <f>Source!AL53+Source!AM53+Source!AO53</f>
        <v>2682.2</v>
      </c>
      <c r="G114" s="33"/>
      <c r="H114" s="34"/>
      <c r="I114" s="33" t="str">
        <f>Source!BO53</f>
        <v/>
      </c>
      <c r="J114" s="33"/>
      <c r="K114" s="34"/>
      <c r="L114" s="35"/>
      <c r="S114">
        <f>ROUND((Source!FX53/100)*((ROUND(Source!AF53*Source!I53, 2)+ROUND(Source!AE53*Source!I53, 2))), 2)</f>
        <v>150.38</v>
      </c>
      <c r="T114">
        <f>Source!X53</f>
        <v>980.12</v>
      </c>
      <c r="U114">
        <f>ROUND((Source!FY53/100)*((ROUND(Source!AF53*Source!I53, 2)+ROUND(Source!AE53*Source!I53, 2))), 2)</f>
        <v>75.83</v>
      </c>
      <c r="V114">
        <f>Source!Y53</f>
        <v>499.31</v>
      </c>
    </row>
    <row r="115" spans="1:26" x14ac:dyDescent="0.2">
      <c r="C115" s="27" t="str">
        <f>"Объем: "&amp;Source!I53&amp;"=13,8/"&amp;"100"</f>
        <v>Объем: 0,138=13,8/100</v>
      </c>
    </row>
    <row r="116" spans="1:26" ht="14.25" x14ac:dyDescent="0.2">
      <c r="A116" s="49"/>
      <c r="B116" s="50"/>
      <c r="C116" s="50" t="s">
        <v>1151</v>
      </c>
      <c r="D116" s="31"/>
      <c r="E116" s="13"/>
      <c r="F116" s="32">
        <f>Source!AO53</f>
        <v>762.25</v>
      </c>
      <c r="G116" s="33" t="str">
        <f>Source!DG53</f>
        <v>)*1,15</v>
      </c>
      <c r="H116" s="34">
        <f>ROUND(Source!AF53*Source!I53, 2)</f>
        <v>120.97</v>
      </c>
      <c r="I116" s="33"/>
      <c r="J116" s="33">
        <f>IF(Source!BA53&lt;&gt; 0, Source!BA53, 1)</f>
        <v>6.53</v>
      </c>
      <c r="K116" s="34">
        <f>Source!S53</f>
        <v>789.93</v>
      </c>
      <c r="L116" s="35"/>
      <c r="R116">
        <f>H116</f>
        <v>120.97</v>
      </c>
    </row>
    <row r="117" spans="1:26" ht="14.25" x14ac:dyDescent="0.2">
      <c r="A117" s="49"/>
      <c r="B117" s="50"/>
      <c r="C117" s="50" t="s">
        <v>319</v>
      </c>
      <c r="D117" s="31"/>
      <c r="E117" s="13"/>
      <c r="F117" s="32">
        <f>Source!AM53</f>
        <v>747.73</v>
      </c>
      <c r="G117" s="33" t="str">
        <f>Source!DE53</f>
        <v>)*1,25</v>
      </c>
      <c r="H117" s="34">
        <f>ROUND(Source!AD53*Source!I53, 2)</f>
        <v>128.97999999999999</v>
      </c>
      <c r="I117" s="33"/>
      <c r="J117" s="33">
        <f>IF(Source!BB53&lt;&gt; 0, Source!BB53, 1)</f>
        <v>6.53</v>
      </c>
      <c r="K117" s="34">
        <f>Source!Q53</f>
        <v>842.26</v>
      </c>
      <c r="L117" s="35"/>
    </row>
    <row r="118" spans="1:26" ht="14.25" x14ac:dyDescent="0.2">
      <c r="A118" s="49"/>
      <c r="B118" s="50"/>
      <c r="C118" s="50" t="s">
        <v>1152</v>
      </c>
      <c r="D118" s="31"/>
      <c r="E118" s="13"/>
      <c r="F118" s="32">
        <f>Source!AN53</f>
        <v>119.59</v>
      </c>
      <c r="G118" s="33" t="str">
        <f>Source!DF53</f>
        <v>)*1,25</v>
      </c>
      <c r="H118" s="36">
        <f>ROUND(Source!AE53*Source!I53, 2)</f>
        <v>20.63</v>
      </c>
      <c r="I118" s="33"/>
      <c r="J118" s="33">
        <f>IF(Source!BS53&lt;&gt; 0, Source!BS53, 1)</f>
        <v>6.53</v>
      </c>
      <c r="K118" s="36">
        <f>Source!R53</f>
        <v>134.71</v>
      </c>
      <c r="L118" s="35"/>
      <c r="R118">
        <f>H118</f>
        <v>20.63</v>
      </c>
    </row>
    <row r="119" spans="1:26" ht="14.25" x14ac:dyDescent="0.2">
      <c r="A119" s="49"/>
      <c r="B119" s="50"/>
      <c r="C119" s="50" t="s">
        <v>1158</v>
      </c>
      <c r="D119" s="31"/>
      <c r="E119" s="13"/>
      <c r="F119" s="32">
        <f>Source!AL53</f>
        <v>1172.22</v>
      </c>
      <c r="G119" s="33" t="str">
        <f>Source!DD53</f>
        <v/>
      </c>
      <c r="H119" s="34">
        <f>ROUND(Source!AC53*Source!I53, 2)</f>
        <v>161.77000000000001</v>
      </c>
      <c r="I119" s="33"/>
      <c r="J119" s="33">
        <f>IF(Source!BC53&lt;&gt; 0, Source!BC53, 1)</f>
        <v>6.53</v>
      </c>
      <c r="K119" s="34">
        <f>Source!P53</f>
        <v>1056.33</v>
      </c>
      <c r="L119" s="35"/>
    </row>
    <row r="120" spans="1:26" ht="14.25" x14ac:dyDescent="0.2">
      <c r="A120" s="49"/>
      <c r="B120" s="50"/>
      <c r="C120" s="50" t="s">
        <v>1153</v>
      </c>
      <c r="D120" s="31" t="s">
        <v>1154</v>
      </c>
      <c r="E120" s="13">
        <f>Source!BZ53</f>
        <v>118</v>
      </c>
      <c r="F120" s="73" t="str">
        <f>CONCATENATE(" )", Source!DL53, Source!FT53, "=", Source!FX53)</f>
        <v xml:space="preserve"> )*0,9=106,2</v>
      </c>
      <c r="G120" s="79"/>
      <c r="H120" s="34">
        <f>SUM(S114:S124)</f>
        <v>150.38</v>
      </c>
      <c r="I120" s="37"/>
      <c r="J120" s="29">
        <f>Source!AT53</f>
        <v>106</v>
      </c>
      <c r="K120" s="34">
        <f>SUM(T114:T124)</f>
        <v>980.12</v>
      </c>
      <c r="L120" s="35"/>
    </row>
    <row r="121" spans="1:26" ht="14.25" x14ac:dyDescent="0.2">
      <c r="A121" s="49"/>
      <c r="B121" s="50"/>
      <c r="C121" s="50" t="s">
        <v>1155</v>
      </c>
      <c r="D121" s="31" t="s">
        <v>1154</v>
      </c>
      <c r="E121" s="13">
        <f>Source!CA53</f>
        <v>63</v>
      </c>
      <c r="F121" s="73" t="str">
        <f>CONCATENATE(" )", Source!DM53, Source!FU53, "=", Source!FY53)</f>
        <v xml:space="preserve"> )*0,85=53,55</v>
      </c>
      <c r="G121" s="79"/>
      <c r="H121" s="34">
        <f>SUM(U114:U124)</f>
        <v>75.83</v>
      </c>
      <c r="I121" s="37"/>
      <c r="J121" s="29">
        <f>Source!AU53</f>
        <v>54</v>
      </c>
      <c r="K121" s="34">
        <f>SUM(V114:V124)</f>
        <v>499.31</v>
      </c>
      <c r="L121" s="35"/>
    </row>
    <row r="122" spans="1:26" ht="14.25" x14ac:dyDescent="0.2">
      <c r="A122" s="49"/>
      <c r="B122" s="50"/>
      <c r="C122" s="50" t="s">
        <v>1156</v>
      </c>
      <c r="D122" s="31" t="s">
        <v>1157</v>
      </c>
      <c r="E122" s="13">
        <f>Source!AQ53</f>
        <v>81.09</v>
      </c>
      <c r="F122" s="32"/>
      <c r="G122" s="33" t="str">
        <f>Source!DI53</f>
        <v>)*1,15</v>
      </c>
      <c r="H122" s="34"/>
      <c r="I122" s="33"/>
      <c r="J122" s="33"/>
      <c r="K122" s="34"/>
      <c r="L122" s="45">
        <f>Source!U53</f>
        <v>12.868983000000002</v>
      </c>
    </row>
    <row r="123" spans="1:26" ht="28.5" x14ac:dyDescent="0.2">
      <c r="A123" s="49" t="str">
        <f>Source!E55</f>
        <v>11,1</v>
      </c>
      <c r="B123" s="50" t="str">
        <f>Source!F55</f>
        <v>01.7.04.07-0001</v>
      </c>
      <c r="C123" s="50" t="str">
        <f>Source!G55</f>
        <v>Скобяные изделия для блоков входных дверей в здание двупольных</v>
      </c>
      <c r="D123" s="31" t="str">
        <f>Source!H55</f>
        <v>компл.</v>
      </c>
      <c r="E123" s="13">
        <f>Source!I55</f>
        <v>4</v>
      </c>
      <c r="F123" s="32">
        <f>Source!AL55+Source!AM55+Source!AO55</f>
        <v>94.68</v>
      </c>
      <c r="G123" s="46" t="s">
        <v>4</v>
      </c>
      <c r="H123" s="34">
        <f>ROUND(Source!AC55*Source!I55, 2)+ROUND(Source!AD55*Source!I55, 2)+ROUND(Source!AF55*Source!I55, 2)</f>
        <v>378.72</v>
      </c>
      <c r="I123" s="33"/>
      <c r="J123" s="33">
        <f>IF(Source!BC55&lt;&gt; 0, Source!BC55, 1)</f>
        <v>6.53</v>
      </c>
      <c r="K123" s="34">
        <f>Source!O55</f>
        <v>2473.04</v>
      </c>
      <c r="L123" s="35"/>
      <c r="S123">
        <f>ROUND((Source!FX55/100)*((ROUND(Source!AF55*Source!I55, 2)+ROUND(Source!AE55*Source!I55, 2))), 2)</f>
        <v>0</v>
      </c>
      <c r="T123">
        <f>Source!X55</f>
        <v>0</v>
      </c>
      <c r="U123">
        <f>ROUND((Source!FY55/100)*((ROUND(Source!AF55*Source!I55, 2)+ROUND(Source!AE55*Source!I55, 2))), 2)</f>
        <v>0</v>
      </c>
      <c r="V123">
        <f>Source!Y55</f>
        <v>0</v>
      </c>
      <c r="W123">
        <f>IF(Source!BI55&lt;=1,H123, 0)</f>
        <v>378.72</v>
      </c>
      <c r="X123">
        <f>IF(Source!BI55=2,H123, 0)</f>
        <v>0</v>
      </c>
      <c r="Y123">
        <f>IF(Source!BI55=3,H123, 0)</f>
        <v>0</v>
      </c>
      <c r="Z123">
        <f>IF(Source!BI55=4,H123, 0)</f>
        <v>0</v>
      </c>
    </row>
    <row r="124" spans="1:26" ht="42.75" x14ac:dyDescent="0.2">
      <c r="A124" s="51" t="str">
        <f>Source!E57</f>
        <v>11,2</v>
      </c>
      <c r="B124" s="52" t="str">
        <f>Source!F57</f>
        <v>11.2.02.01-0021</v>
      </c>
      <c r="C124" s="52" t="str">
        <f>Source!G57</f>
        <v>Блоки дверные внутренние двупольные глухие шлифованные, из массива сосны, без покрытия</v>
      </c>
      <c r="D124" s="38" t="str">
        <f>Source!H57</f>
        <v>м2</v>
      </c>
      <c r="E124" s="39">
        <f>Source!I57</f>
        <v>13.8</v>
      </c>
      <c r="F124" s="40">
        <f>Source!AL57+Source!AM57+Source!AO57</f>
        <v>995.03</v>
      </c>
      <c r="G124" s="47" t="s">
        <v>4</v>
      </c>
      <c r="H124" s="42">
        <f>ROUND(Source!AC57*Source!I57, 2)+ROUND(Source!AD57*Source!I57, 2)+ROUND(Source!AF57*Source!I57, 2)</f>
        <v>13731.41</v>
      </c>
      <c r="I124" s="41"/>
      <c r="J124" s="41">
        <f>IF(Source!BC57&lt;&gt; 0, Source!BC57, 1)</f>
        <v>6.53</v>
      </c>
      <c r="K124" s="42">
        <f>Source!O57</f>
        <v>89666.13</v>
      </c>
      <c r="L124" s="48"/>
      <c r="S124">
        <f>ROUND((Source!FX57/100)*((ROUND(Source!AF57*Source!I57, 2)+ROUND(Source!AE57*Source!I57, 2))), 2)</f>
        <v>0</v>
      </c>
      <c r="T124">
        <f>Source!X57</f>
        <v>0</v>
      </c>
      <c r="U124">
        <f>ROUND((Source!FY57/100)*((ROUND(Source!AF57*Source!I57, 2)+ROUND(Source!AE57*Source!I57, 2))), 2)</f>
        <v>0</v>
      </c>
      <c r="V124">
        <f>Source!Y57</f>
        <v>0</v>
      </c>
      <c r="W124">
        <f>IF(Source!BI57&lt;=1,H124, 0)</f>
        <v>13731.41</v>
      </c>
      <c r="X124">
        <f>IF(Source!BI57=2,H124, 0)</f>
        <v>0</v>
      </c>
      <c r="Y124">
        <f>IF(Source!BI57=3,H124, 0)</f>
        <v>0</v>
      </c>
      <c r="Z124">
        <f>IF(Source!BI57=4,H124, 0)</f>
        <v>0</v>
      </c>
    </row>
    <row r="125" spans="1:26" ht="15" x14ac:dyDescent="0.25">
      <c r="G125" s="80">
        <f>H116+H117+H119+H120+H121+SUM(H123:H124)</f>
        <v>14748.06</v>
      </c>
      <c r="H125" s="80"/>
      <c r="J125" s="80">
        <f>K116+K117+K119+K120+K121+SUM(K123:K124)</f>
        <v>96307.12</v>
      </c>
      <c r="K125" s="80"/>
      <c r="L125" s="44">
        <f>Source!U53</f>
        <v>12.868983000000002</v>
      </c>
      <c r="O125" s="26">
        <f>G125</f>
        <v>14748.06</v>
      </c>
      <c r="P125" s="26">
        <f>J125</f>
        <v>96307.12</v>
      </c>
      <c r="Q125" s="26">
        <f>L125</f>
        <v>12.868983000000002</v>
      </c>
      <c r="W125">
        <f>IF(Source!BI53&lt;=1,H116+H117+H119+H120+H121, 0)</f>
        <v>637.93000000000006</v>
      </c>
      <c r="X125">
        <f>IF(Source!BI53=2,H116+H117+H119+H120+H121, 0)</f>
        <v>0</v>
      </c>
      <c r="Y125">
        <f>IF(Source!BI53=3,H116+H117+H119+H120+H121, 0)</f>
        <v>0</v>
      </c>
      <c r="Z125">
        <f>IF(Source!BI53=4,H116+H117+H119+H120+H121, 0)</f>
        <v>0</v>
      </c>
    </row>
    <row r="126" spans="1:26" ht="28.5" x14ac:dyDescent="0.2">
      <c r="A126" s="49" t="str">
        <f>Source!E59</f>
        <v>12</v>
      </c>
      <c r="B126" s="50" t="str">
        <f>Source!F59</f>
        <v>09-04-012-02</v>
      </c>
      <c r="C126" s="50" t="str">
        <f>Source!G59</f>
        <v>Установка дверного доводчика к металлическим дверям</v>
      </c>
      <c r="D126" s="31" t="str">
        <f>Source!H59</f>
        <v>ШТ</v>
      </c>
      <c r="E126" s="13">
        <f>Source!I59</f>
        <v>4</v>
      </c>
      <c r="F126" s="32">
        <f>Source!AL59+Source!AM59+Source!AO59</f>
        <v>13.84</v>
      </c>
      <c r="G126" s="33"/>
      <c r="H126" s="34"/>
      <c r="I126" s="33" t="str">
        <f>Source!BO59</f>
        <v/>
      </c>
      <c r="J126" s="33"/>
      <c r="K126" s="34"/>
      <c r="L126" s="35"/>
      <c r="S126">
        <f>ROUND((Source!FX59/100)*((ROUND(Source!AF59*Source!I59, 2)+ROUND(Source!AE59*Source!I59, 2))), 2)</f>
        <v>41.03</v>
      </c>
      <c r="T126">
        <f>Source!X59</f>
        <v>267.88</v>
      </c>
      <c r="U126">
        <f>ROUND((Source!FY59/100)*((ROUND(Source!AF59*Source!I59, 2)+ROUND(Source!AE59*Source!I59, 2))), 2)</f>
        <v>36.590000000000003</v>
      </c>
      <c r="V126">
        <f>Source!Y59</f>
        <v>238.12</v>
      </c>
    </row>
    <row r="127" spans="1:26" ht="14.25" x14ac:dyDescent="0.2">
      <c r="A127" s="49"/>
      <c r="B127" s="50"/>
      <c r="C127" s="50" t="s">
        <v>1151</v>
      </c>
      <c r="D127" s="31"/>
      <c r="E127" s="13"/>
      <c r="F127" s="32">
        <f>Source!AO59</f>
        <v>11.01</v>
      </c>
      <c r="G127" s="33" t="str">
        <f>Source!DG59</f>
        <v>)*1,15</v>
      </c>
      <c r="H127" s="34">
        <f>ROUND(Source!AF59*Source!I59, 2)</f>
        <v>50.65</v>
      </c>
      <c r="I127" s="33"/>
      <c r="J127" s="33">
        <f>IF(Source!BA59&lt;&gt; 0, Source!BA59, 1)</f>
        <v>6.53</v>
      </c>
      <c r="K127" s="34">
        <f>Source!S59</f>
        <v>330.72</v>
      </c>
      <c r="L127" s="35"/>
      <c r="R127">
        <f>H127</f>
        <v>50.65</v>
      </c>
    </row>
    <row r="128" spans="1:26" ht="14.25" x14ac:dyDescent="0.2">
      <c r="A128" s="49"/>
      <c r="B128" s="50"/>
      <c r="C128" s="50" t="s">
        <v>319</v>
      </c>
      <c r="D128" s="31"/>
      <c r="E128" s="13"/>
      <c r="F128" s="32">
        <f>Source!AM59</f>
        <v>2.11</v>
      </c>
      <c r="G128" s="33" t="str">
        <f>Source!DE59</f>
        <v>)*1,25</v>
      </c>
      <c r="H128" s="34">
        <f>ROUND(Source!AD59*Source!I59, 2)</f>
        <v>10.55</v>
      </c>
      <c r="I128" s="33"/>
      <c r="J128" s="33">
        <f>IF(Source!BB59&lt;&gt; 0, Source!BB59, 1)</f>
        <v>6.53</v>
      </c>
      <c r="K128" s="34">
        <f>Source!Q59</f>
        <v>68.89</v>
      </c>
      <c r="L128" s="35"/>
    </row>
    <row r="129" spans="1:26" ht="14.25" x14ac:dyDescent="0.2">
      <c r="A129" s="49"/>
      <c r="B129" s="50"/>
      <c r="C129" s="50" t="s">
        <v>1158</v>
      </c>
      <c r="D129" s="31"/>
      <c r="E129" s="13"/>
      <c r="F129" s="32">
        <f>Source!AL59</f>
        <v>0.72</v>
      </c>
      <c r="G129" s="33" t="str">
        <f>Source!DD59</f>
        <v/>
      </c>
      <c r="H129" s="34">
        <f>ROUND(Source!AC59*Source!I59, 2)</f>
        <v>2.88</v>
      </c>
      <c r="I129" s="33"/>
      <c r="J129" s="33">
        <f>IF(Source!BC59&lt;&gt; 0, Source!BC59, 1)</f>
        <v>6.53</v>
      </c>
      <c r="K129" s="34">
        <f>Source!P59</f>
        <v>18.809999999999999</v>
      </c>
      <c r="L129" s="35"/>
    </row>
    <row r="130" spans="1:26" ht="14.25" x14ac:dyDescent="0.2">
      <c r="A130" s="49"/>
      <c r="B130" s="50"/>
      <c r="C130" s="50" t="s">
        <v>1153</v>
      </c>
      <c r="D130" s="31" t="s">
        <v>1154</v>
      </c>
      <c r="E130" s="13">
        <f>Source!BZ59</f>
        <v>90</v>
      </c>
      <c r="F130" s="73" t="str">
        <f>CONCATENATE(" )", Source!DL59, Source!FT59, "=", Source!FX59)</f>
        <v xml:space="preserve"> )*0,9=81</v>
      </c>
      <c r="G130" s="79"/>
      <c r="H130" s="34">
        <f>SUM(S126:S134)</f>
        <v>41.03</v>
      </c>
      <c r="I130" s="37"/>
      <c r="J130" s="29">
        <f>Source!AT59</f>
        <v>81</v>
      </c>
      <c r="K130" s="34">
        <f>SUM(T126:T134)</f>
        <v>267.88</v>
      </c>
      <c r="L130" s="35"/>
    </row>
    <row r="131" spans="1:26" ht="14.25" x14ac:dyDescent="0.2">
      <c r="A131" s="49"/>
      <c r="B131" s="50"/>
      <c r="C131" s="50" t="s">
        <v>1155</v>
      </c>
      <c r="D131" s="31" t="s">
        <v>1154</v>
      </c>
      <c r="E131" s="13">
        <f>Source!CA59</f>
        <v>85</v>
      </c>
      <c r="F131" s="73" t="str">
        <f>CONCATENATE(" )", Source!DM59, Source!FU59, "=", Source!FY59)</f>
        <v xml:space="preserve"> )*0,85=72,25</v>
      </c>
      <c r="G131" s="79"/>
      <c r="H131" s="34">
        <f>SUM(U126:U134)</f>
        <v>36.590000000000003</v>
      </c>
      <c r="I131" s="37"/>
      <c r="J131" s="29">
        <f>Source!AU59</f>
        <v>72</v>
      </c>
      <c r="K131" s="34">
        <f>SUM(V126:V134)</f>
        <v>238.12</v>
      </c>
      <c r="L131" s="35"/>
    </row>
    <row r="132" spans="1:26" ht="14.25" x14ac:dyDescent="0.2">
      <c r="A132" s="49"/>
      <c r="B132" s="50"/>
      <c r="C132" s="50" t="s">
        <v>1156</v>
      </c>
      <c r="D132" s="31" t="s">
        <v>1157</v>
      </c>
      <c r="E132" s="13">
        <f>Source!AQ59</f>
        <v>1.1100000000000001</v>
      </c>
      <c r="F132" s="32"/>
      <c r="G132" s="33" t="str">
        <f>Source!DI59</f>
        <v>)*1,15</v>
      </c>
      <c r="H132" s="34"/>
      <c r="I132" s="33"/>
      <c r="J132" s="33"/>
      <c r="K132" s="34"/>
      <c r="L132" s="45">
        <f>Source!U59</f>
        <v>5.1059999999999999</v>
      </c>
    </row>
    <row r="133" spans="1:26" ht="42.75" x14ac:dyDescent="0.2">
      <c r="A133" s="49" t="str">
        <f>Source!E61</f>
        <v>12,1</v>
      </c>
      <c r="B133" s="50" t="str">
        <f>Source!F61</f>
        <v>01.7.04.01-0002</v>
      </c>
      <c r="C133" s="50" t="str">
        <f>Source!G61</f>
        <v>Доводчик дверной гидравлический TS-68 с зубчатым приводом (нагрузка до 90 кг)</v>
      </c>
      <c r="D133" s="31" t="str">
        <f>Source!H61</f>
        <v>шт.</v>
      </c>
      <c r="E133" s="13">
        <f>Source!I61</f>
        <v>4</v>
      </c>
      <c r="F133" s="32">
        <f>Source!AL61+Source!AM61+Source!AO61</f>
        <v>272.22000000000003</v>
      </c>
      <c r="G133" s="46" t="s">
        <v>4</v>
      </c>
      <c r="H133" s="34">
        <f>ROUND(Source!AC61*Source!I61, 2)+ROUND(Source!AD61*Source!I61, 2)+ROUND(Source!AF61*Source!I61, 2)</f>
        <v>1088.8800000000001</v>
      </c>
      <c r="I133" s="33"/>
      <c r="J133" s="33">
        <f>IF(Source!BC61&lt;&gt; 0, Source!BC61, 1)</f>
        <v>6.53</v>
      </c>
      <c r="K133" s="34">
        <f>Source!O61</f>
        <v>7110.39</v>
      </c>
      <c r="L133" s="35"/>
      <c r="S133">
        <f>ROUND((Source!FX61/100)*((ROUND(Source!AF61*Source!I61, 2)+ROUND(Source!AE61*Source!I61, 2))), 2)</f>
        <v>0</v>
      </c>
      <c r="T133">
        <f>Source!X61</f>
        <v>0</v>
      </c>
      <c r="U133">
        <f>ROUND((Source!FY61/100)*((ROUND(Source!AF61*Source!I61, 2)+ROUND(Source!AE61*Source!I61, 2))), 2)</f>
        <v>0</v>
      </c>
      <c r="V133">
        <f>Source!Y61</f>
        <v>0</v>
      </c>
      <c r="W133">
        <f>IF(Source!BI61&lt;=1,H133, 0)</f>
        <v>1088.8800000000001</v>
      </c>
      <c r="X133">
        <f>IF(Source!BI61=2,H133, 0)</f>
        <v>0</v>
      </c>
      <c r="Y133">
        <f>IF(Source!BI61=3,H133, 0)</f>
        <v>0</v>
      </c>
      <c r="Z133">
        <f>IF(Source!BI61=4,H133, 0)</f>
        <v>0</v>
      </c>
    </row>
    <row r="134" spans="1:26" ht="28.5" x14ac:dyDescent="0.2">
      <c r="A134" s="51" t="str">
        <f>Source!E63</f>
        <v>12,2</v>
      </c>
      <c r="B134" s="52" t="str">
        <f>Source!F63</f>
        <v>01.7.04.11-0041</v>
      </c>
      <c r="C134" s="52" t="str">
        <f>Source!G63</f>
        <v>Упор  стальной</v>
      </c>
      <c r="D134" s="38" t="str">
        <f>Source!H63</f>
        <v>компл.</v>
      </c>
      <c r="E134" s="39">
        <f>Source!I63</f>
        <v>4</v>
      </c>
      <c r="F134" s="40">
        <f>Source!AL63+Source!AM63+Source!AO63</f>
        <v>8.3000000000000007</v>
      </c>
      <c r="G134" s="47" t="s">
        <v>4</v>
      </c>
      <c r="H134" s="42">
        <f>ROUND(Source!AC63*Source!I63, 2)+ROUND(Source!AD63*Source!I63, 2)+ROUND(Source!AF63*Source!I63, 2)</f>
        <v>33.200000000000003</v>
      </c>
      <c r="I134" s="41"/>
      <c r="J134" s="41">
        <f>IF(Source!BC63&lt;&gt; 0, Source!BC63, 1)</f>
        <v>6.53</v>
      </c>
      <c r="K134" s="42">
        <f>Source!O63</f>
        <v>216.8</v>
      </c>
      <c r="L134" s="48"/>
      <c r="S134">
        <f>ROUND((Source!FX63/100)*((ROUND(Source!AF63*Source!I63, 2)+ROUND(Source!AE63*Source!I63, 2))), 2)</f>
        <v>0</v>
      </c>
      <c r="T134">
        <f>Source!X63</f>
        <v>0</v>
      </c>
      <c r="U134">
        <f>ROUND((Source!FY63/100)*((ROUND(Source!AF63*Source!I63, 2)+ROUND(Source!AE63*Source!I63, 2))), 2)</f>
        <v>0</v>
      </c>
      <c r="V134">
        <f>Source!Y63</f>
        <v>0</v>
      </c>
      <c r="W134">
        <f>IF(Source!BI63&lt;=1,H134, 0)</f>
        <v>33.200000000000003</v>
      </c>
      <c r="X134">
        <f>IF(Source!BI63=2,H134, 0)</f>
        <v>0</v>
      </c>
      <c r="Y134">
        <f>IF(Source!BI63=3,H134, 0)</f>
        <v>0</v>
      </c>
      <c r="Z134">
        <f>IF(Source!BI63=4,H134, 0)</f>
        <v>0</v>
      </c>
    </row>
    <row r="135" spans="1:26" ht="15" x14ac:dyDescent="0.25">
      <c r="G135" s="80">
        <f>H127+H128+H129+H130+H131+SUM(H133:H134)</f>
        <v>1263.7800000000002</v>
      </c>
      <c r="H135" s="80"/>
      <c r="J135" s="80">
        <f>K127+K128+K129+K130+K131+SUM(K133:K134)</f>
        <v>8251.61</v>
      </c>
      <c r="K135" s="80"/>
      <c r="L135" s="44">
        <f>Source!U59</f>
        <v>5.1059999999999999</v>
      </c>
      <c r="O135" s="26">
        <f>G135</f>
        <v>1263.7800000000002</v>
      </c>
      <c r="P135" s="26">
        <f>J135</f>
        <v>8251.61</v>
      </c>
      <c r="Q135" s="26">
        <f>L135</f>
        <v>5.1059999999999999</v>
      </c>
      <c r="W135">
        <f>IF(Source!BI59&lt;=1,H127+H128+H129+H130+H131, 0)</f>
        <v>141.69999999999999</v>
      </c>
      <c r="X135">
        <f>IF(Source!BI59=2,H127+H128+H129+H130+H131, 0)</f>
        <v>0</v>
      </c>
      <c r="Y135">
        <f>IF(Source!BI59=3,H127+H128+H129+H130+H131, 0)</f>
        <v>0</v>
      </c>
      <c r="Z135">
        <f>IF(Source!BI59=4,H127+H128+H129+H130+H131, 0)</f>
        <v>0</v>
      </c>
    </row>
    <row r="136" spans="1:26" ht="14.25" x14ac:dyDescent="0.2">
      <c r="A136" s="49" t="str">
        <f>Source!E65</f>
        <v>13</v>
      </c>
      <c r="B136" s="50" t="str">
        <f>Source!F65</f>
        <v>10-01-036-01</v>
      </c>
      <c r="C136" s="50" t="str">
        <f>Source!G65</f>
        <v>Установка уголков ПВХ на клее</v>
      </c>
      <c r="D136" s="31" t="str">
        <f>Source!H65</f>
        <v>100 м</v>
      </c>
      <c r="E136" s="13">
        <f>Source!I65</f>
        <v>0.5696</v>
      </c>
      <c r="F136" s="32">
        <f>Source!AL65+Source!AM65+Source!AO65</f>
        <v>93.15</v>
      </c>
      <c r="G136" s="33"/>
      <c r="H136" s="34"/>
      <c r="I136" s="33" t="str">
        <f>Source!BO65</f>
        <v/>
      </c>
      <c r="J136" s="33"/>
      <c r="K136" s="34"/>
      <c r="L136" s="35"/>
      <c r="S136">
        <f>ROUND((Source!FX65/100)*((ROUND(Source!AF65*Source!I65, 2)+ROUND(Source!AE65*Source!I65, 2))), 2)</f>
        <v>39.76</v>
      </c>
      <c r="T136">
        <f>Source!X65</f>
        <v>259.12</v>
      </c>
      <c r="U136">
        <f>ROUND((Source!FY65/100)*((ROUND(Source!AF65*Source!I65, 2)+ROUND(Source!AE65*Source!I65, 2))), 2)</f>
        <v>20.05</v>
      </c>
      <c r="V136">
        <f>Source!Y65</f>
        <v>132</v>
      </c>
    </row>
    <row r="137" spans="1:26" x14ac:dyDescent="0.2">
      <c r="C137" s="27" t="str">
        <f>"Объем: "&amp;Source!I65&amp;"=56,96/"&amp;"100"</f>
        <v>Объем: 0,5696=56,96/100</v>
      </c>
    </row>
    <row r="138" spans="1:26" ht="14.25" x14ac:dyDescent="0.2">
      <c r="A138" s="49"/>
      <c r="B138" s="50"/>
      <c r="C138" s="50" t="s">
        <v>1151</v>
      </c>
      <c r="D138" s="31"/>
      <c r="E138" s="13"/>
      <c r="F138" s="32">
        <f>Source!AO65</f>
        <v>57.15</v>
      </c>
      <c r="G138" s="33" t="str">
        <f>Source!DG65</f>
        <v>)*1,15</v>
      </c>
      <c r="H138" s="34">
        <f>ROUND(Source!AF65*Source!I65, 2)</f>
        <v>37.44</v>
      </c>
      <c r="I138" s="33"/>
      <c r="J138" s="33">
        <f>IF(Source!BA65&lt;&gt; 0, Source!BA65, 1)</f>
        <v>6.53</v>
      </c>
      <c r="K138" s="34">
        <f>Source!S65</f>
        <v>244.45</v>
      </c>
      <c r="L138" s="35"/>
      <c r="R138">
        <f>H138</f>
        <v>37.44</v>
      </c>
    </row>
    <row r="139" spans="1:26" ht="14.25" x14ac:dyDescent="0.2">
      <c r="A139" s="49"/>
      <c r="B139" s="50"/>
      <c r="C139" s="50" t="s">
        <v>1158</v>
      </c>
      <c r="D139" s="31"/>
      <c r="E139" s="13"/>
      <c r="F139" s="32">
        <f>Source!AL65</f>
        <v>36</v>
      </c>
      <c r="G139" s="33" t="str">
        <f>Source!DD65</f>
        <v/>
      </c>
      <c r="H139" s="34">
        <f>ROUND(Source!AC65*Source!I65, 2)</f>
        <v>20.51</v>
      </c>
      <c r="I139" s="33"/>
      <c r="J139" s="33">
        <f>IF(Source!BC65&lt;&gt; 0, Source!BC65, 1)</f>
        <v>6.53</v>
      </c>
      <c r="K139" s="34">
        <f>Source!P65</f>
        <v>133.9</v>
      </c>
      <c r="L139" s="35"/>
    </row>
    <row r="140" spans="1:26" ht="14.25" x14ac:dyDescent="0.2">
      <c r="A140" s="49"/>
      <c r="B140" s="50"/>
      <c r="C140" s="50" t="s">
        <v>1153</v>
      </c>
      <c r="D140" s="31" t="s">
        <v>1154</v>
      </c>
      <c r="E140" s="13">
        <f>Source!BZ65</f>
        <v>118</v>
      </c>
      <c r="F140" s="73" t="str">
        <f>CONCATENATE(" )", Source!DL65, Source!FT65, "=", Source!FX65)</f>
        <v xml:space="preserve"> )*0,9=106,2</v>
      </c>
      <c r="G140" s="79"/>
      <c r="H140" s="34">
        <f>SUM(S136:S143)</f>
        <v>39.76</v>
      </c>
      <c r="I140" s="37"/>
      <c r="J140" s="29">
        <f>Source!AT65</f>
        <v>106</v>
      </c>
      <c r="K140" s="34">
        <f>SUM(T136:T143)</f>
        <v>259.12</v>
      </c>
      <c r="L140" s="35"/>
    </row>
    <row r="141" spans="1:26" ht="14.25" x14ac:dyDescent="0.2">
      <c r="A141" s="49"/>
      <c r="B141" s="50"/>
      <c r="C141" s="50" t="s">
        <v>1155</v>
      </c>
      <c r="D141" s="31" t="s">
        <v>1154</v>
      </c>
      <c r="E141" s="13">
        <f>Source!CA65</f>
        <v>63</v>
      </c>
      <c r="F141" s="73" t="str">
        <f>CONCATENATE(" )", Source!DM65, Source!FU65, "=", Source!FY65)</f>
        <v xml:space="preserve"> )*0,85=53,55</v>
      </c>
      <c r="G141" s="79"/>
      <c r="H141" s="34">
        <f>SUM(U136:U143)</f>
        <v>20.05</v>
      </c>
      <c r="I141" s="37"/>
      <c r="J141" s="29">
        <f>Source!AU65</f>
        <v>54</v>
      </c>
      <c r="K141" s="34">
        <f>SUM(V136:V143)</f>
        <v>132</v>
      </c>
      <c r="L141" s="35"/>
    </row>
    <row r="142" spans="1:26" ht="14.25" x14ac:dyDescent="0.2">
      <c r="A142" s="49"/>
      <c r="B142" s="50"/>
      <c r="C142" s="50" t="s">
        <v>1156</v>
      </c>
      <c r="D142" s="31" t="s">
        <v>1157</v>
      </c>
      <c r="E142" s="13">
        <f>Source!AQ65</f>
        <v>6.7</v>
      </c>
      <c r="F142" s="32"/>
      <c r="G142" s="33" t="str">
        <f>Source!DI65</f>
        <v>)*1,15</v>
      </c>
      <c r="H142" s="34"/>
      <c r="I142" s="33"/>
      <c r="J142" s="33"/>
      <c r="K142" s="34"/>
      <c r="L142" s="45">
        <f>Source!U65</f>
        <v>4.3887679999999998</v>
      </c>
    </row>
    <row r="143" spans="1:26" ht="28.5" x14ac:dyDescent="0.2">
      <c r="A143" s="51" t="str">
        <f>Source!E67</f>
        <v>13,1</v>
      </c>
      <c r="B143" s="52" t="str">
        <f>Source!F67</f>
        <v>11.3.03.13-0045</v>
      </c>
      <c r="C143" s="52" t="str">
        <f>Source!G67</f>
        <v>Уголок ПВХ, размером 30х30 мм</v>
      </c>
      <c r="D143" s="38" t="str">
        <f>Source!H67</f>
        <v>10 м</v>
      </c>
      <c r="E143" s="39">
        <f>Source!I67</f>
        <v>5.6959999999999997</v>
      </c>
      <c r="F143" s="40">
        <f>Source!AL67+Source!AM67+Source!AO67</f>
        <v>32.4</v>
      </c>
      <c r="G143" s="47" t="s">
        <v>4</v>
      </c>
      <c r="H143" s="42">
        <f>ROUND(Source!AC67*Source!I67, 2)+ROUND(Source!AD67*Source!I67, 2)+ROUND(Source!AF67*Source!I67, 2)</f>
        <v>184.55</v>
      </c>
      <c r="I143" s="41"/>
      <c r="J143" s="41">
        <f>IF(Source!BC67&lt;&gt; 0, Source!BC67, 1)</f>
        <v>6.53</v>
      </c>
      <c r="K143" s="42">
        <f>Source!O67</f>
        <v>1205.1099999999999</v>
      </c>
      <c r="L143" s="48"/>
      <c r="S143">
        <f>ROUND((Source!FX67/100)*((ROUND(Source!AF67*Source!I67, 2)+ROUND(Source!AE67*Source!I67, 2))), 2)</f>
        <v>0</v>
      </c>
      <c r="T143">
        <f>Source!X67</f>
        <v>0</v>
      </c>
      <c r="U143">
        <f>ROUND((Source!FY67/100)*((ROUND(Source!AF67*Source!I67, 2)+ROUND(Source!AE67*Source!I67, 2))), 2)</f>
        <v>0</v>
      </c>
      <c r="V143">
        <f>Source!Y67</f>
        <v>0</v>
      </c>
      <c r="W143">
        <f>IF(Source!BI67&lt;=1,H143, 0)</f>
        <v>184.55</v>
      </c>
      <c r="X143">
        <f>IF(Source!BI67=2,H143, 0)</f>
        <v>0</v>
      </c>
      <c r="Y143">
        <f>IF(Source!BI67=3,H143, 0)</f>
        <v>0</v>
      </c>
      <c r="Z143">
        <f>IF(Source!BI67=4,H143, 0)</f>
        <v>0</v>
      </c>
    </row>
    <row r="144" spans="1:26" ht="15" x14ac:dyDescent="0.25">
      <c r="G144" s="80">
        <f>H138+H139+H140+H141+SUM(H143:H143)</f>
        <v>302.31</v>
      </c>
      <c r="H144" s="80"/>
      <c r="J144" s="80">
        <f>K138+K139+K140+K141+SUM(K143:K143)</f>
        <v>1974.58</v>
      </c>
      <c r="K144" s="80"/>
      <c r="L144" s="44">
        <f>Source!U65</f>
        <v>4.3887679999999998</v>
      </c>
      <c r="O144" s="26">
        <f>G144</f>
        <v>302.31</v>
      </c>
      <c r="P144" s="26">
        <f>J144</f>
        <v>1974.58</v>
      </c>
      <c r="Q144" s="26">
        <f>L144</f>
        <v>4.3887679999999998</v>
      </c>
      <c r="W144">
        <f>IF(Source!BI65&lt;=1,H138+H139+H140+H141, 0)</f>
        <v>117.76</v>
      </c>
      <c r="X144">
        <f>IF(Source!BI65=2,H138+H139+H140+H141, 0)</f>
        <v>0</v>
      </c>
      <c r="Y144">
        <f>IF(Source!BI65=3,H138+H139+H140+H141, 0)</f>
        <v>0</v>
      </c>
      <c r="Z144">
        <f>IF(Source!BI65=4,H138+H139+H140+H141, 0)</f>
        <v>0</v>
      </c>
    </row>
    <row r="145" spans="1:26" ht="42.75" x14ac:dyDescent="0.2">
      <c r="A145" s="49" t="str">
        <f>Source!E69</f>
        <v>14</v>
      </c>
      <c r="B145" s="50" t="str">
        <f>Source!F69</f>
        <v>08-02-002-03</v>
      </c>
      <c r="C145" s="50" t="str">
        <f>Source!G69</f>
        <v>Кладка перегородок из кирпича армированных толщиной в 1/2 кирпича при высоте этажа до 4 м</v>
      </c>
      <c r="D145" s="31" t="str">
        <f>Source!H69</f>
        <v>100 м2</v>
      </c>
      <c r="E145" s="13">
        <f>Source!I69</f>
        <v>3.4500000000000003E-2</v>
      </c>
      <c r="F145" s="32">
        <f>Source!AL69+Source!AM69+Source!AO69</f>
        <v>3656.0699999999997</v>
      </c>
      <c r="G145" s="33"/>
      <c r="H145" s="34"/>
      <c r="I145" s="33" t="str">
        <f>Source!BO69</f>
        <v/>
      </c>
      <c r="J145" s="33"/>
      <c r="K145" s="34"/>
      <c r="L145" s="35"/>
      <c r="S145">
        <f>ROUND((Source!FX69/100)*((ROUND(Source!AF69*Source!I69, 2)+ROUND(Source!AE69*Source!I69, 2))), 2)</f>
        <v>65.92</v>
      </c>
      <c r="T145">
        <f>Source!X69</f>
        <v>431.26</v>
      </c>
      <c r="U145">
        <f>ROUND((Source!FY69/100)*((ROUND(Source!AF69*Source!I69, 2)+ROUND(Source!AE69*Source!I69, 2))), 2)</f>
        <v>40.83</v>
      </c>
      <c r="V145">
        <f>Source!Y69</f>
        <v>266.58999999999997</v>
      </c>
    </row>
    <row r="146" spans="1:26" x14ac:dyDescent="0.2">
      <c r="C146" s="27" t="str">
        <f>"Объем: "&amp;Source!I69&amp;"=3,45/"&amp;"100"</f>
        <v>Объем: 0,0345=3,45/100</v>
      </c>
    </row>
    <row r="147" spans="1:26" ht="14.25" x14ac:dyDescent="0.2">
      <c r="A147" s="49"/>
      <c r="B147" s="50"/>
      <c r="C147" s="50" t="s">
        <v>1151</v>
      </c>
      <c r="D147" s="31"/>
      <c r="E147" s="13"/>
      <c r="F147" s="32">
        <f>Source!AO69</f>
        <v>1451.55</v>
      </c>
      <c r="G147" s="33" t="str">
        <f>Source!DG69</f>
        <v>)*1,15</v>
      </c>
      <c r="H147" s="34">
        <f>ROUND(Source!AF69*Source!I69, 2)</f>
        <v>57.59</v>
      </c>
      <c r="I147" s="33"/>
      <c r="J147" s="33">
        <f>IF(Source!BA69&lt;&gt; 0, Source!BA69, 1)</f>
        <v>6.53</v>
      </c>
      <c r="K147" s="34">
        <f>Source!S69</f>
        <v>376.06</v>
      </c>
      <c r="L147" s="35"/>
      <c r="R147">
        <f>H147</f>
        <v>57.59</v>
      </c>
    </row>
    <row r="148" spans="1:26" ht="14.25" x14ac:dyDescent="0.2">
      <c r="A148" s="49"/>
      <c r="B148" s="50"/>
      <c r="C148" s="50" t="s">
        <v>319</v>
      </c>
      <c r="D148" s="31"/>
      <c r="E148" s="13"/>
      <c r="F148" s="32">
        <f>Source!AM69</f>
        <v>362.33</v>
      </c>
      <c r="G148" s="33" t="str">
        <f>Source!DE69</f>
        <v>)*1,25</v>
      </c>
      <c r="H148" s="34">
        <f>ROUND(Source!AD69*Source!I69, 2)</f>
        <v>15.63</v>
      </c>
      <c r="I148" s="33"/>
      <c r="J148" s="33">
        <f>IF(Source!BB69&lt;&gt; 0, Source!BB69, 1)</f>
        <v>6.53</v>
      </c>
      <c r="K148" s="34">
        <f>Source!Q69</f>
        <v>102.03</v>
      </c>
      <c r="L148" s="35"/>
    </row>
    <row r="149" spans="1:26" ht="14.25" x14ac:dyDescent="0.2">
      <c r="A149" s="49"/>
      <c r="B149" s="50"/>
      <c r="C149" s="50" t="s">
        <v>1152</v>
      </c>
      <c r="D149" s="31"/>
      <c r="E149" s="13"/>
      <c r="F149" s="32">
        <f>Source!AN69</f>
        <v>56.77</v>
      </c>
      <c r="G149" s="33" t="str">
        <f>Source!DF69</f>
        <v>)*1,25</v>
      </c>
      <c r="H149" s="36">
        <f>ROUND(Source!AE69*Source!I69, 2)</f>
        <v>2.4500000000000002</v>
      </c>
      <c r="I149" s="33"/>
      <c r="J149" s="33">
        <f>IF(Source!BS69&lt;&gt; 0, Source!BS69, 1)</f>
        <v>6.53</v>
      </c>
      <c r="K149" s="36">
        <f>Source!R69</f>
        <v>15.99</v>
      </c>
      <c r="L149" s="35"/>
      <c r="R149">
        <f>H149</f>
        <v>2.4500000000000002</v>
      </c>
    </row>
    <row r="150" spans="1:26" ht="14.25" x14ac:dyDescent="0.2">
      <c r="A150" s="49"/>
      <c r="B150" s="50"/>
      <c r="C150" s="50" t="s">
        <v>1158</v>
      </c>
      <c r="D150" s="31"/>
      <c r="E150" s="13"/>
      <c r="F150" s="32">
        <f>Source!AL69</f>
        <v>1842.19</v>
      </c>
      <c r="G150" s="33" t="str">
        <f>Source!DD69</f>
        <v/>
      </c>
      <c r="H150" s="34">
        <f>ROUND(Source!AC69*Source!I69, 2)</f>
        <v>63.56</v>
      </c>
      <c r="I150" s="33"/>
      <c r="J150" s="33">
        <f>IF(Source!BC69&lt;&gt; 0, Source!BC69, 1)</f>
        <v>6.53</v>
      </c>
      <c r="K150" s="34">
        <f>Source!P69</f>
        <v>415.02</v>
      </c>
      <c r="L150" s="35"/>
    </row>
    <row r="151" spans="1:26" ht="14.25" x14ac:dyDescent="0.2">
      <c r="A151" s="49"/>
      <c r="B151" s="50"/>
      <c r="C151" s="50" t="s">
        <v>1153</v>
      </c>
      <c r="D151" s="31" t="s">
        <v>1154</v>
      </c>
      <c r="E151" s="13">
        <f>Source!BZ69</f>
        <v>122</v>
      </c>
      <c r="F151" s="73" t="str">
        <f>CONCATENATE(" )", Source!DL69, Source!FT69, "=", Source!FX69)</f>
        <v xml:space="preserve"> )*0,9=109,8</v>
      </c>
      <c r="G151" s="79"/>
      <c r="H151" s="34">
        <f>SUM(S145:S154)</f>
        <v>65.92</v>
      </c>
      <c r="I151" s="37"/>
      <c r="J151" s="29">
        <f>Source!AT69</f>
        <v>110</v>
      </c>
      <c r="K151" s="34">
        <f>SUM(T145:T154)</f>
        <v>431.26</v>
      </c>
      <c r="L151" s="35"/>
    </row>
    <row r="152" spans="1:26" ht="14.25" x14ac:dyDescent="0.2">
      <c r="A152" s="49"/>
      <c r="B152" s="50"/>
      <c r="C152" s="50" t="s">
        <v>1155</v>
      </c>
      <c r="D152" s="31" t="s">
        <v>1154</v>
      </c>
      <c r="E152" s="13">
        <f>Source!CA69</f>
        <v>80</v>
      </c>
      <c r="F152" s="73" t="str">
        <f>CONCATENATE(" )", Source!DM69, Source!FU69, "=", Source!FY69)</f>
        <v xml:space="preserve"> )*0,85=68</v>
      </c>
      <c r="G152" s="79"/>
      <c r="H152" s="34">
        <f>SUM(U145:U154)</f>
        <v>40.83</v>
      </c>
      <c r="I152" s="37"/>
      <c r="J152" s="29">
        <f>Source!AU69</f>
        <v>68</v>
      </c>
      <c r="K152" s="34">
        <f>SUM(V145:V154)</f>
        <v>266.58999999999997</v>
      </c>
      <c r="L152" s="35"/>
    </row>
    <row r="153" spans="1:26" ht="14.25" x14ac:dyDescent="0.2">
      <c r="A153" s="49"/>
      <c r="B153" s="50"/>
      <c r="C153" s="50" t="s">
        <v>1156</v>
      </c>
      <c r="D153" s="31" t="s">
        <v>1157</v>
      </c>
      <c r="E153" s="13">
        <f>Source!AQ69</f>
        <v>170.17</v>
      </c>
      <c r="F153" s="32"/>
      <c r="G153" s="33" t="str">
        <f>Source!DI69</f>
        <v>)*1,15</v>
      </c>
      <c r="H153" s="34"/>
      <c r="I153" s="33"/>
      <c r="J153" s="33"/>
      <c r="K153" s="34"/>
      <c r="L153" s="45">
        <f>Source!U69</f>
        <v>6.75149475</v>
      </c>
    </row>
    <row r="154" spans="1:26" ht="28.5" x14ac:dyDescent="0.2">
      <c r="A154" s="51" t="str">
        <f>Source!E71</f>
        <v>14,1</v>
      </c>
      <c r="B154" s="52" t="str">
        <f>Source!F71</f>
        <v>06.1.01.05-0037</v>
      </c>
      <c r="C154" s="52" t="str">
        <f>Source!G71</f>
        <v>Кирпич керамический одинарный, размером 250х120х65 мм, марка 150</v>
      </c>
      <c r="D154" s="38" t="str">
        <f>Source!H71</f>
        <v>1000 шт.</v>
      </c>
      <c r="E154" s="39">
        <f>Source!I71</f>
        <v>0.17388000000000001</v>
      </c>
      <c r="F154" s="40">
        <f>Source!AL71+Source!AM71+Source!AO71</f>
        <v>2027</v>
      </c>
      <c r="G154" s="47" t="s">
        <v>4</v>
      </c>
      <c r="H154" s="42">
        <f>ROUND(Source!AC71*Source!I71, 2)+ROUND(Source!AD71*Source!I71, 2)+ROUND(Source!AF71*Source!I71, 2)</f>
        <v>352.45</v>
      </c>
      <c r="I154" s="41"/>
      <c r="J154" s="41">
        <f>IF(Source!BC71&lt;&gt; 0, Source!BC71, 1)</f>
        <v>6.53</v>
      </c>
      <c r="K154" s="42">
        <f>Source!O71</f>
        <v>2301.5300000000002</v>
      </c>
      <c r="L154" s="48"/>
      <c r="S154">
        <f>ROUND((Source!FX71/100)*((ROUND(Source!AF71*Source!I71, 2)+ROUND(Source!AE71*Source!I71, 2))), 2)</f>
        <v>0</v>
      </c>
      <c r="T154">
        <f>Source!X71</f>
        <v>0</v>
      </c>
      <c r="U154">
        <f>ROUND((Source!FY71/100)*((ROUND(Source!AF71*Source!I71, 2)+ROUND(Source!AE71*Source!I71, 2))), 2)</f>
        <v>0</v>
      </c>
      <c r="V154">
        <f>Source!Y71</f>
        <v>0</v>
      </c>
      <c r="W154">
        <f>IF(Source!BI71&lt;=1,H154, 0)</f>
        <v>352.45</v>
      </c>
      <c r="X154">
        <f>IF(Source!BI71=2,H154, 0)</f>
        <v>0</v>
      </c>
      <c r="Y154">
        <f>IF(Source!BI71=3,H154, 0)</f>
        <v>0</v>
      </c>
      <c r="Z154">
        <f>IF(Source!BI71=4,H154, 0)</f>
        <v>0</v>
      </c>
    </row>
    <row r="155" spans="1:26" ht="15" x14ac:dyDescent="0.25">
      <c r="G155" s="80">
        <f>H147+H148+H150+H151+H152+SUM(H154:H154)</f>
        <v>595.98</v>
      </c>
      <c r="H155" s="80"/>
      <c r="J155" s="80">
        <f>K147+K148+K150+K151+K152+SUM(K154:K154)</f>
        <v>3892.49</v>
      </c>
      <c r="K155" s="80"/>
      <c r="L155" s="44">
        <f>Source!U69</f>
        <v>6.75149475</v>
      </c>
      <c r="O155" s="26">
        <f>G155</f>
        <v>595.98</v>
      </c>
      <c r="P155" s="26">
        <f>J155</f>
        <v>3892.49</v>
      </c>
      <c r="Q155" s="26">
        <f>L155</f>
        <v>6.75149475</v>
      </c>
      <c r="W155">
        <f>IF(Source!BI69&lt;=1,H147+H148+H150+H151+H152, 0)</f>
        <v>243.52999999999997</v>
      </c>
      <c r="X155">
        <f>IF(Source!BI69=2,H147+H148+H150+H151+H152, 0)</f>
        <v>0</v>
      </c>
      <c r="Y155">
        <f>IF(Source!BI69=3,H147+H148+H150+H151+H152, 0)</f>
        <v>0</v>
      </c>
      <c r="Z155">
        <f>IF(Source!BI69=4,H147+H148+H150+H151+H152, 0)</f>
        <v>0</v>
      </c>
    </row>
    <row r="156" spans="1:26" ht="85.5" x14ac:dyDescent="0.2">
      <c r="A156" s="49" t="str">
        <f>Source!E73</f>
        <v>15</v>
      </c>
      <c r="B156" s="50" t="str">
        <f>Source!F73</f>
        <v>10-05-002-02</v>
      </c>
      <c r="C156" s="50" t="str">
        <f>Source!G73</f>
        <v>Устройство перегородок из гипсокартонных листов (ГКЛ) по системе «КНАУФ» с одинарным металлическим каркасом и двухслойной обшивкой с обеих сторон (С 112) с одним дверным проемом</v>
      </c>
      <c r="D156" s="31" t="str">
        <f>Source!H73</f>
        <v>100 м2</v>
      </c>
      <c r="E156" s="13">
        <f>Source!I73</f>
        <v>0.53610000000000002</v>
      </c>
      <c r="F156" s="32">
        <f>Source!AL73+Source!AM73+Source!AO73</f>
        <v>2647.88</v>
      </c>
      <c r="G156" s="33"/>
      <c r="H156" s="34"/>
      <c r="I156" s="33" t="str">
        <f>Source!BO73</f>
        <v/>
      </c>
      <c r="J156" s="33"/>
      <c r="K156" s="34"/>
      <c r="L156" s="35"/>
      <c r="S156">
        <f>ROUND((Source!FX73/100)*((ROUND(Source!AF73*Source!I73, 2)+ROUND(Source!AE73*Source!I73, 2))), 2)</f>
        <v>807.63</v>
      </c>
      <c r="T156">
        <f>Source!X73</f>
        <v>5263.92</v>
      </c>
      <c r="U156">
        <f>ROUND((Source!FY73/100)*((ROUND(Source!AF73*Source!I73, 2)+ROUND(Source!AE73*Source!I73, 2))), 2)</f>
        <v>407.24</v>
      </c>
      <c r="V156">
        <f>Source!Y73</f>
        <v>2681.62</v>
      </c>
    </row>
    <row r="157" spans="1:26" x14ac:dyDescent="0.2">
      <c r="C157" s="27" t="str">
        <f>"Объем: "&amp;Source!I73&amp;"=53,61/"&amp;"100"</f>
        <v>Объем: 0,5361=53,61/100</v>
      </c>
    </row>
    <row r="158" spans="1:26" ht="14.25" x14ac:dyDescent="0.2">
      <c r="A158" s="49"/>
      <c r="B158" s="50"/>
      <c r="C158" s="50" t="s">
        <v>1151</v>
      </c>
      <c r="D158" s="31"/>
      <c r="E158" s="13"/>
      <c r="F158" s="32">
        <f>Source!AO73</f>
        <v>1233.52</v>
      </c>
      <c r="G158" s="33" t="str">
        <f>Source!DG73</f>
        <v>)*1,15</v>
      </c>
      <c r="H158" s="34">
        <f>ROUND(Source!AF73*Source!I73, 2)</f>
        <v>760.48</v>
      </c>
      <c r="I158" s="33"/>
      <c r="J158" s="33">
        <f>IF(Source!BA73&lt;&gt; 0, Source!BA73, 1)</f>
        <v>6.53</v>
      </c>
      <c r="K158" s="34">
        <f>Source!S73</f>
        <v>4965.96</v>
      </c>
      <c r="L158" s="35"/>
      <c r="R158">
        <f>H158</f>
        <v>760.48</v>
      </c>
    </row>
    <row r="159" spans="1:26" ht="14.25" x14ac:dyDescent="0.2">
      <c r="A159" s="49"/>
      <c r="B159" s="50"/>
      <c r="C159" s="50" t="s">
        <v>319</v>
      </c>
      <c r="D159" s="31"/>
      <c r="E159" s="13"/>
      <c r="F159" s="32">
        <f>Source!AM73</f>
        <v>5.71</v>
      </c>
      <c r="G159" s="33" t="str">
        <f>Source!DE73</f>
        <v>)*1,25</v>
      </c>
      <c r="H159" s="34">
        <f>ROUND(Source!AD73*Source!I73, 2)</f>
        <v>3.83</v>
      </c>
      <c r="I159" s="33"/>
      <c r="J159" s="33">
        <f>IF(Source!BB73&lt;&gt; 0, Source!BB73, 1)</f>
        <v>6.53</v>
      </c>
      <c r="K159" s="34">
        <f>Source!Q73</f>
        <v>24.99</v>
      </c>
      <c r="L159" s="35"/>
    </row>
    <row r="160" spans="1:26" ht="14.25" x14ac:dyDescent="0.2">
      <c r="A160" s="49"/>
      <c r="B160" s="50"/>
      <c r="C160" s="50" t="s">
        <v>1158</v>
      </c>
      <c r="D160" s="31"/>
      <c r="E160" s="13"/>
      <c r="F160" s="32">
        <f>Source!AL73</f>
        <v>1408.65</v>
      </c>
      <c r="G160" s="33" t="str">
        <f>Source!DD73</f>
        <v/>
      </c>
      <c r="H160" s="34">
        <f>ROUND(Source!AC73*Source!I73, 2)</f>
        <v>755.18</v>
      </c>
      <c r="I160" s="33"/>
      <c r="J160" s="33">
        <f>IF(Source!BC73&lt;&gt; 0, Source!BC73, 1)</f>
        <v>6.53</v>
      </c>
      <c r="K160" s="34">
        <f>Source!P73</f>
        <v>4931.3100000000004</v>
      </c>
      <c r="L160" s="35"/>
    </row>
    <row r="161" spans="1:26" ht="14.25" x14ac:dyDescent="0.2">
      <c r="A161" s="49"/>
      <c r="B161" s="50"/>
      <c r="C161" s="50" t="s">
        <v>1153</v>
      </c>
      <c r="D161" s="31" t="s">
        <v>1154</v>
      </c>
      <c r="E161" s="13">
        <f>Source!BZ73</f>
        <v>118</v>
      </c>
      <c r="F161" s="73" t="str">
        <f>CONCATENATE(" )", Source!DL73, Source!FT73, "=", Source!FX73)</f>
        <v xml:space="preserve"> )*0,9=106,2</v>
      </c>
      <c r="G161" s="79"/>
      <c r="H161" s="34">
        <f>SUM(S156:S173)</f>
        <v>807.63</v>
      </c>
      <c r="I161" s="37"/>
      <c r="J161" s="29">
        <f>Source!AT73</f>
        <v>106</v>
      </c>
      <c r="K161" s="34">
        <f>SUM(T156:T173)</f>
        <v>5263.92</v>
      </c>
      <c r="L161" s="35"/>
    </row>
    <row r="162" spans="1:26" ht="14.25" x14ac:dyDescent="0.2">
      <c r="A162" s="49"/>
      <c r="B162" s="50"/>
      <c r="C162" s="50" t="s">
        <v>1155</v>
      </c>
      <c r="D162" s="31" t="s">
        <v>1154</v>
      </c>
      <c r="E162" s="13">
        <f>Source!CA73</f>
        <v>63</v>
      </c>
      <c r="F162" s="73" t="str">
        <f>CONCATENATE(" )", Source!DM73, Source!FU73, "=", Source!FY73)</f>
        <v xml:space="preserve"> )*0,85=53,55</v>
      </c>
      <c r="G162" s="79"/>
      <c r="H162" s="34">
        <f>SUM(U156:U173)</f>
        <v>407.24</v>
      </c>
      <c r="I162" s="37"/>
      <c r="J162" s="29">
        <f>Source!AU73</f>
        <v>54</v>
      </c>
      <c r="K162" s="34">
        <f>SUM(V156:V173)</f>
        <v>2681.62</v>
      </c>
      <c r="L162" s="35"/>
    </row>
    <row r="163" spans="1:26" ht="14.25" x14ac:dyDescent="0.2">
      <c r="A163" s="49"/>
      <c r="B163" s="50"/>
      <c r="C163" s="50" t="s">
        <v>1156</v>
      </c>
      <c r="D163" s="31" t="s">
        <v>1157</v>
      </c>
      <c r="E163" s="13">
        <f>Source!AQ73</f>
        <v>136</v>
      </c>
      <c r="F163" s="32"/>
      <c r="G163" s="33" t="str">
        <f>Source!DI73</f>
        <v>)*1,15</v>
      </c>
      <c r="H163" s="34"/>
      <c r="I163" s="33"/>
      <c r="J163" s="33"/>
      <c r="K163" s="34"/>
      <c r="L163" s="45">
        <f>Source!U73</f>
        <v>83.846039999999988</v>
      </c>
    </row>
    <row r="164" spans="1:26" ht="14.25" x14ac:dyDescent="0.2">
      <c r="A164" s="49" t="str">
        <f>Source!E75</f>
        <v>15,1</v>
      </c>
      <c r="B164" s="50" t="str">
        <f>Source!F75</f>
        <v>01.6.01.02</v>
      </c>
      <c r="C164" s="50" t="str">
        <f>Source!G75</f>
        <v>Листы гипсокартонные</v>
      </c>
      <c r="D164" s="31" t="str">
        <f>Source!H75</f>
        <v>м2</v>
      </c>
      <c r="E164" s="13">
        <f>Source!I75</f>
        <v>240.7089</v>
      </c>
      <c r="F164" s="32">
        <f>Source!AL75+Source!AM75+Source!AO75</f>
        <v>0</v>
      </c>
      <c r="G164" s="46" t="s">
        <v>4</v>
      </c>
      <c r="H164" s="34">
        <f>ROUND(Source!AC75*Source!I75, 2)+ROUND(Source!AD75*Source!I75, 2)+ROUND(Source!AF75*Source!I75, 2)</f>
        <v>0</v>
      </c>
      <c r="I164" s="33"/>
      <c r="J164" s="33">
        <f>IF(Source!BC75&lt;&gt; 0, Source!BC75, 1)</f>
        <v>6.53</v>
      </c>
      <c r="K164" s="34">
        <f>Source!O75</f>
        <v>0</v>
      </c>
      <c r="L164" s="35"/>
      <c r="S164">
        <f>ROUND((Source!FX75/100)*((ROUND(Source!AF75*Source!I75, 2)+ROUND(Source!AE75*Source!I75, 2))), 2)</f>
        <v>0</v>
      </c>
      <c r="T164">
        <f>Source!X75</f>
        <v>0</v>
      </c>
      <c r="U164">
        <f>ROUND((Source!FY75/100)*((ROUND(Source!AF75*Source!I75, 2)+ROUND(Source!AE75*Source!I75, 2))), 2)</f>
        <v>0</v>
      </c>
      <c r="V164">
        <f>Source!Y75</f>
        <v>0</v>
      </c>
      <c r="W164">
        <f>IF(Source!BI75&lt;=1,H164, 0)</f>
        <v>0</v>
      </c>
      <c r="X164">
        <f>IF(Source!BI75=2,H164, 0)</f>
        <v>0</v>
      </c>
      <c r="Y164">
        <f>IF(Source!BI75=3,H164, 0)</f>
        <v>0</v>
      </c>
      <c r="Z164">
        <f>IF(Source!BI75=4,H164, 0)</f>
        <v>0</v>
      </c>
    </row>
    <row r="165" spans="1:26" ht="28.5" x14ac:dyDescent="0.2">
      <c r="A165" s="49" t="str">
        <f>Source!E77</f>
        <v>15,2</v>
      </c>
      <c r="B165" s="50" t="str">
        <f>Source!F77</f>
        <v>01.6.01.02-0003</v>
      </c>
      <c r="C165" s="50" t="str">
        <f>Source!G77</f>
        <v>Листы гипсокартонные влагостойкие, КНАУФ, толщиной 10 мм</v>
      </c>
      <c r="D165" s="31" t="str">
        <f>Source!H77</f>
        <v>м2</v>
      </c>
      <c r="E165" s="13">
        <f>Source!I77</f>
        <v>240.7089</v>
      </c>
      <c r="F165" s="32">
        <f>Source!AL77+Source!AM77+Source!AO77</f>
        <v>14.42</v>
      </c>
      <c r="G165" s="46" t="s">
        <v>4</v>
      </c>
      <c r="H165" s="34">
        <f>ROUND(Source!AC77*Source!I77, 2)+ROUND(Source!AD77*Source!I77, 2)+ROUND(Source!AF77*Source!I77, 2)</f>
        <v>3471.02</v>
      </c>
      <c r="I165" s="33"/>
      <c r="J165" s="33">
        <f>IF(Source!BC77&lt;&gt; 0, Source!BC77, 1)</f>
        <v>6.53</v>
      </c>
      <c r="K165" s="34">
        <f>Source!O77</f>
        <v>22665.78</v>
      </c>
      <c r="L165" s="35"/>
      <c r="S165">
        <f>ROUND((Source!FX77/100)*((ROUND(Source!AF77*Source!I77, 2)+ROUND(Source!AE77*Source!I77, 2))), 2)</f>
        <v>0</v>
      </c>
      <c r="T165">
        <f>Source!X77</f>
        <v>0</v>
      </c>
      <c r="U165">
        <f>ROUND((Source!FY77/100)*((ROUND(Source!AF77*Source!I77, 2)+ROUND(Source!AE77*Source!I77, 2))), 2)</f>
        <v>0</v>
      </c>
      <c r="V165">
        <f>Source!Y77</f>
        <v>0</v>
      </c>
      <c r="W165">
        <f>IF(Source!BI77&lt;=1,H165, 0)</f>
        <v>3471.02</v>
      </c>
      <c r="X165">
        <f>IF(Source!BI77=2,H165, 0)</f>
        <v>0</v>
      </c>
      <c r="Y165">
        <f>IF(Source!BI77=3,H165, 0)</f>
        <v>0</v>
      </c>
      <c r="Z165">
        <f>IF(Source!BI77=4,H165, 0)</f>
        <v>0</v>
      </c>
    </row>
    <row r="166" spans="1:26" ht="71.25" x14ac:dyDescent="0.2">
      <c r="A166" s="49" t="str">
        <f>Source!E79</f>
        <v>15,3</v>
      </c>
      <c r="B166" s="50" t="str">
        <f>Source!F79</f>
        <v>01.7.06.11-0003</v>
      </c>
      <c r="C166" s="50" t="str">
        <f>Source!G79</f>
        <v>Лента уплотнительная из пенополиэтилена с односторонним клеевым слоем, защищенным антиадгезионным материалом "Линотерм-П" марки PR 10/100</v>
      </c>
      <c r="D166" s="31" t="str">
        <f>Source!H79</f>
        <v>10 м</v>
      </c>
      <c r="E166" s="13">
        <f>Source!I79</f>
        <v>6.2723699999999996</v>
      </c>
      <c r="F166" s="32">
        <f>Source!AL79+Source!AM79+Source!AO79</f>
        <v>59.2</v>
      </c>
      <c r="G166" s="46" t="s">
        <v>4</v>
      </c>
      <c r="H166" s="34">
        <f>ROUND(Source!AC79*Source!I79, 2)+ROUND(Source!AD79*Source!I79, 2)+ROUND(Source!AF79*Source!I79, 2)</f>
        <v>371.32</v>
      </c>
      <c r="I166" s="33"/>
      <c r="J166" s="33">
        <f>IF(Source!BC79&lt;&gt; 0, Source!BC79, 1)</f>
        <v>6.53</v>
      </c>
      <c r="K166" s="34">
        <f>Source!O79</f>
        <v>2424.75</v>
      </c>
      <c r="L166" s="35"/>
      <c r="S166">
        <f>ROUND((Source!FX79/100)*((ROUND(Source!AF79*Source!I79, 2)+ROUND(Source!AE79*Source!I79, 2))), 2)</f>
        <v>0</v>
      </c>
      <c r="T166">
        <f>Source!X79</f>
        <v>0</v>
      </c>
      <c r="U166">
        <f>ROUND((Source!FY79/100)*((ROUND(Source!AF79*Source!I79, 2)+ROUND(Source!AE79*Source!I79, 2))), 2)</f>
        <v>0</v>
      </c>
      <c r="V166">
        <f>Source!Y79</f>
        <v>0</v>
      </c>
      <c r="W166">
        <f>IF(Source!BI79&lt;=1,H166, 0)</f>
        <v>371.32</v>
      </c>
      <c r="X166">
        <f>IF(Source!BI79=2,H166, 0)</f>
        <v>0</v>
      </c>
      <c r="Y166">
        <f>IF(Source!BI79=3,H166, 0)</f>
        <v>0</v>
      </c>
      <c r="Z166">
        <f>IF(Source!BI79=4,H166, 0)</f>
        <v>0</v>
      </c>
    </row>
    <row r="167" spans="1:26" ht="28.5" x14ac:dyDescent="0.2">
      <c r="A167" s="49" t="str">
        <f>Source!E81</f>
        <v>15,4</v>
      </c>
      <c r="B167" s="50" t="str">
        <f>Source!F81</f>
        <v>01.7.06.11</v>
      </c>
      <c r="C167" s="50" t="str">
        <f>Source!G81</f>
        <v>Лента уплотнительная типа Дихтунгсбанд</v>
      </c>
      <c r="D167" s="31" t="str">
        <f>Source!H81</f>
        <v>м</v>
      </c>
      <c r="E167" s="13">
        <f>Source!I81</f>
        <v>62.723700000000001</v>
      </c>
      <c r="F167" s="32">
        <f>Source!AL81+Source!AM81+Source!AO81</f>
        <v>0</v>
      </c>
      <c r="G167" s="46" t="s">
        <v>4</v>
      </c>
      <c r="H167" s="34">
        <f>ROUND(Source!AC81*Source!I81, 2)+ROUND(Source!AD81*Source!I81, 2)+ROUND(Source!AF81*Source!I81, 2)</f>
        <v>0</v>
      </c>
      <c r="I167" s="33"/>
      <c r="J167" s="33">
        <f>IF(Source!BC81&lt;&gt; 0, Source!BC81, 1)</f>
        <v>6.53</v>
      </c>
      <c r="K167" s="34">
        <f>Source!O81</f>
        <v>0</v>
      </c>
      <c r="L167" s="35"/>
      <c r="S167">
        <f>ROUND((Source!FX81/100)*((ROUND(Source!AF81*Source!I81, 2)+ROUND(Source!AE81*Source!I81, 2))), 2)</f>
        <v>0</v>
      </c>
      <c r="T167">
        <f>Source!X81</f>
        <v>0</v>
      </c>
      <c r="U167">
        <f>ROUND((Source!FY81/100)*((ROUND(Source!AF81*Source!I81, 2)+ROUND(Source!AE81*Source!I81, 2))), 2)</f>
        <v>0</v>
      </c>
      <c r="V167">
        <f>Source!Y81</f>
        <v>0</v>
      </c>
      <c r="W167">
        <f>IF(Source!BI81&lt;=1,H167, 0)</f>
        <v>0</v>
      </c>
      <c r="X167">
        <f>IF(Source!BI81=2,H167, 0)</f>
        <v>0</v>
      </c>
      <c r="Y167">
        <f>IF(Source!BI81=3,H167, 0)</f>
        <v>0</v>
      </c>
      <c r="Z167">
        <f>IF(Source!BI81=4,H167, 0)</f>
        <v>0</v>
      </c>
    </row>
    <row r="168" spans="1:26" ht="14.25" x14ac:dyDescent="0.2">
      <c r="A168" s="49" t="str">
        <f>Source!E83</f>
        <v>15,5</v>
      </c>
      <c r="B168" s="50" t="str">
        <f>Source!F83</f>
        <v>07.2.06.03</v>
      </c>
      <c r="C168" s="50" t="str">
        <f>Source!G83</f>
        <v>Профиль направляющий</v>
      </c>
      <c r="D168" s="31" t="str">
        <f>Source!H83</f>
        <v>м</v>
      </c>
      <c r="E168" s="13">
        <f>Source!I83</f>
        <v>46.104599999999991</v>
      </c>
      <c r="F168" s="32">
        <f>Source!AL83+Source!AM83+Source!AO83</f>
        <v>0</v>
      </c>
      <c r="G168" s="46" t="s">
        <v>4</v>
      </c>
      <c r="H168" s="34">
        <f>ROUND(Source!AC83*Source!I83, 2)+ROUND(Source!AD83*Source!I83, 2)+ROUND(Source!AF83*Source!I83, 2)</f>
        <v>0</v>
      </c>
      <c r="I168" s="33"/>
      <c r="J168" s="33">
        <f>IF(Source!BC83&lt;&gt; 0, Source!BC83, 1)</f>
        <v>6.53</v>
      </c>
      <c r="K168" s="34">
        <f>Source!O83</f>
        <v>0</v>
      </c>
      <c r="L168" s="35"/>
      <c r="S168">
        <f>ROUND((Source!FX83/100)*((ROUND(Source!AF83*Source!I83, 2)+ROUND(Source!AE83*Source!I83, 2))), 2)</f>
        <v>0</v>
      </c>
      <c r="T168">
        <f>Source!X83</f>
        <v>0</v>
      </c>
      <c r="U168">
        <f>ROUND((Source!FY83/100)*((ROUND(Source!AF83*Source!I83, 2)+ROUND(Source!AE83*Source!I83, 2))), 2)</f>
        <v>0</v>
      </c>
      <c r="V168">
        <f>Source!Y83</f>
        <v>0</v>
      </c>
      <c r="W168">
        <f>IF(Source!BI83&lt;=1,H168, 0)</f>
        <v>0</v>
      </c>
      <c r="X168">
        <f>IF(Source!BI83=2,H168, 0)</f>
        <v>0</v>
      </c>
      <c r="Y168">
        <f>IF(Source!BI83=3,H168, 0)</f>
        <v>0</v>
      </c>
      <c r="Z168">
        <f>IF(Source!BI83=4,H168, 0)</f>
        <v>0</v>
      </c>
    </row>
    <row r="169" spans="1:26" ht="28.5" x14ac:dyDescent="0.2">
      <c r="A169" s="49" t="str">
        <f>Source!E85</f>
        <v>15,6</v>
      </c>
      <c r="B169" s="50" t="str">
        <f>Source!F85</f>
        <v>07.2.06.03-0114</v>
      </c>
      <c r="C169" s="50" t="str">
        <f>Source!G85</f>
        <v>Профиль направляющий</v>
      </c>
      <c r="D169" s="31" t="str">
        <f>Source!H85</f>
        <v>м</v>
      </c>
      <c r="E169" s="13">
        <f>Source!I85</f>
        <v>45.104599999999998</v>
      </c>
      <c r="F169" s="32">
        <f>Source!AL85+Source!AM85+Source!AO85</f>
        <v>6.51</v>
      </c>
      <c r="G169" s="46" t="s">
        <v>4</v>
      </c>
      <c r="H169" s="34">
        <f>ROUND(Source!AC85*Source!I85, 2)+ROUND(Source!AD85*Source!I85, 2)+ROUND(Source!AF85*Source!I85, 2)</f>
        <v>293.63</v>
      </c>
      <c r="I169" s="33"/>
      <c r="J169" s="33">
        <f>IF(Source!BC85&lt;&gt; 0, Source!BC85, 1)</f>
        <v>6.53</v>
      </c>
      <c r="K169" s="34">
        <f>Source!O85</f>
        <v>1917.41</v>
      </c>
      <c r="L169" s="35"/>
      <c r="S169">
        <f>ROUND((Source!FX85/100)*((ROUND(Source!AF85*Source!I85, 2)+ROUND(Source!AE85*Source!I85, 2))), 2)</f>
        <v>0</v>
      </c>
      <c r="T169">
        <f>Source!X85</f>
        <v>0</v>
      </c>
      <c r="U169">
        <f>ROUND((Source!FY85/100)*((ROUND(Source!AF85*Source!I85, 2)+ROUND(Source!AE85*Source!I85, 2))), 2)</f>
        <v>0</v>
      </c>
      <c r="V169">
        <f>Source!Y85</f>
        <v>0</v>
      </c>
      <c r="W169">
        <f>IF(Source!BI85&lt;=1,H169, 0)</f>
        <v>293.63</v>
      </c>
      <c r="X169">
        <f>IF(Source!BI85=2,H169, 0)</f>
        <v>0</v>
      </c>
      <c r="Y169">
        <f>IF(Source!BI85=3,H169, 0)</f>
        <v>0</v>
      </c>
      <c r="Z169">
        <f>IF(Source!BI85=4,H169, 0)</f>
        <v>0</v>
      </c>
    </row>
    <row r="170" spans="1:26" ht="28.5" x14ac:dyDescent="0.2">
      <c r="A170" s="49" t="str">
        <f>Source!E87</f>
        <v>15,7</v>
      </c>
      <c r="B170" s="50" t="str">
        <f>Source!F87</f>
        <v>07.2.06.03-0181</v>
      </c>
      <c r="C170" s="50" t="str">
        <f>Source!G87</f>
        <v>Профиль стоечный «ОМЕГА»</v>
      </c>
      <c r="D170" s="31" t="str">
        <f>Source!H87</f>
        <v>м</v>
      </c>
      <c r="E170" s="13">
        <f>Source!I87</f>
        <v>136.1694</v>
      </c>
      <c r="F170" s="32">
        <f>Source!AL87+Source!AM87+Source!AO87</f>
        <v>10.72</v>
      </c>
      <c r="G170" s="46" t="s">
        <v>4</v>
      </c>
      <c r="H170" s="34">
        <f>ROUND(Source!AC87*Source!I87, 2)+ROUND(Source!AD87*Source!I87, 2)+ROUND(Source!AF87*Source!I87, 2)</f>
        <v>1459.74</v>
      </c>
      <c r="I170" s="33"/>
      <c r="J170" s="33">
        <f>IF(Source!BC87&lt;&gt; 0, Source!BC87, 1)</f>
        <v>6.53</v>
      </c>
      <c r="K170" s="34">
        <f>Source!O87</f>
        <v>9532.08</v>
      </c>
      <c r="L170" s="35"/>
      <c r="S170">
        <f>ROUND((Source!FX87/100)*((ROUND(Source!AF87*Source!I87, 2)+ROUND(Source!AE87*Source!I87, 2))), 2)</f>
        <v>0</v>
      </c>
      <c r="T170">
        <f>Source!X87</f>
        <v>0</v>
      </c>
      <c r="U170">
        <f>ROUND((Source!FY87/100)*((ROUND(Source!AF87*Source!I87, 2)+ROUND(Source!AE87*Source!I87, 2))), 2)</f>
        <v>0</v>
      </c>
      <c r="V170">
        <f>Source!Y87</f>
        <v>0</v>
      </c>
      <c r="W170">
        <f>IF(Source!BI87&lt;=1,H170, 0)</f>
        <v>1459.74</v>
      </c>
      <c r="X170">
        <f>IF(Source!BI87=2,H170, 0)</f>
        <v>0</v>
      </c>
      <c r="Y170">
        <f>IF(Source!BI87=3,H170, 0)</f>
        <v>0</v>
      </c>
      <c r="Z170">
        <f>IF(Source!BI87=4,H170, 0)</f>
        <v>0</v>
      </c>
    </row>
    <row r="171" spans="1:26" ht="14.25" x14ac:dyDescent="0.2">
      <c r="A171" s="49" t="str">
        <f>Source!E89</f>
        <v>15,8</v>
      </c>
      <c r="B171" s="50" t="str">
        <f>Source!F89</f>
        <v>07.2.06.03</v>
      </c>
      <c r="C171" s="50" t="str">
        <f>Source!G89</f>
        <v>Профиль стоечный</v>
      </c>
      <c r="D171" s="31" t="str">
        <f>Source!H89</f>
        <v>м</v>
      </c>
      <c r="E171" s="13">
        <f>Source!I89</f>
        <v>136.1694</v>
      </c>
      <c r="F171" s="32">
        <f>Source!AL89+Source!AM89+Source!AO89</f>
        <v>0</v>
      </c>
      <c r="G171" s="46" t="s">
        <v>4</v>
      </c>
      <c r="H171" s="34">
        <f>ROUND(Source!AC89*Source!I89, 2)+ROUND(Source!AD89*Source!I89, 2)+ROUND(Source!AF89*Source!I89, 2)</f>
        <v>0</v>
      </c>
      <c r="I171" s="33"/>
      <c r="J171" s="33">
        <f>IF(Source!BC89&lt;&gt; 0, Source!BC89, 1)</f>
        <v>6.53</v>
      </c>
      <c r="K171" s="34">
        <f>Source!O89</f>
        <v>0</v>
      </c>
      <c r="L171" s="35"/>
      <c r="S171">
        <f>ROUND((Source!FX89/100)*((ROUND(Source!AF89*Source!I89, 2)+ROUND(Source!AE89*Source!I89, 2))), 2)</f>
        <v>0</v>
      </c>
      <c r="T171">
        <f>Source!X89</f>
        <v>0</v>
      </c>
      <c r="U171">
        <f>ROUND((Source!FY89/100)*((ROUND(Source!AF89*Source!I89, 2)+ROUND(Source!AE89*Source!I89, 2))), 2)</f>
        <v>0</v>
      </c>
      <c r="V171">
        <f>Source!Y89</f>
        <v>0</v>
      </c>
      <c r="W171">
        <f>IF(Source!BI89&lt;=1,H171, 0)</f>
        <v>0</v>
      </c>
      <c r="X171">
        <f>IF(Source!BI89=2,H171, 0)</f>
        <v>0</v>
      </c>
      <c r="Y171">
        <f>IF(Source!BI89=3,H171, 0)</f>
        <v>0</v>
      </c>
      <c r="Z171">
        <f>IF(Source!BI89=4,H171, 0)</f>
        <v>0</v>
      </c>
    </row>
    <row r="172" spans="1:26" ht="28.5" x14ac:dyDescent="0.2">
      <c r="A172" s="49" t="str">
        <f>Source!E91</f>
        <v>15,9</v>
      </c>
      <c r="B172" s="50" t="str">
        <f>Source!F91</f>
        <v>12.2.03.15</v>
      </c>
      <c r="C172" s="50" t="str">
        <f>Source!G91</f>
        <v>Материалы теплоизоляционные из минеральных волокон</v>
      </c>
      <c r="D172" s="31" t="str">
        <f>Source!H91</f>
        <v>м2</v>
      </c>
      <c r="E172" s="13">
        <f>Source!I91</f>
        <v>55.218299999999999</v>
      </c>
      <c r="F172" s="32">
        <f>Source!AL91+Source!AM91+Source!AO91</f>
        <v>0</v>
      </c>
      <c r="G172" s="46" t="s">
        <v>4</v>
      </c>
      <c r="H172" s="34">
        <f>ROUND(Source!AC91*Source!I91, 2)+ROUND(Source!AD91*Source!I91, 2)+ROUND(Source!AF91*Source!I91, 2)</f>
        <v>0</v>
      </c>
      <c r="I172" s="33"/>
      <c r="J172" s="33">
        <f>IF(Source!BC91&lt;&gt; 0, Source!BC91, 1)</f>
        <v>6.53</v>
      </c>
      <c r="K172" s="34">
        <f>Source!O91</f>
        <v>0</v>
      </c>
      <c r="L172" s="35"/>
      <c r="S172">
        <f>ROUND((Source!FX91/100)*((ROUND(Source!AF91*Source!I91, 2)+ROUND(Source!AE91*Source!I91, 2))), 2)</f>
        <v>0</v>
      </c>
      <c r="T172">
        <f>Source!X91</f>
        <v>0</v>
      </c>
      <c r="U172">
        <f>ROUND((Source!FY91/100)*((ROUND(Source!AF91*Source!I91, 2)+ROUND(Source!AE91*Source!I91, 2))), 2)</f>
        <v>0</v>
      </c>
      <c r="V172">
        <f>Source!Y91</f>
        <v>0</v>
      </c>
      <c r="W172">
        <f>IF(Source!BI91&lt;=1,H172, 0)</f>
        <v>0</v>
      </c>
      <c r="X172">
        <f>IF(Source!BI91=2,H172, 0)</f>
        <v>0</v>
      </c>
      <c r="Y172">
        <f>IF(Source!BI91=3,H172, 0)</f>
        <v>0</v>
      </c>
      <c r="Z172">
        <f>IF(Source!BI91=4,H172, 0)</f>
        <v>0</v>
      </c>
    </row>
    <row r="173" spans="1:26" ht="42.75" x14ac:dyDescent="0.2">
      <c r="A173" s="51" t="str">
        <f>Source!E93</f>
        <v>15,10</v>
      </c>
      <c r="B173" s="52" t="str">
        <f>Source!F93</f>
        <v>12.2.03.02-0014</v>
      </c>
      <c r="C173" s="52" t="str">
        <f>Source!G93</f>
        <v>Вата минеральная «ISOVER» из стеклянного штапельного полотна КТ-11-100</v>
      </c>
      <c r="D173" s="38" t="str">
        <f>Source!H93</f>
        <v>м3</v>
      </c>
      <c r="E173" s="39">
        <f>Source!I93</f>
        <v>55.218299999999999</v>
      </c>
      <c r="F173" s="40">
        <f>Source!AL93+Source!AM93+Source!AO93</f>
        <v>350.09</v>
      </c>
      <c r="G173" s="47" t="s">
        <v>4</v>
      </c>
      <c r="H173" s="42">
        <f>ROUND(Source!AC93*Source!I93, 2)+ROUND(Source!AD93*Source!I93, 2)+ROUND(Source!AF93*Source!I93, 2)</f>
        <v>19331.37</v>
      </c>
      <c r="I173" s="41"/>
      <c r="J173" s="41">
        <f>IF(Source!BC93&lt;&gt; 0, Source!BC93, 1)</f>
        <v>6.53</v>
      </c>
      <c r="K173" s="42">
        <f>Source!O93</f>
        <v>126233.88</v>
      </c>
      <c r="L173" s="48"/>
      <c r="S173">
        <f>ROUND((Source!FX93/100)*((ROUND(Source!AF93*Source!I93, 2)+ROUND(Source!AE93*Source!I93, 2))), 2)</f>
        <v>0</v>
      </c>
      <c r="T173">
        <f>Source!X93</f>
        <v>0</v>
      </c>
      <c r="U173">
        <f>ROUND((Source!FY93/100)*((ROUND(Source!AF93*Source!I93, 2)+ROUND(Source!AE93*Source!I93, 2))), 2)</f>
        <v>0</v>
      </c>
      <c r="V173">
        <f>Source!Y93</f>
        <v>0</v>
      </c>
      <c r="W173">
        <f>IF(Source!BI93&lt;=1,H173, 0)</f>
        <v>19331.37</v>
      </c>
      <c r="X173">
        <f>IF(Source!BI93=2,H173, 0)</f>
        <v>0</v>
      </c>
      <c r="Y173">
        <f>IF(Source!BI93=3,H173, 0)</f>
        <v>0</v>
      </c>
      <c r="Z173">
        <f>IF(Source!BI93=4,H173, 0)</f>
        <v>0</v>
      </c>
    </row>
    <row r="174" spans="1:26" ht="15" x14ac:dyDescent="0.25">
      <c r="G174" s="80">
        <f>H158+H159+H160+H161+H162+SUM(H164:H173)</f>
        <v>27661.439999999999</v>
      </c>
      <c r="H174" s="80"/>
      <c r="J174" s="80">
        <f>K158+K159+K160+K161+K162+SUM(K164:K173)</f>
        <v>180641.69999999998</v>
      </c>
      <c r="K174" s="80"/>
      <c r="L174" s="44">
        <f>Source!U73</f>
        <v>83.846039999999988</v>
      </c>
      <c r="O174" s="26">
        <f>G174</f>
        <v>27661.439999999999</v>
      </c>
      <c r="P174" s="26">
        <f>J174</f>
        <v>180641.69999999998</v>
      </c>
      <c r="Q174" s="26">
        <f>L174</f>
        <v>83.846039999999988</v>
      </c>
      <c r="W174">
        <f>IF(Source!BI73&lt;=1,H158+H159+H160+H161+H162, 0)</f>
        <v>2734.3599999999997</v>
      </c>
      <c r="X174">
        <f>IF(Source!BI73=2,H158+H159+H160+H161+H162, 0)</f>
        <v>0</v>
      </c>
      <c r="Y174">
        <f>IF(Source!BI73=3,H158+H159+H160+H161+H162, 0)</f>
        <v>0</v>
      </c>
      <c r="Z174">
        <f>IF(Source!BI73=4,H158+H159+H160+H161+H162, 0)</f>
        <v>0</v>
      </c>
    </row>
    <row r="175" spans="1:26" ht="57" x14ac:dyDescent="0.2">
      <c r="A175" s="49" t="str">
        <f>Source!E95</f>
        <v>16</v>
      </c>
      <c r="B175" s="50" t="str">
        <f>Source!F95</f>
        <v>15-02-016-03</v>
      </c>
      <c r="C175" s="50" t="str">
        <f>Source!G95</f>
        <v>Штукатурка поверхностей внутри здания цементно-известковым или цементным раствором по камню и бетону улучшенная стен</v>
      </c>
      <c r="D175" s="31" t="str">
        <f>Source!H95</f>
        <v>100 м2</v>
      </c>
      <c r="E175" s="13">
        <f>Source!I95</f>
        <v>1.6552</v>
      </c>
      <c r="F175" s="32">
        <f>Source!AL95+Source!AM95+Source!AO95</f>
        <v>2040.6800000000003</v>
      </c>
      <c r="G175" s="33"/>
      <c r="H175" s="34"/>
      <c r="I175" s="33" t="str">
        <f>Source!BO95</f>
        <v/>
      </c>
      <c r="J175" s="33"/>
      <c r="K175" s="34"/>
      <c r="L175" s="35"/>
      <c r="S175">
        <f>ROUND((Source!FX95/100)*((ROUND(Source!AF95*Source!I95, 2)+ROUND(Source!AE95*Source!I95, 2))), 2)</f>
        <v>1568.56</v>
      </c>
      <c r="T175">
        <f>Source!X95</f>
        <v>10296.879999999999</v>
      </c>
      <c r="U175">
        <f>ROUND((Source!FY95/100)*((ROUND(Source!AF95*Source!I95, 2)+ROUND(Source!AE95*Source!I95, 2))), 2)</f>
        <v>775.98</v>
      </c>
      <c r="V175">
        <f>Source!Y95</f>
        <v>5094.25</v>
      </c>
    </row>
    <row r="176" spans="1:26" x14ac:dyDescent="0.2">
      <c r="C176" s="27" t="str">
        <f>"Объем: "&amp;Source!I95&amp;"=165,52/"&amp;"100"</f>
        <v>Объем: 1,6552=165,52/100</v>
      </c>
    </row>
    <row r="177" spans="1:26" ht="14.25" x14ac:dyDescent="0.2">
      <c r="A177" s="49"/>
      <c r="B177" s="50"/>
      <c r="C177" s="50" t="s">
        <v>1151</v>
      </c>
      <c r="D177" s="31"/>
      <c r="E177" s="13"/>
      <c r="F177" s="32">
        <f>Source!AO95</f>
        <v>806.9</v>
      </c>
      <c r="G177" s="33" t="str">
        <f>Source!DG95</f>
        <v>)*1,15</v>
      </c>
      <c r="H177" s="34">
        <f>ROUND(Source!AF95*Source!I95, 2)</f>
        <v>1535.92</v>
      </c>
      <c r="I177" s="33"/>
      <c r="J177" s="33">
        <f>IF(Source!BA95&lt;&gt; 0, Source!BA95, 1)</f>
        <v>6.53</v>
      </c>
      <c r="K177" s="34">
        <f>Source!S95</f>
        <v>10029.540000000001</v>
      </c>
      <c r="L177" s="35"/>
      <c r="R177">
        <f>H177</f>
        <v>1535.92</v>
      </c>
    </row>
    <row r="178" spans="1:26" ht="14.25" x14ac:dyDescent="0.2">
      <c r="A178" s="49"/>
      <c r="B178" s="50"/>
      <c r="C178" s="50" t="s">
        <v>319</v>
      </c>
      <c r="D178" s="31"/>
      <c r="E178" s="13"/>
      <c r="F178" s="32">
        <f>Source!AM95</f>
        <v>103.38</v>
      </c>
      <c r="G178" s="33" t="str">
        <f>Source!DE95</f>
        <v>)*1,25</v>
      </c>
      <c r="H178" s="34">
        <f>ROUND(Source!AD95*Source!I95, 2)</f>
        <v>213.89</v>
      </c>
      <c r="I178" s="33"/>
      <c r="J178" s="33">
        <f>IF(Source!BB95&lt;&gt; 0, Source!BB95, 1)</f>
        <v>6.53</v>
      </c>
      <c r="K178" s="34">
        <f>Source!Q95</f>
        <v>1396.72</v>
      </c>
      <c r="L178" s="35"/>
    </row>
    <row r="179" spans="1:26" ht="14.25" x14ac:dyDescent="0.2">
      <c r="A179" s="49"/>
      <c r="B179" s="50"/>
      <c r="C179" s="50" t="s">
        <v>1152</v>
      </c>
      <c r="D179" s="31"/>
      <c r="E179" s="13"/>
      <c r="F179" s="32">
        <f>Source!AN95</f>
        <v>59.9</v>
      </c>
      <c r="G179" s="33" t="str">
        <f>Source!DF95</f>
        <v>)*1,25</v>
      </c>
      <c r="H179" s="36">
        <f>ROUND(Source!AE95*Source!I95, 2)</f>
        <v>123.93</v>
      </c>
      <c r="I179" s="33"/>
      <c r="J179" s="33">
        <f>IF(Source!BS95&lt;&gt; 0, Source!BS95, 1)</f>
        <v>6.53</v>
      </c>
      <c r="K179" s="36">
        <f>Source!R95</f>
        <v>809.28</v>
      </c>
      <c r="L179" s="35"/>
      <c r="R179">
        <f>H179</f>
        <v>123.93</v>
      </c>
    </row>
    <row r="180" spans="1:26" ht="14.25" x14ac:dyDescent="0.2">
      <c r="A180" s="49"/>
      <c r="B180" s="50"/>
      <c r="C180" s="50" t="s">
        <v>1158</v>
      </c>
      <c r="D180" s="31"/>
      <c r="E180" s="13"/>
      <c r="F180" s="32">
        <f>Source!AL95</f>
        <v>1130.4000000000001</v>
      </c>
      <c r="G180" s="33" t="str">
        <f>Source!DD95</f>
        <v/>
      </c>
      <c r="H180" s="34">
        <f>ROUND(Source!AC95*Source!I95, 2)</f>
        <v>1871.04</v>
      </c>
      <c r="I180" s="33"/>
      <c r="J180" s="33">
        <f>IF(Source!BC95&lt;&gt; 0, Source!BC95, 1)</f>
        <v>6.53</v>
      </c>
      <c r="K180" s="34">
        <f>Source!P95</f>
        <v>12217.88</v>
      </c>
      <c r="L180" s="35"/>
    </row>
    <row r="181" spans="1:26" ht="14.25" x14ac:dyDescent="0.2">
      <c r="A181" s="49"/>
      <c r="B181" s="50"/>
      <c r="C181" s="50" t="s">
        <v>1153</v>
      </c>
      <c r="D181" s="31" t="s">
        <v>1154</v>
      </c>
      <c r="E181" s="13">
        <f>Source!BZ95</f>
        <v>105</v>
      </c>
      <c r="F181" s="73" t="str">
        <f>CONCATENATE(" )", Source!DL95, Source!FT95, "=", Source!FX95)</f>
        <v xml:space="preserve"> )*0,9=94,5</v>
      </c>
      <c r="G181" s="79"/>
      <c r="H181" s="34">
        <f>SUM(S175:S185)</f>
        <v>1568.56</v>
      </c>
      <c r="I181" s="37"/>
      <c r="J181" s="29">
        <f>Source!AT95</f>
        <v>95</v>
      </c>
      <c r="K181" s="34">
        <f>SUM(T175:T185)</f>
        <v>10296.879999999999</v>
      </c>
      <c r="L181" s="35"/>
    </row>
    <row r="182" spans="1:26" ht="14.25" x14ac:dyDescent="0.2">
      <c r="A182" s="49"/>
      <c r="B182" s="50"/>
      <c r="C182" s="50" t="s">
        <v>1155</v>
      </c>
      <c r="D182" s="31" t="s">
        <v>1154</v>
      </c>
      <c r="E182" s="13">
        <f>Source!CA95</f>
        <v>55</v>
      </c>
      <c r="F182" s="73" t="str">
        <f>CONCATENATE(" )", Source!DM95, Source!FU95, "=", Source!FY95)</f>
        <v xml:space="preserve"> )*0,85=46,75</v>
      </c>
      <c r="G182" s="79"/>
      <c r="H182" s="34">
        <f>SUM(U175:U185)</f>
        <v>775.98</v>
      </c>
      <c r="I182" s="37"/>
      <c r="J182" s="29">
        <f>Source!AU95</f>
        <v>47</v>
      </c>
      <c r="K182" s="34">
        <f>SUM(V175:V185)</f>
        <v>5094.25</v>
      </c>
      <c r="L182" s="35"/>
    </row>
    <row r="183" spans="1:26" ht="14.25" x14ac:dyDescent="0.2">
      <c r="A183" s="49"/>
      <c r="B183" s="50"/>
      <c r="C183" s="50" t="s">
        <v>1156</v>
      </c>
      <c r="D183" s="31" t="s">
        <v>1157</v>
      </c>
      <c r="E183" s="13">
        <f>Source!AQ95</f>
        <v>85.84</v>
      </c>
      <c r="F183" s="32"/>
      <c r="G183" s="33" t="str">
        <f>Source!DI95</f>
        <v>)*1,15</v>
      </c>
      <c r="H183" s="34"/>
      <c r="I183" s="33"/>
      <c r="J183" s="33"/>
      <c r="K183" s="34"/>
      <c r="L183" s="45">
        <f>Source!U95</f>
        <v>163.39472319999999</v>
      </c>
    </row>
    <row r="184" spans="1:26" ht="28.5" x14ac:dyDescent="0.2">
      <c r="A184" s="49" t="str">
        <f>Source!E97</f>
        <v>16,1</v>
      </c>
      <c r="B184" s="50" t="str">
        <f>Source!F97</f>
        <v>04.3.01.12-0111</v>
      </c>
      <c r="C184" s="50" t="str">
        <f>Source!G97</f>
        <v>Раствор готовый отделочный тяжелый, цементно-известковый 1:1:6</v>
      </c>
      <c r="D184" s="31" t="str">
        <f>Source!H97</f>
        <v>м3</v>
      </c>
      <c r="E184" s="13">
        <f>Source!I97</f>
        <v>-3.095224</v>
      </c>
      <c r="F184" s="32">
        <f>Source!AL97+Source!AM97+Source!AO97</f>
        <v>517.91</v>
      </c>
      <c r="G184" s="46" t="s">
        <v>4</v>
      </c>
      <c r="H184" s="34">
        <f>ROUND(Source!AC97*Source!I97, 2)+ROUND(Source!AD97*Source!I97, 2)+ROUND(Source!AF97*Source!I97, 2)</f>
        <v>-1603.05</v>
      </c>
      <c r="I184" s="33"/>
      <c r="J184" s="33">
        <f>IF(Source!BC97&lt;&gt; 0, Source!BC97, 1)</f>
        <v>6.53</v>
      </c>
      <c r="K184" s="34">
        <f>Source!O97</f>
        <v>-10467.9</v>
      </c>
      <c r="L184" s="35"/>
      <c r="S184">
        <f>ROUND((Source!FX97/100)*((ROUND(Source!AF97*Source!I97, 2)+ROUND(Source!AE97*Source!I97, 2))), 2)</f>
        <v>0</v>
      </c>
      <c r="T184">
        <f>Source!X97</f>
        <v>0</v>
      </c>
      <c r="U184">
        <f>ROUND((Source!FY97/100)*((ROUND(Source!AF97*Source!I97, 2)+ROUND(Source!AE97*Source!I97, 2))), 2)</f>
        <v>0</v>
      </c>
      <c r="V184">
        <f>Source!Y97</f>
        <v>0</v>
      </c>
      <c r="W184">
        <f>IF(Source!BI97&lt;=1,H184, 0)</f>
        <v>-1603.05</v>
      </c>
      <c r="X184">
        <f>IF(Source!BI97=2,H184, 0)</f>
        <v>0</v>
      </c>
      <c r="Y184">
        <f>IF(Source!BI97=3,H184, 0)</f>
        <v>0</v>
      </c>
      <c r="Z184">
        <f>IF(Source!BI97=4,H184, 0)</f>
        <v>0</v>
      </c>
    </row>
    <row r="185" spans="1:26" ht="28.5" x14ac:dyDescent="0.2">
      <c r="A185" s="51" t="str">
        <f>Source!E99</f>
        <v>16,2</v>
      </c>
      <c r="B185" s="52" t="str">
        <f>Source!F99</f>
        <v>04.3.01.13-0002</v>
      </c>
      <c r="C185" s="52" t="str">
        <f>Source!G99</f>
        <v>Раствор известково-гипсовый</v>
      </c>
      <c r="D185" s="38" t="str">
        <f>Source!H99</f>
        <v>м3</v>
      </c>
      <c r="E185" s="39">
        <f>Source!I99</f>
        <v>3.095224</v>
      </c>
      <c r="F185" s="40">
        <f>Source!AL99+Source!AM99+Source!AO99</f>
        <v>520</v>
      </c>
      <c r="G185" s="47" t="s">
        <v>4</v>
      </c>
      <c r="H185" s="42">
        <f>ROUND(Source!AC99*Source!I99, 2)+ROUND(Source!AD99*Source!I99, 2)+ROUND(Source!AF99*Source!I99, 2)</f>
        <v>1609.52</v>
      </c>
      <c r="I185" s="41"/>
      <c r="J185" s="41">
        <f>IF(Source!BC99&lt;&gt; 0, Source!BC99, 1)</f>
        <v>6.53</v>
      </c>
      <c r="K185" s="42">
        <f>Source!O99</f>
        <v>10510.14</v>
      </c>
      <c r="L185" s="48"/>
      <c r="S185">
        <f>ROUND((Source!FX99/100)*((ROUND(Source!AF99*Source!I99, 2)+ROUND(Source!AE99*Source!I99, 2))), 2)</f>
        <v>0</v>
      </c>
      <c r="T185">
        <f>Source!X99</f>
        <v>0</v>
      </c>
      <c r="U185">
        <f>ROUND((Source!FY99/100)*((ROUND(Source!AF99*Source!I99, 2)+ROUND(Source!AE99*Source!I99, 2))), 2)</f>
        <v>0</v>
      </c>
      <c r="V185">
        <f>Source!Y99</f>
        <v>0</v>
      </c>
      <c r="W185">
        <f>IF(Source!BI99&lt;=1,H185, 0)</f>
        <v>1609.52</v>
      </c>
      <c r="X185">
        <f>IF(Source!BI99=2,H185, 0)</f>
        <v>0</v>
      </c>
      <c r="Y185">
        <f>IF(Source!BI99=3,H185, 0)</f>
        <v>0</v>
      </c>
      <c r="Z185">
        <f>IF(Source!BI99=4,H185, 0)</f>
        <v>0</v>
      </c>
    </row>
    <row r="186" spans="1:26" ht="15" x14ac:dyDescent="0.25">
      <c r="G186" s="80">
        <f>H177+H178+H180+H181+H182+SUM(H184:H185)</f>
        <v>5971.86</v>
      </c>
      <c r="H186" s="80"/>
      <c r="J186" s="80">
        <f>K177+K178+K180+K181+K182+SUM(K184:K185)</f>
        <v>39077.509999999995</v>
      </c>
      <c r="K186" s="80"/>
      <c r="L186" s="44">
        <f>Source!U95</f>
        <v>163.39472319999999</v>
      </c>
      <c r="O186" s="26">
        <f>G186</f>
        <v>5971.86</v>
      </c>
      <c r="P186" s="26">
        <f>J186</f>
        <v>39077.509999999995</v>
      </c>
      <c r="Q186" s="26">
        <f>L186</f>
        <v>163.39472319999999</v>
      </c>
      <c r="W186">
        <f>IF(Source!BI95&lt;=1,H177+H178+H180+H181+H182, 0)</f>
        <v>5965.3899999999994</v>
      </c>
      <c r="X186">
        <f>IF(Source!BI95=2,H177+H178+H180+H181+H182, 0)</f>
        <v>0</v>
      </c>
      <c r="Y186">
        <f>IF(Source!BI95=3,H177+H178+H180+H181+H182, 0)</f>
        <v>0</v>
      </c>
      <c r="Z186">
        <f>IF(Source!BI95=4,H177+H178+H180+H181+H182, 0)</f>
        <v>0</v>
      </c>
    </row>
    <row r="187" spans="1:26" ht="42.75" x14ac:dyDescent="0.2">
      <c r="A187" s="49" t="str">
        <f>Source!E101</f>
        <v>17</v>
      </c>
      <c r="B187" s="50" t="str">
        <f>Source!F101</f>
        <v>15-02-031-01</v>
      </c>
      <c r="C187" s="50" t="str">
        <f>Source!G101</f>
        <v>Штукатурка поверхностей оконных и дверных откосов по бетону и камню плоских</v>
      </c>
      <c r="D187" s="31" t="str">
        <f>Source!H101</f>
        <v>100 м2</v>
      </c>
      <c r="E187" s="13">
        <f>Source!I101</f>
        <v>0.34160000000000001</v>
      </c>
      <c r="F187" s="32">
        <f>Source!AL101+Source!AM101+Source!AO101</f>
        <v>4206.63</v>
      </c>
      <c r="G187" s="33"/>
      <c r="H187" s="34"/>
      <c r="I187" s="33" t="str">
        <f>Source!BO101</f>
        <v/>
      </c>
      <c r="J187" s="33"/>
      <c r="K187" s="34"/>
      <c r="L187" s="35"/>
      <c r="S187">
        <f>ROUND((Source!FX101/100)*((ROUND(Source!AF101*Source!I101, 2)+ROUND(Source!AE101*Source!I101, 2))), 2)</f>
        <v>714.97</v>
      </c>
      <c r="T187">
        <f>Source!X101</f>
        <v>4693.5</v>
      </c>
      <c r="U187">
        <f>ROUND((Source!FY101/100)*((ROUND(Source!AF101*Source!I101, 2)+ROUND(Source!AE101*Source!I101, 2))), 2)</f>
        <v>353.7</v>
      </c>
      <c r="V187">
        <f>Source!Y101</f>
        <v>2322.0500000000002</v>
      </c>
    </row>
    <row r="188" spans="1:26" x14ac:dyDescent="0.2">
      <c r="C188" s="27" t="str">
        <f>"Объем: "&amp;Source!I101&amp;"=34,16/"&amp;"100"</f>
        <v>Объем: 0,3416=34,16/100</v>
      </c>
    </row>
    <row r="189" spans="1:26" ht="14.25" x14ac:dyDescent="0.2">
      <c r="A189" s="49"/>
      <c r="B189" s="50"/>
      <c r="C189" s="50" t="s">
        <v>1151</v>
      </c>
      <c r="D189" s="31"/>
      <c r="E189" s="13"/>
      <c r="F189" s="32">
        <f>Source!AO101</f>
        <v>1895.72</v>
      </c>
      <c r="G189" s="33" t="str">
        <f>Source!DG101</f>
        <v>)*1,15</v>
      </c>
      <c r="H189" s="34">
        <f>ROUND(Source!AF101*Source!I101, 2)</f>
        <v>744.71</v>
      </c>
      <c r="I189" s="33"/>
      <c r="J189" s="33">
        <f>IF(Source!BA101&lt;&gt; 0, Source!BA101, 1)</f>
        <v>6.53</v>
      </c>
      <c r="K189" s="34">
        <f>Source!S101</f>
        <v>4862.99</v>
      </c>
      <c r="L189" s="35"/>
      <c r="R189">
        <f>H189</f>
        <v>744.71</v>
      </c>
    </row>
    <row r="190" spans="1:26" ht="14.25" x14ac:dyDescent="0.2">
      <c r="A190" s="49"/>
      <c r="B190" s="50"/>
      <c r="C190" s="50" t="s">
        <v>319</v>
      </c>
      <c r="D190" s="31"/>
      <c r="E190" s="13"/>
      <c r="F190" s="32">
        <f>Source!AM101</f>
        <v>64.400000000000006</v>
      </c>
      <c r="G190" s="33" t="str">
        <f>Source!DE101</f>
        <v>)*1,25</v>
      </c>
      <c r="H190" s="34">
        <f>ROUND(Source!AD101*Source!I101, 2)</f>
        <v>27.5</v>
      </c>
      <c r="I190" s="33"/>
      <c r="J190" s="33">
        <f>IF(Source!BB101&lt;&gt; 0, Source!BB101, 1)</f>
        <v>6.53</v>
      </c>
      <c r="K190" s="34">
        <f>Source!Q101</f>
        <v>179.57</v>
      </c>
      <c r="L190" s="35"/>
    </row>
    <row r="191" spans="1:26" ht="14.25" x14ac:dyDescent="0.2">
      <c r="A191" s="49"/>
      <c r="B191" s="50"/>
      <c r="C191" s="50" t="s">
        <v>1152</v>
      </c>
      <c r="D191" s="31"/>
      <c r="E191" s="13"/>
      <c r="F191" s="32">
        <f>Source!AN101</f>
        <v>27.81</v>
      </c>
      <c r="G191" s="33" t="str">
        <f>Source!DF101</f>
        <v>)*1,25</v>
      </c>
      <c r="H191" s="36">
        <f>ROUND(Source!AE101*Source!I101, 2)</f>
        <v>11.87</v>
      </c>
      <c r="I191" s="33"/>
      <c r="J191" s="33">
        <f>IF(Source!BS101&lt;&gt; 0, Source!BS101, 1)</f>
        <v>6.53</v>
      </c>
      <c r="K191" s="36">
        <f>Source!R101</f>
        <v>77.540000000000006</v>
      </c>
      <c r="L191" s="35"/>
      <c r="R191">
        <f>H191</f>
        <v>11.87</v>
      </c>
    </row>
    <row r="192" spans="1:26" ht="14.25" x14ac:dyDescent="0.2">
      <c r="A192" s="49"/>
      <c r="B192" s="50"/>
      <c r="C192" s="50" t="s">
        <v>1158</v>
      </c>
      <c r="D192" s="31"/>
      <c r="E192" s="13"/>
      <c r="F192" s="32">
        <f>Source!AL101</f>
        <v>2246.5100000000002</v>
      </c>
      <c r="G192" s="33" t="str">
        <f>Source!DD101</f>
        <v/>
      </c>
      <c r="H192" s="34">
        <f>ROUND(Source!AC101*Source!I101, 2)</f>
        <v>767.41</v>
      </c>
      <c r="I192" s="33"/>
      <c r="J192" s="33">
        <f>IF(Source!BC101&lt;&gt; 0, Source!BC101, 1)</f>
        <v>6.53</v>
      </c>
      <c r="K192" s="34">
        <f>Source!P101</f>
        <v>5011.17</v>
      </c>
      <c r="L192" s="35"/>
    </row>
    <row r="193" spans="1:26" ht="14.25" x14ac:dyDescent="0.2">
      <c r="A193" s="49"/>
      <c r="B193" s="50"/>
      <c r="C193" s="50" t="s">
        <v>1153</v>
      </c>
      <c r="D193" s="31" t="s">
        <v>1154</v>
      </c>
      <c r="E193" s="13">
        <f>Source!BZ101</f>
        <v>105</v>
      </c>
      <c r="F193" s="73" t="str">
        <f>CONCATENATE(" )", Source!DL101, Source!FT101, "=", Source!FX101)</f>
        <v xml:space="preserve"> )*0,9=94,5</v>
      </c>
      <c r="G193" s="79"/>
      <c r="H193" s="34">
        <f>SUM(S187:S198)</f>
        <v>714.97</v>
      </c>
      <c r="I193" s="37"/>
      <c r="J193" s="29">
        <f>Source!AT101</f>
        <v>95</v>
      </c>
      <c r="K193" s="34">
        <f>SUM(T187:T198)</f>
        <v>4693.5</v>
      </c>
      <c r="L193" s="35"/>
    </row>
    <row r="194" spans="1:26" ht="14.25" x14ac:dyDescent="0.2">
      <c r="A194" s="49"/>
      <c r="B194" s="50"/>
      <c r="C194" s="50" t="s">
        <v>1155</v>
      </c>
      <c r="D194" s="31" t="s">
        <v>1154</v>
      </c>
      <c r="E194" s="13">
        <f>Source!CA101</f>
        <v>55</v>
      </c>
      <c r="F194" s="73" t="str">
        <f>CONCATENATE(" )", Source!DM101, Source!FU101, "=", Source!FY101)</f>
        <v xml:space="preserve"> )*0,85=46,75</v>
      </c>
      <c r="G194" s="79"/>
      <c r="H194" s="34">
        <f>SUM(U187:U198)</f>
        <v>353.7</v>
      </c>
      <c r="I194" s="37"/>
      <c r="J194" s="29">
        <f>Source!AU101</f>
        <v>47</v>
      </c>
      <c r="K194" s="34">
        <f>SUM(V187:V198)</f>
        <v>2322.0500000000002</v>
      </c>
      <c r="L194" s="35"/>
    </row>
    <row r="195" spans="1:26" ht="14.25" x14ac:dyDescent="0.2">
      <c r="A195" s="49"/>
      <c r="B195" s="50"/>
      <c r="C195" s="50" t="s">
        <v>1156</v>
      </c>
      <c r="D195" s="31" t="s">
        <v>1157</v>
      </c>
      <c r="E195" s="13">
        <f>Source!AQ101</f>
        <v>204.06</v>
      </c>
      <c r="F195" s="32"/>
      <c r="G195" s="33" t="str">
        <f>Source!DI101</f>
        <v>)*1,15</v>
      </c>
      <c r="H195" s="34"/>
      <c r="I195" s="33"/>
      <c r="J195" s="33"/>
      <c r="K195" s="34"/>
      <c r="L195" s="45">
        <f>Source!U101</f>
        <v>80.162930399999993</v>
      </c>
    </row>
    <row r="196" spans="1:26" ht="28.5" x14ac:dyDescent="0.2">
      <c r="A196" s="49" t="str">
        <f>Source!E103</f>
        <v>17,1</v>
      </c>
      <c r="B196" s="50" t="str">
        <f>Source!F103</f>
        <v>04.3.01.12-0111</v>
      </c>
      <c r="C196" s="50" t="str">
        <f>Source!G103</f>
        <v>Раствор готовый отделочный тяжелый, цементно-известковый 1:1:6</v>
      </c>
      <c r="D196" s="31" t="str">
        <f>Source!H103</f>
        <v>м3</v>
      </c>
      <c r="E196" s="13">
        <f>Source!I103</f>
        <v>-3.4160000000000003E-2</v>
      </c>
      <c r="F196" s="32">
        <f>Source!AL103+Source!AM103+Source!AO103</f>
        <v>517.91</v>
      </c>
      <c r="G196" s="46" t="s">
        <v>4</v>
      </c>
      <c r="H196" s="34">
        <f>ROUND(Source!AC103*Source!I103, 2)+ROUND(Source!AD103*Source!I103, 2)+ROUND(Source!AF103*Source!I103, 2)</f>
        <v>-17.690000000000001</v>
      </c>
      <c r="I196" s="33"/>
      <c r="J196" s="33">
        <f>IF(Source!BC103&lt;&gt; 0, Source!BC103, 1)</f>
        <v>6.53</v>
      </c>
      <c r="K196" s="34">
        <f>Source!O103</f>
        <v>-115.53</v>
      </c>
      <c r="L196" s="35"/>
      <c r="S196">
        <f>ROUND((Source!FX103/100)*((ROUND(Source!AF103*Source!I103, 2)+ROUND(Source!AE103*Source!I103, 2))), 2)</f>
        <v>0</v>
      </c>
      <c r="T196">
        <f>Source!X103</f>
        <v>0</v>
      </c>
      <c r="U196">
        <f>ROUND((Source!FY103/100)*((ROUND(Source!AF103*Source!I103, 2)+ROUND(Source!AE103*Source!I103, 2))), 2)</f>
        <v>0</v>
      </c>
      <c r="V196">
        <f>Source!Y103</f>
        <v>0</v>
      </c>
      <c r="W196">
        <f>IF(Source!BI103&lt;=1,H196, 0)</f>
        <v>-17.690000000000001</v>
      </c>
      <c r="X196">
        <f>IF(Source!BI103=2,H196, 0)</f>
        <v>0</v>
      </c>
      <c r="Y196">
        <f>IF(Source!BI103=3,H196, 0)</f>
        <v>0</v>
      </c>
      <c r="Z196">
        <f>IF(Source!BI103=4,H196, 0)</f>
        <v>0</v>
      </c>
    </row>
    <row r="197" spans="1:26" ht="28.5" x14ac:dyDescent="0.2">
      <c r="A197" s="49" t="str">
        <f>Source!E105</f>
        <v>17,2</v>
      </c>
      <c r="B197" s="50" t="str">
        <f>Source!F105</f>
        <v>04.3.01.07-0012</v>
      </c>
      <c r="C197" s="50" t="str">
        <f>Source!G105</f>
        <v>Раствор готовый отделочный тяжелый, известковый 1:2,5</v>
      </c>
      <c r="D197" s="31" t="str">
        <f>Source!H105</f>
        <v>м3</v>
      </c>
      <c r="E197" s="13">
        <f>Source!I105</f>
        <v>-1.46888</v>
      </c>
      <c r="F197" s="32">
        <f>Source!AL105+Source!AM105+Source!AO105</f>
        <v>510.4</v>
      </c>
      <c r="G197" s="46" t="s">
        <v>4</v>
      </c>
      <c r="H197" s="34">
        <f>ROUND(Source!AC105*Source!I105, 2)+ROUND(Source!AD105*Source!I105, 2)+ROUND(Source!AF105*Source!I105, 2)</f>
        <v>-749.72</v>
      </c>
      <c r="I197" s="33"/>
      <c r="J197" s="33">
        <f>IF(Source!BC105&lt;&gt; 0, Source!BC105, 1)</f>
        <v>6.53</v>
      </c>
      <c r="K197" s="34">
        <f>Source!O105</f>
        <v>-4895.6499999999996</v>
      </c>
      <c r="L197" s="35"/>
      <c r="S197">
        <f>ROUND((Source!FX105/100)*((ROUND(Source!AF105*Source!I105, 2)+ROUND(Source!AE105*Source!I105, 2))), 2)</f>
        <v>0</v>
      </c>
      <c r="T197">
        <f>Source!X105</f>
        <v>0</v>
      </c>
      <c r="U197">
        <f>ROUND((Source!FY105/100)*((ROUND(Source!AF105*Source!I105, 2)+ROUND(Source!AE105*Source!I105, 2))), 2)</f>
        <v>0</v>
      </c>
      <c r="V197">
        <f>Source!Y105</f>
        <v>0</v>
      </c>
      <c r="W197">
        <f>IF(Source!BI105&lt;=1,H197, 0)</f>
        <v>-749.72</v>
      </c>
      <c r="X197">
        <f>IF(Source!BI105=2,H197, 0)</f>
        <v>0</v>
      </c>
      <c r="Y197">
        <f>IF(Source!BI105=3,H197, 0)</f>
        <v>0</v>
      </c>
      <c r="Z197">
        <f>IF(Source!BI105=4,H197, 0)</f>
        <v>0</v>
      </c>
    </row>
    <row r="198" spans="1:26" ht="28.5" x14ac:dyDescent="0.2">
      <c r="A198" s="51" t="str">
        <f>Source!E107</f>
        <v>17,3</v>
      </c>
      <c r="B198" s="52" t="str">
        <f>Source!F107</f>
        <v>04.3.01.13-0002</v>
      </c>
      <c r="C198" s="52" t="str">
        <f>Source!G107</f>
        <v>Раствор известково-гипсовый</v>
      </c>
      <c r="D198" s="38" t="str">
        <f>Source!H107</f>
        <v>м3</v>
      </c>
      <c r="E198" s="39">
        <f>Source!I107</f>
        <v>0.63879200000000003</v>
      </c>
      <c r="F198" s="40">
        <f>Source!AL107+Source!AM107+Source!AO107</f>
        <v>520</v>
      </c>
      <c r="G198" s="47" t="s">
        <v>4</v>
      </c>
      <c r="H198" s="42">
        <f>ROUND(Source!AC107*Source!I107, 2)+ROUND(Source!AD107*Source!I107, 2)+ROUND(Source!AF107*Source!I107, 2)</f>
        <v>332.17</v>
      </c>
      <c r="I198" s="41"/>
      <c r="J198" s="41">
        <f>IF(Source!BC107&lt;&gt; 0, Source!BC107, 1)</f>
        <v>6.53</v>
      </c>
      <c r="K198" s="42">
        <f>Source!O107</f>
        <v>2169.08</v>
      </c>
      <c r="L198" s="48"/>
      <c r="S198">
        <f>ROUND((Source!FX107/100)*((ROUND(Source!AF107*Source!I107, 2)+ROUND(Source!AE107*Source!I107, 2))), 2)</f>
        <v>0</v>
      </c>
      <c r="T198">
        <f>Source!X107</f>
        <v>0</v>
      </c>
      <c r="U198">
        <f>ROUND((Source!FY107/100)*((ROUND(Source!AF107*Source!I107, 2)+ROUND(Source!AE107*Source!I107, 2))), 2)</f>
        <v>0</v>
      </c>
      <c r="V198">
        <f>Source!Y107</f>
        <v>0</v>
      </c>
      <c r="W198">
        <f>IF(Source!BI107&lt;=1,H198, 0)</f>
        <v>332.17</v>
      </c>
      <c r="X198">
        <f>IF(Source!BI107=2,H198, 0)</f>
        <v>0</v>
      </c>
      <c r="Y198">
        <f>IF(Source!BI107=3,H198, 0)</f>
        <v>0</v>
      </c>
      <c r="Z198">
        <f>IF(Source!BI107=4,H198, 0)</f>
        <v>0</v>
      </c>
    </row>
    <row r="199" spans="1:26" ht="15" x14ac:dyDescent="0.25">
      <c r="G199" s="80">
        <f>H189+H190+H192+H193+H194+SUM(H196:H198)</f>
        <v>2173.0499999999997</v>
      </c>
      <c r="H199" s="80"/>
      <c r="J199" s="80">
        <f>K189+K190+K192+K193+K194+SUM(K196:K198)</f>
        <v>14227.18</v>
      </c>
      <c r="K199" s="80"/>
      <c r="L199" s="44">
        <f>Source!U101</f>
        <v>80.162930399999993</v>
      </c>
      <c r="O199" s="26">
        <f>G199</f>
        <v>2173.0499999999997</v>
      </c>
      <c r="P199" s="26">
        <f>J199</f>
        <v>14227.18</v>
      </c>
      <c r="Q199" s="26">
        <f>L199</f>
        <v>80.162930399999993</v>
      </c>
      <c r="W199">
        <f>IF(Source!BI101&lt;=1,H189+H190+H192+H193+H194, 0)</f>
        <v>2608.29</v>
      </c>
      <c r="X199">
        <f>IF(Source!BI101=2,H189+H190+H192+H193+H194, 0)</f>
        <v>0</v>
      </c>
      <c r="Y199">
        <f>IF(Source!BI101=3,H189+H190+H192+H193+H194, 0)</f>
        <v>0</v>
      </c>
      <c r="Z199">
        <f>IF(Source!BI101=4,H189+H190+H192+H193+H194, 0)</f>
        <v>0</v>
      </c>
    </row>
    <row r="200" spans="1:26" ht="42.75" x14ac:dyDescent="0.2">
      <c r="A200" s="49" t="str">
        <f>Source!E109</f>
        <v>18</v>
      </c>
      <c r="B200" s="50" t="str">
        <f>Source!F109</f>
        <v>15-04-005-03</v>
      </c>
      <c r="C200" s="50" t="str">
        <f>Source!G109</f>
        <v>Окраска поливинилацетатными водоэмульсионными составами улучшенная по штукатурке стен</v>
      </c>
      <c r="D200" s="31" t="str">
        <f>Source!H109</f>
        <v>100 м2</v>
      </c>
      <c r="E200" s="13">
        <f>Source!I109</f>
        <v>3.0691999999999999</v>
      </c>
      <c r="F200" s="32">
        <f>Source!AL109+Source!AM109+Source!AO109</f>
        <v>675.6</v>
      </c>
      <c r="G200" s="33"/>
      <c r="H200" s="34"/>
      <c r="I200" s="33" t="str">
        <f>Source!BO109</f>
        <v/>
      </c>
      <c r="J200" s="33"/>
      <c r="K200" s="34"/>
      <c r="L200" s="35"/>
      <c r="S200">
        <f>ROUND((Source!FX109/100)*((ROUND(Source!AF109*Source!I109, 2)+ROUND(Source!AE109*Source!I109, 2))), 2)</f>
        <v>1290.8</v>
      </c>
      <c r="T200">
        <f>Source!X109</f>
        <v>8473.5400000000009</v>
      </c>
      <c r="U200">
        <f>ROUND((Source!FY109/100)*((ROUND(Source!AF109*Source!I109, 2)+ROUND(Source!AE109*Source!I109, 2))), 2)</f>
        <v>638.57000000000005</v>
      </c>
      <c r="V200">
        <f>Source!Y109</f>
        <v>4192.17</v>
      </c>
    </row>
    <row r="201" spans="1:26" x14ac:dyDescent="0.2">
      <c r="C201" s="27" t="str">
        <f>"Объем: "&amp;Source!I109&amp;"=306,92/"&amp;"100"</f>
        <v>Объем: 3,0692=306,92/100</v>
      </c>
    </row>
    <row r="202" spans="1:26" ht="14.25" x14ac:dyDescent="0.2">
      <c r="A202" s="49"/>
      <c r="B202" s="50"/>
      <c r="C202" s="50" t="s">
        <v>1151</v>
      </c>
      <c r="D202" s="31"/>
      <c r="E202" s="13"/>
      <c r="F202" s="32">
        <f>Source!AO109</f>
        <v>384.81</v>
      </c>
      <c r="G202" s="33" t="str">
        <f>Source!DG109</f>
        <v>)*1,15</v>
      </c>
      <c r="H202" s="34">
        <f>ROUND(Source!AF109*Source!I109, 2)</f>
        <v>1358.22</v>
      </c>
      <c r="I202" s="33"/>
      <c r="J202" s="33">
        <f>IF(Source!BA109&lt;&gt; 0, Source!BA109, 1)</f>
        <v>6.53</v>
      </c>
      <c r="K202" s="34">
        <f>Source!S109</f>
        <v>8869.16</v>
      </c>
      <c r="L202" s="35"/>
      <c r="R202">
        <f>H202</f>
        <v>1358.22</v>
      </c>
    </row>
    <row r="203" spans="1:26" ht="14.25" x14ac:dyDescent="0.2">
      <c r="A203" s="49"/>
      <c r="B203" s="50"/>
      <c r="C203" s="50" t="s">
        <v>319</v>
      </c>
      <c r="D203" s="31"/>
      <c r="E203" s="13"/>
      <c r="F203" s="32">
        <f>Source!AM109</f>
        <v>10.49</v>
      </c>
      <c r="G203" s="33" t="str">
        <f>Source!DE109</f>
        <v>)*1,25</v>
      </c>
      <c r="H203" s="34">
        <f>ROUND(Source!AD109*Source!I109, 2)</f>
        <v>40.24</v>
      </c>
      <c r="I203" s="33"/>
      <c r="J203" s="33">
        <f>IF(Source!BB109&lt;&gt; 0, Source!BB109, 1)</f>
        <v>6.53</v>
      </c>
      <c r="K203" s="34">
        <f>Source!Q109</f>
        <v>262.8</v>
      </c>
      <c r="L203" s="35"/>
    </row>
    <row r="204" spans="1:26" ht="14.25" x14ac:dyDescent="0.2">
      <c r="A204" s="49"/>
      <c r="B204" s="50"/>
      <c r="C204" s="50" t="s">
        <v>1152</v>
      </c>
      <c r="D204" s="31"/>
      <c r="E204" s="13"/>
      <c r="F204" s="32">
        <f>Source!AN109</f>
        <v>2.0099999999999998</v>
      </c>
      <c r="G204" s="33" t="str">
        <f>Source!DF109</f>
        <v>)*1,25</v>
      </c>
      <c r="H204" s="36">
        <f>ROUND(Source!AE109*Source!I109, 2)</f>
        <v>7.71</v>
      </c>
      <c r="I204" s="33"/>
      <c r="J204" s="33">
        <f>IF(Source!BS109&lt;&gt; 0, Source!BS109, 1)</f>
        <v>6.53</v>
      </c>
      <c r="K204" s="36">
        <f>Source!R109</f>
        <v>50.36</v>
      </c>
      <c r="L204" s="35"/>
      <c r="R204">
        <f>H204</f>
        <v>7.71</v>
      </c>
    </row>
    <row r="205" spans="1:26" ht="14.25" x14ac:dyDescent="0.2">
      <c r="A205" s="49"/>
      <c r="B205" s="50"/>
      <c r="C205" s="50" t="s">
        <v>1158</v>
      </c>
      <c r="D205" s="31"/>
      <c r="E205" s="13"/>
      <c r="F205" s="32">
        <f>Source!AL109</f>
        <v>280.3</v>
      </c>
      <c r="G205" s="33" t="str">
        <f>Source!DD109</f>
        <v/>
      </c>
      <c r="H205" s="34">
        <f>ROUND(Source!AC109*Source!I109, 2)</f>
        <v>860.3</v>
      </c>
      <c r="I205" s="33"/>
      <c r="J205" s="33">
        <f>IF(Source!BC109&lt;&gt; 0, Source!BC109, 1)</f>
        <v>6.53</v>
      </c>
      <c r="K205" s="34">
        <f>Source!P109</f>
        <v>5617.74</v>
      </c>
      <c r="L205" s="35"/>
    </row>
    <row r="206" spans="1:26" ht="14.25" x14ac:dyDescent="0.2">
      <c r="A206" s="49"/>
      <c r="B206" s="50"/>
      <c r="C206" s="50" t="s">
        <v>1153</v>
      </c>
      <c r="D206" s="31" t="s">
        <v>1154</v>
      </c>
      <c r="E206" s="13">
        <f>Source!BZ109</f>
        <v>105</v>
      </c>
      <c r="F206" s="73" t="str">
        <f>CONCATENATE(" )", Source!DL109, Source!FT109, "=", Source!FX109)</f>
        <v xml:space="preserve"> )*0,9=94,5</v>
      </c>
      <c r="G206" s="79"/>
      <c r="H206" s="34">
        <f>SUM(S200:S210)</f>
        <v>1290.8</v>
      </c>
      <c r="I206" s="37"/>
      <c r="J206" s="29">
        <f>Source!AT109</f>
        <v>95</v>
      </c>
      <c r="K206" s="34">
        <f>SUM(T200:T210)</f>
        <v>8473.5400000000009</v>
      </c>
      <c r="L206" s="35"/>
    </row>
    <row r="207" spans="1:26" ht="14.25" x14ac:dyDescent="0.2">
      <c r="A207" s="49"/>
      <c r="B207" s="50"/>
      <c r="C207" s="50" t="s">
        <v>1155</v>
      </c>
      <c r="D207" s="31" t="s">
        <v>1154</v>
      </c>
      <c r="E207" s="13">
        <f>Source!CA109</f>
        <v>55</v>
      </c>
      <c r="F207" s="73" t="str">
        <f>CONCATENATE(" )", Source!DM109, Source!FU109, "=", Source!FY109)</f>
        <v xml:space="preserve"> )*0,85=46,75</v>
      </c>
      <c r="G207" s="79"/>
      <c r="H207" s="34">
        <f>SUM(U200:U210)</f>
        <v>638.57000000000005</v>
      </c>
      <c r="I207" s="37"/>
      <c r="J207" s="29">
        <f>Source!AU109</f>
        <v>47</v>
      </c>
      <c r="K207" s="34">
        <f>SUM(V200:V210)</f>
        <v>4192.17</v>
      </c>
      <c r="L207" s="35"/>
    </row>
    <row r="208" spans="1:26" ht="14.25" x14ac:dyDescent="0.2">
      <c r="A208" s="49"/>
      <c r="B208" s="50"/>
      <c r="C208" s="50" t="s">
        <v>1156</v>
      </c>
      <c r="D208" s="31" t="s">
        <v>1157</v>
      </c>
      <c r="E208" s="13">
        <f>Source!AQ109</f>
        <v>42.9</v>
      </c>
      <c r="F208" s="32"/>
      <c r="G208" s="33" t="str">
        <f>Source!DI109</f>
        <v>)*1,15</v>
      </c>
      <c r="H208" s="34"/>
      <c r="I208" s="33"/>
      <c r="J208" s="33"/>
      <c r="K208" s="34"/>
      <c r="L208" s="45">
        <f>Source!U109</f>
        <v>151.41898199999997</v>
      </c>
    </row>
    <row r="209" spans="1:26" ht="14.25" x14ac:dyDescent="0.2">
      <c r="A209" s="49" t="str">
        <f>Source!E111</f>
        <v>18,1</v>
      </c>
      <c r="B209" s="50" t="str">
        <f>Source!F111</f>
        <v>14.3.02.01</v>
      </c>
      <c r="C209" s="50" t="str">
        <f>Source!G111</f>
        <v>Краска водоэмульсионная</v>
      </c>
      <c r="D209" s="31" t="str">
        <f>Source!H111</f>
        <v>т</v>
      </c>
      <c r="E209" s="13">
        <f>Source!I111</f>
        <v>0.19336000000000003</v>
      </c>
      <c r="F209" s="32">
        <f>Source!AL111+Source!AM111+Source!AO111</f>
        <v>0</v>
      </c>
      <c r="G209" s="46" t="s">
        <v>4</v>
      </c>
      <c r="H209" s="34">
        <f>ROUND(Source!AC111*Source!I111, 2)+ROUND(Source!AD111*Source!I111, 2)+ROUND(Source!AF111*Source!I111, 2)</f>
        <v>0</v>
      </c>
      <c r="I209" s="33"/>
      <c r="J209" s="33">
        <f>IF(Source!BC111&lt;&gt; 0, Source!BC111, 1)</f>
        <v>6.53</v>
      </c>
      <c r="K209" s="34">
        <f>Source!O111</f>
        <v>0</v>
      </c>
      <c r="L209" s="35"/>
      <c r="S209">
        <f>ROUND((Source!FX111/100)*((ROUND(Source!AF111*Source!I111, 2)+ROUND(Source!AE111*Source!I111, 2))), 2)</f>
        <v>0</v>
      </c>
      <c r="T209">
        <f>Source!X111</f>
        <v>0</v>
      </c>
      <c r="U209">
        <f>ROUND((Source!FY111/100)*((ROUND(Source!AF111*Source!I111, 2)+ROUND(Source!AE111*Source!I111, 2))), 2)</f>
        <v>0</v>
      </c>
      <c r="V209">
        <f>Source!Y111</f>
        <v>0</v>
      </c>
      <c r="W209">
        <f>IF(Source!BI111&lt;=1,H209, 0)</f>
        <v>0</v>
      </c>
      <c r="X209">
        <f>IF(Source!BI111=2,H209, 0)</f>
        <v>0</v>
      </c>
      <c r="Y209">
        <f>IF(Source!BI111=3,H209, 0)</f>
        <v>0</v>
      </c>
      <c r="Z209">
        <f>IF(Source!BI111=4,H209, 0)</f>
        <v>0</v>
      </c>
    </row>
    <row r="210" spans="1:26" ht="28.5" x14ac:dyDescent="0.2">
      <c r="A210" s="51" t="str">
        <f>Source!E113</f>
        <v>18,2</v>
      </c>
      <c r="B210" s="52" t="str">
        <f>Source!F113</f>
        <v>14.3.02.01-0223</v>
      </c>
      <c r="C210" s="52" t="str">
        <f>Source!G113</f>
        <v>Краска водоэмульсионная для внутренних работ ВАК-15</v>
      </c>
      <c r="D210" s="38" t="str">
        <f>Source!H113</f>
        <v>т</v>
      </c>
      <c r="E210" s="39">
        <f>Source!I113</f>
        <v>9.3359999999999999E-2</v>
      </c>
      <c r="F210" s="40">
        <f>Source!AL113+Source!AM113+Source!AO113</f>
        <v>19973.669999999998</v>
      </c>
      <c r="G210" s="47" t="s">
        <v>4</v>
      </c>
      <c r="H210" s="42">
        <f>ROUND(Source!AC113*Source!I113, 2)+ROUND(Source!AD113*Source!I113, 2)+ROUND(Source!AF113*Source!I113, 2)</f>
        <v>1864.74</v>
      </c>
      <c r="I210" s="41"/>
      <c r="J210" s="41">
        <f>IF(Source!BC113&lt;&gt; 0, Source!BC113, 1)</f>
        <v>6.53</v>
      </c>
      <c r="K210" s="42">
        <f>Source!O113</f>
        <v>12176.76</v>
      </c>
      <c r="L210" s="48"/>
      <c r="S210">
        <f>ROUND((Source!FX113/100)*((ROUND(Source!AF113*Source!I113, 2)+ROUND(Source!AE113*Source!I113, 2))), 2)</f>
        <v>0</v>
      </c>
      <c r="T210">
        <f>Source!X113</f>
        <v>0</v>
      </c>
      <c r="U210">
        <f>ROUND((Source!FY113/100)*((ROUND(Source!AF113*Source!I113, 2)+ROUND(Source!AE113*Source!I113, 2))), 2)</f>
        <v>0</v>
      </c>
      <c r="V210">
        <f>Source!Y113</f>
        <v>0</v>
      </c>
      <c r="W210">
        <f>IF(Source!BI113&lt;=1,H210, 0)</f>
        <v>1864.74</v>
      </c>
      <c r="X210">
        <f>IF(Source!BI113=2,H210, 0)</f>
        <v>0</v>
      </c>
      <c r="Y210">
        <f>IF(Source!BI113=3,H210, 0)</f>
        <v>0</v>
      </c>
      <c r="Z210">
        <f>IF(Source!BI113=4,H210, 0)</f>
        <v>0</v>
      </c>
    </row>
    <row r="211" spans="1:26" ht="15" x14ac:dyDescent="0.25">
      <c r="G211" s="80">
        <f>H202+H203+H205+H206+H207+SUM(H209:H210)</f>
        <v>6052.87</v>
      </c>
      <c r="H211" s="80"/>
      <c r="J211" s="80">
        <f>K202+K203+K205+K206+K207+SUM(K209:K210)</f>
        <v>39592.17</v>
      </c>
      <c r="K211" s="80"/>
      <c r="L211" s="44">
        <f>Source!U109</f>
        <v>151.41898199999997</v>
      </c>
      <c r="O211" s="26">
        <f>G211</f>
        <v>6052.87</v>
      </c>
      <c r="P211" s="26">
        <f>J211</f>
        <v>39592.17</v>
      </c>
      <c r="Q211" s="26">
        <f>L211</f>
        <v>151.41898199999997</v>
      </c>
      <c r="W211">
        <f>IF(Source!BI109&lt;=1,H202+H203+H205+H206+H207, 0)</f>
        <v>4188.13</v>
      </c>
      <c r="X211">
        <f>IF(Source!BI109=2,H202+H203+H205+H206+H207, 0)</f>
        <v>0</v>
      </c>
      <c r="Y211">
        <f>IF(Source!BI109=3,H202+H203+H205+H206+H207, 0)</f>
        <v>0</v>
      </c>
      <c r="Z211">
        <f>IF(Source!BI109=4,H202+H203+H205+H206+H207, 0)</f>
        <v>0</v>
      </c>
    </row>
    <row r="212" spans="1:26" ht="28.5" x14ac:dyDescent="0.2">
      <c r="A212" s="49" t="str">
        <f>Source!E115</f>
        <v>19</v>
      </c>
      <c r="B212" s="50" t="str">
        <f>Source!F115</f>
        <v>57-10-3</v>
      </c>
      <c r="C212" s="50" t="str">
        <f>Source!G115</f>
        <v>Заделка выбоин в полах цементных площадью до 1,0 м2</v>
      </c>
      <c r="D212" s="31" t="str">
        <f>Source!H115</f>
        <v>100 мест</v>
      </c>
      <c r="E212" s="13">
        <f>Source!I115</f>
        <v>0.55000000000000004</v>
      </c>
      <c r="F212" s="32">
        <f>Source!AL115+Source!AM115+Source!AO115</f>
        <v>1106.8800000000001</v>
      </c>
      <c r="G212" s="33"/>
      <c r="H212" s="34"/>
      <c r="I212" s="33" t="str">
        <f>Source!BO115</f>
        <v/>
      </c>
      <c r="J212" s="33"/>
      <c r="K212" s="34"/>
      <c r="L212" s="35"/>
      <c r="S212">
        <f>ROUND((Source!FX115/100)*((ROUND(Source!AF115*Source!I115, 2)+ROUND(Source!AE115*Source!I115, 2))), 2)</f>
        <v>466.26</v>
      </c>
      <c r="T212">
        <f>Source!X115</f>
        <v>3044.67</v>
      </c>
      <c r="U212">
        <f>ROUND((Source!FY115/100)*((ROUND(Source!AF115*Source!I115, 2)+ROUND(Source!AE115*Source!I115, 2))), 2)</f>
        <v>396.32</v>
      </c>
      <c r="V212">
        <f>Source!Y115</f>
        <v>2587.9699999999998</v>
      </c>
    </row>
    <row r="213" spans="1:26" x14ac:dyDescent="0.2">
      <c r="C213" s="27" t="str">
        <f>"Объем: "&amp;Source!I115&amp;"=55/"&amp;"100"</f>
        <v>Объем: 0,55=55/100</v>
      </c>
    </row>
    <row r="214" spans="1:26" ht="14.25" x14ac:dyDescent="0.2">
      <c r="A214" s="49"/>
      <c r="B214" s="50"/>
      <c r="C214" s="50" t="s">
        <v>1151</v>
      </c>
      <c r="D214" s="31"/>
      <c r="E214" s="13"/>
      <c r="F214" s="32">
        <f>Source!AO115</f>
        <v>1059.68</v>
      </c>
      <c r="G214" s="33" t="str">
        <f>Source!DG115</f>
        <v/>
      </c>
      <c r="H214" s="34">
        <f>ROUND(Source!AF115*Source!I115, 2)</f>
        <v>582.82000000000005</v>
      </c>
      <c r="I214" s="33"/>
      <c r="J214" s="33">
        <f>IF(Source!BA115&lt;&gt; 0, Source!BA115, 1)</f>
        <v>6.53</v>
      </c>
      <c r="K214" s="34">
        <f>Source!S115</f>
        <v>3805.84</v>
      </c>
      <c r="L214" s="35"/>
      <c r="R214">
        <f>H214</f>
        <v>582.82000000000005</v>
      </c>
    </row>
    <row r="215" spans="1:26" ht="14.25" x14ac:dyDescent="0.2">
      <c r="A215" s="49"/>
      <c r="B215" s="50"/>
      <c r="C215" s="50" t="s">
        <v>319</v>
      </c>
      <c r="D215" s="31"/>
      <c r="E215" s="13"/>
      <c r="F215" s="32">
        <f>Source!AM115</f>
        <v>46.96</v>
      </c>
      <c r="G215" s="33" t="str">
        <f>Source!DE115</f>
        <v/>
      </c>
      <c r="H215" s="34">
        <f>ROUND(Source!AD115*Source!I115, 2)</f>
        <v>25.83</v>
      </c>
      <c r="I215" s="33"/>
      <c r="J215" s="33">
        <f>IF(Source!BB115&lt;&gt; 0, Source!BB115, 1)</f>
        <v>6.53</v>
      </c>
      <c r="K215" s="34">
        <f>Source!Q115</f>
        <v>168.66</v>
      </c>
      <c r="L215" s="35"/>
    </row>
    <row r="216" spans="1:26" ht="14.25" x14ac:dyDescent="0.2">
      <c r="A216" s="49"/>
      <c r="B216" s="50"/>
      <c r="C216" s="50" t="s">
        <v>1158</v>
      </c>
      <c r="D216" s="31"/>
      <c r="E216" s="13"/>
      <c r="F216" s="32">
        <f>Source!AL115</f>
        <v>0.24</v>
      </c>
      <c r="G216" s="33" t="str">
        <f>Source!DD115</f>
        <v/>
      </c>
      <c r="H216" s="34">
        <f>ROUND(Source!AC115*Source!I115, 2)</f>
        <v>0.13</v>
      </c>
      <c r="I216" s="33"/>
      <c r="J216" s="33">
        <f>IF(Source!BC115&lt;&gt; 0, Source!BC115, 1)</f>
        <v>6.53</v>
      </c>
      <c r="K216" s="34">
        <f>Source!P115</f>
        <v>0.86</v>
      </c>
      <c r="L216" s="35"/>
    </row>
    <row r="217" spans="1:26" ht="14.25" x14ac:dyDescent="0.2">
      <c r="A217" s="49"/>
      <c r="B217" s="50"/>
      <c r="C217" s="50" t="s">
        <v>1153</v>
      </c>
      <c r="D217" s="31" t="s">
        <v>1154</v>
      </c>
      <c r="E217" s="13">
        <f>Source!BZ115</f>
        <v>80</v>
      </c>
      <c r="F217" s="53"/>
      <c r="G217" s="33"/>
      <c r="H217" s="34">
        <f>SUM(S212:S221)</f>
        <v>466.26</v>
      </c>
      <c r="I217" s="37"/>
      <c r="J217" s="29">
        <f>Source!AT115</f>
        <v>80</v>
      </c>
      <c r="K217" s="34">
        <f>SUM(T212:T221)</f>
        <v>3044.67</v>
      </c>
      <c r="L217" s="35"/>
    </row>
    <row r="218" spans="1:26" ht="14.25" x14ac:dyDescent="0.2">
      <c r="A218" s="49"/>
      <c r="B218" s="50"/>
      <c r="C218" s="50" t="s">
        <v>1155</v>
      </c>
      <c r="D218" s="31" t="s">
        <v>1154</v>
      </c>
      <c r="E218" s="13">
        <f>Source!CA115</f>
        <v>68</v>
      </c>
      <c r="F218" s="53"/>
      <c r="G218" s="33"/>
      <c r="H218" s="34">
        <f>SUM(U212:U221)</f>
        <v>396.32</v>
      </c>
      <c r="I218" s="37"/>
      <c r="J218" s="29">
        <f>Source!AU115</f>
        <v>68</v>
      </c>
      <c r="K218" s="34">
        <f>SUM(V212:V221)</f>
        <v>2587.9699999999998</v>
      </c>
      <c r="L218" s="35"/>
    </row>
    <row r="219" spans="1:26" ht="14.25" x14ac:dyDescent="0.2">
      <c r="A219" s="49"/>
      <c r="B219" s="50"/>
      <c r="C219" s="50" t="s">
        <v>1156</v>
      </c>
      <c r="D219" s="31" t="s">
        <v>1157</v>
      </c>
      <c r="E219" s="13">
        <f>Source!AQ115</f>
        <v>124.23</v>
      </c>
      <c r="F219" s="32"/>
      <c r="G219" s="33" t="str">
        <f>Source!DI115</f>
        <v/>
      </c>
      <c r="H219" s="34"/>
      <c r="I219" s="33"/>
      <c r="J219" s="33"/>
      <c r="K219" s="34"/>
      <c r="L219" s="45">
        <f>Source!U115</f>
        <v>68.32650000000001</v>
      </c>
    </row>
    <row r="220" spans="1:26" ht="28.5" x14ac:dyDescent="0.2">
      <c r="A220" s="49" t="str">
        <f>Source!E117</f>
        <v>19,1</v>
      </c>
      <c r="B220" s="50" t="str">
        <f>Source!F117</f>
        <v>04.3.01.09</v>
      </c>
      <c r="C220" s="50" t="str">
        <f>Source!G117</f>
        <v>Раствор готовый кладочный тяжелый цементный</v>
      </c>
      <c r="D220" s="31" t="str">
        <f>Source!H117</f>
        <v>м3</v>
      </c>
      <c r="E220" s="13">
        <f>Source!I117</f>
        <v>1.1770000000000003</v>
      </c>
      <c r="F220" s="32">
        <f>Source!AL117+Source!AM117+Source!AO117</f>
        <v>0</v>
      </c>
      <c r="G220" s="46" t="s">
        <v>4</v>
      </c>
      <c r="H220" s="34">
        <f>ROUND(Source!AC117*Source!I117, 2)+ROUND(Source!AD117*Source!I117, 2)+ROUND(Source!AF117*Source!I117, 2)</f>
        <v>0</v>
      </c>
      <c r="I220" s="33"/>
      <c r="J220" s="33">
        <f>IF(Source!BC117&lt;&gt; 0, Source!BC117, 1)</f>
        <v>6.53</v>
      </c>
      <c r="K220" s="34">
        <f>Source!O117</f>
        <v>0</v>
      </c>
      <c r="L220" s="35"/>
      <c r="S220">
        <f>ROUND((Source!FX117/100)*((ROUND(Source!AF117*Source!I117, 2)+ROUND(Source!AE117*Source!I117, 2))), 2)</f>
        <v>0</v>
      </c>
      <c r="T220">
        <f>Source!X117</f>
        <v>0</v>
      </c>
      <c r="U220">
        <f>ROUND((Source!FY117/100)*((ROUND(Source!AF117*Source!I117, 2)+ROUND(Source!AE117*Source!I117, 2))), 2)</f>
        <v>0</v>
      </c>
      <c r="V220">
        <f>Source!Y117</f>
        <v>0</v>
      </c>
      <c r="W220">
        <f>IF(Source!BI117&lt;=1,H220, 0)</f>
        <v>0</v>
      </c>
      <c r="X220">
        <f>IF(Source!BI117=2,H220, 0)</f>
        <v>0</v>
      </c>
      <c r="Y220">
        <f>IF(Source!BI117=3,H220, 0)</f>
        <v>0</v>
      </c>
      <c r="Z220">
        <f>IF(Source!BI117=4,H220, 0)</f>
        <v>0</v>
      </c>
    </row>
    <row r="221" spans="1:26" ht="28.5" x14ac:dyDescent="0.2">
      <c r="A221" s="51" t="str">
        <f>Source!E119</f>
        <v>19,2</v>
      </c>
      <c r="B221" s="52" t="str">
        <f>Source!F119</f>
        <v>04.3.01.09-0015</v>
      </c>
      <c r="C221" s="52" t="str">
        <f>Source!G119</f>
        <v>Раствор готовый кладочный цементный марки 150</v>
      </c>
      <c r="D221" s="38" t="str">
        <f>Source!H119</f>
        <v>м3</v>
      </c>
      <c r="E221" s="39">
        <f>Source!I119</f>
        <v>1.1770000000000003</v>
      </c>
      <c r="F221" s="40">
        <f>Source!AL119+Source!AM119+Source!AO119</f>
        <v>548.29999999999995</v>
      </c>
      <c r="G221" s="47" t="s">
        <v>4</v>
      </c>
      <c r="H221" s="42">
        <f>ROUND(Source!AC119*Source!I119, 2)+ROUND(Source!AD119*Source!I119, 2)+ROUND(Source!AF119*Source!I119, 2)</f>
        <v>645.35</v>
      </c>
      <c r="I221" s="41"/>
      <c r="J221" s="41">
        <f>IF(Source!BC119&lt;&gt; 0, Source!BC119, 1)</f>
        <v>6.53</v>
      </c>
      <c r="K221" s="42">
        <f>Source!O119</f>
        <v>4214.13</v>
      </c>
      <c r="L221" s="48"/>
      <c r="S221">
        <f>ROUND((Source!FX119/100)*((ROUND(Source!AF119*Source!I119, 2)+ROUND(Source!AE119*Source!I119, 2))), 2)</f>
        <v>0</v>
      </c>
      <c r="T221">
        <f>Source!X119</f>
        <v>0</v>
      </c>
      <c r="U221">
        <f>ROUND((Source!FY119/100)*((ROUND(Source!AF119*Source!I119, 2)+ROUND(Source!AE119*Source!I119, 2))), 2)</f>
        <v>0</v>
      </c>
      <c r="V221">
        <f>Source!Y119</f>
        <v>0</v>
      </c>
      <c r="W221">
        <f>IF(Source!BI119&lt;=1,H221, 0)</f>
        <v>645.35</v>
      </c>
      <c r="X221">
        <f>IF(Source!BI119=2,H221, 0)</f>
        <v>0</v>
      </c>
      <c r="Y221">
        <f>IF(Source!BI119=3,H221, 0)</f>
        <v>0</v>
      </c>
      <c r="Z221">
        <f>IF(Source!BI119=4,H221, 0)</f>
        <v>0</v>
      </c>
    </row>
    <row r="222" spans="1:26" ht="15" x14ac:dyDescent="0.25">
      <c r="G222" s="80">
        <f>H214+H215+H216+H217+H218+SUM(H220:H221)</f>
        <v>2116.71</v>
      </c>
      <c r="H222" s="80"/>
      <c r="J222" s="80">
        <f>K214+K215+K216+K217+K218+SUM(K220:K221)</f>
        <v>13822.130000000001</v>
      </c>
      <c r="K222" s="80"/>
      <c r="L222" s="44">
        <f>Source!U115</f>
        <v>68.32650000000001</v>
      </c>
      <c r="O222" s="26">
        <f>G222</f>
        <v>2116.71</v>
      </c>
      <c r="P222" s="26">
        <f>J222</f>
        <v>13822.130000000001</v>
      </c>
      <c r="Q222" s="26">
        <f>L222</f>
        <v>68.32650000000001</v>
      </c>
      <c r="W222">
        <f>IF(Source!BI115&lt;=1,H214+H215+H216+H217+H218, 0)</f>
        <v>1471.36</v>
      </c>
      <c r="X222">
        <f>IF(Source!BI115=2,H214+H215+H216+H217+H218, 0)</f>
        <v>0</v>
      </c>
      <c r="Y222">
        <f>IF(Source!BI115=3,H214+H215+H216+H217+H218, 0)</f>
        <v>0</v>
      </c>
      <c r="Z222">
        <f>IF(Source!BI115=4,H214+H215+H216+H217+H218, 0)</f>
        <v>0</v>
      </c>
    </row>
    <row r="223" spans="1:26" ht="28.5" x14ac:dyDescent="0.2">
      <c r="A223" s="49" t="str">
        <f>Source!E121</f>
        <v>20</v>
      </c>
      <c r="B223" s="50" t="str">
        <f>Source!F121</f>
        <v>15-04-006-03</v>
      </c>
      <c r="C223" s="50" t="str">
        <f>Source!G121</f>
        <v>Покрытие поверхностей грунтовкой глубокого проникновения за 1 раз стен</v>
      </c>
      <c r="D223" s="31" t="str">
        <f>Source!H121</f>
        <v>100 м2</v>
      </c>
      <c r="E223" s="13">
        <f>Source!I121</f>
        <v>1.8440000000000001</v>
      </c>
      <c r="F223" s="32">
        <f>Source!AL121+Source!AM121+Source!AO121</f>
        <v>64.16</v>
      </c>
      <c r="G223" s="33"/>
      <c r="H223" s="34"/>
      <c r="I223" s="33" t="str">
        <f>Source!BO121</f>
        <v/>
      </c>
      <c r="J223" s="33"/>
      <c r="K223" s="34"/>
      <c r="L223" s="35"/>
      <c r="S223">
        <f>ROUND((Source!FX121/100)*((ROUND(Source!AF121*Source!I121, 2)+ROUND(Source!AE121*Source!I121, 2))), 2)</f>
        <v>126.84</v>
      </c>
      <c r="T223">
        <f>Source!X121</f>
        <v>832.62</v>
      </c>
      <c r="U223">
        <f>ROUND((Source!FY121/100)*((ROUND(Source!AF121*Source!I121, 2)+ROUND(Source!AE121*Source!I121, 2))), 2)</f>
        <v>62.75</v>
      </c>
      <c r="V223">
        <f>Source!Y121</f>
        <v>411.93</v>
      </c>
    </row>
    <row r="224" spans="1:26" x14ac:dyDescent="0.2">
      <c r="C224" s="27" t="str">
        <f>"Объем: "&amp;Source!I121&amp;"=184,4/"&amp;"100"</f>
        <v>Объем: 1,844=184,4/100</v>
      </c>
    </row>
    <row r="225" spans="1:26" ht="14.25" x14ac:dyDescent="0.2">
      <c r="A225" s="49"/>
      <c r="B225" s="50"/>
      <c r="C225" s="50" t="s">
        <v>1151</v>
      </c>
      <c r="D225" s="31"/>
      <c r="E225" s="13"/>
      <c r="F225" s="32">
        <f>Source!AO121</f>
        <v>63.01</v>
      </c>
      <c r="G225" s="33" t="str">
        <f>Source!DG121</f>
        <v>)*1,15</v>
      </c>
      <c r="H225" s="34">
        <f>ROUND(Source!AF121*Source!I121, 2)</f>
        <v>133.62</v>
      </c>
      <c r="I225" s="33"/>
      <c r="J225" s="33">
        <f>IF(Source!BA121&lt;&gt; 0, Source!BA121, 1)</f>
        <v>6.53</v>
      </c>
      <c r="K225" s="34">
        <f>Source!S121</f>
        <v>872.53</v>
      </c>
      <c r="L225" s="35"/>
      <c r="R225">
        <f>H225</f>
        <v>133.62</v>
      </c>
    </row>
    <row r="226" spans="1:26" ht="14.25" x14ac:dyDescent="0.2">
      <c r="A226" s="49"/>
      <c r="B226" s="50"/>
      <c r="C226" s="50" t="s">
        <v>319</v>
      </c>
      <c r="D226" s="31"/>
      <c r="E226" s="13"/>
      <c r="F226" s="32">
        <f>Source!AM121</f>
        <v>0.97</v>
      </c>
      <c r="G226" s="33" t="str">
        <f>Source!DE121</f>
        <v>)*1,25</v>
      </c>
      <c r="H226" s="34">
        <f>ROUND(Source!AD121*Source!I121, 2)</f>
        <v>2.2400000000000002</v>
      </c>
      <c r="I226" s="33"/>
      <c r="J226" s="33">
        <f>IF(Source!BB121&lt;&gt; 0, Source!BB121, 1)</f>
        <v>6.53</v>
      </c>
      <c r="K226" s="34">
        <f>Source!Q121</f>
        <v>14.6</v>
      </c>
      <c r="L226" s="35"/>
    </row>
    <row r="227" spans="1:26" ht="14.25" x14ac:dyDescent="0.2">
      <c r="A227" s="49"/>
      <c r="B227" s="50"/>
      <c r="C227" s="50" t="s">
        <v>1152</v>
      </c>
      <c r="D227" s="31"/>
      <c r="E227" s="13"/>
      <c r="F227" s="32">
        <f>Source!AN121</f>
        <v>0.26</v>
      </c>
      <c r="G227" s="33" t="str">
        <f>Source!DF121</f>
        <v>)*1,25</v>
      </c>
      <c r="H227" s="36">
        <f>ROUND(Source!AE121*Source!I121, 2)</f>
        <v>0.6</v>
      </c>
      <c r="I227" s="33"/>
      <c r="J227" s="33">
        <f>IF(Source!BS121&lt;&gt; 0, Source!BS121, 1)</f>
        <v>6.53</v>
      </c>
      <c r="K227" s="36">
        <f>Source!R121</f>
        <v>3.91</v>
      </c>
      <c r="L227" s="35"/>
      <c r="R227">
        <f>H227</f>
        <v>0.6</v>
      </c>
    </row>
    <row r="228" spans="1:26" ht="14.25" x14ac:dyDescent="0.2">
      <c r="A228" s="49"/>
      <c r="B228" s="50"/>
      <c r="C228" s="50" t="s">
        <v>1158</v>
      </c>
      <c r="D228" s="31"/>
      <c r="E228" s="13"/>
      <c r="F228" s="32">
        <f>Source!AL121</f>
        <v>0.18</v>
      </c>
      <c r="G228" s="33" t="str">
        <f>Source!DD121</f>
        <v>*16</v>
      </c>
      <c r="H228" s="34">
        <f>ROUND(Source!AC121*Source!I121, 2)</f>
        <v>5.31</v>
      </c>
      <c r="I228" s="33"/>
      <c r="J228" s="33">
        <f>IF(Source!BC121&lt;&gt; 0, Source!BC121, 1)</f>
        <v>6.53</v>
      </c>
      <c r="K228" s="34">
        <f>Source!P121</f>
        <v>34.68</v>
      </c>
      <c r="L228" s="35"/>
    </row>
    <row r="229" spans="1:26" ht="14.25" x14ac:dyDescent="0.2">
      <c r="A229" s="49"/>
      <c r="B229" s="50"/>
      <c r="C229" s="50" t="s">
        <v>1153</v>
      </c>
      <c r="D229" s="31" t="s">
        <v>1154</v>
      </c>
      <c r="E229" s="13">
        <f>Source!BZ121</f>
        <v>105</v>
      </c>
      <c r="F229" s="73" t="str">
        <f>CONCATENATE(" )", Source!DL121, Source!FT121, "=", Source!FX121)</f>
        <v xml:space="preserve"> )*0,9=94,5</v>
      </c>
      <c r="G229" s="79"/>
      <c r="H229" s="34">
        <f>SUM(S223:S233)</f>
        <v>126.84</v>
      </c>
      <c r="I229" s="37"/>
      <c r="J229" s="29">
        <f>Source!AT121</f>
        <v>95</v>
      </c>
      <c r="K229" s="34">
        <f>SUM(T223:T233)</f>
        <v>832.62</v>
      </c>
      <c r="L229" s="35"/>
    </row>
    <row r="230" spans="1:26" ht="14.25" x14ac:dyDescent="0.2">
      <c r="A230" s="49"/>
      <c r="B230" s="50"/>
      <c r="C230" s="50" t="s">
        <v>1155</v>
      </c>
      <c r="D230" s="31" t="s">
        <v>1154</v>
      </c>
      <c r="E230" s="13">
        <f>Source!CA121</f>
        <v>55</v>
      </c>
      <c r="F230" s="73" t="str">
        <f>CONCATENATE(" )", Source!DM121, Source!FU121, "=", Source!FY121)</f>
        <v xml:space="preserve"> )*0,85=46,75</v>
      </c>
      <c r="G230" s="79"/>
      <c r="H230" s="34">
        <f>SUM(U223:U233)</f>
        <v>62.75</v>
      </c>
      <c r="I230" s="37"/>
      <c r="J230" s="29">
        <f>Source!AU121</f>
        <v>47</v>
      </c>
      <c r="K230" s="34">
        <f>SUM(V223:V233)</f>
        <v>411.93</v>
      </c>
      <c r="L230" s="35"/>
    </row>
    <row r="231" spans="1:26" ht="14.25" x14ac:dyDescent="0.2">
      <c r="A231" s="49"/>
      <c r="B231" s="50"/>
      <c r="C231" s="50" t="s">
        <v>1156</v>
      </c>
      <c r="D231" s="31" t="s">
        <v>1157</v>
      </c>
      <c r="E231" s="13">
        <f>Source!AQ121</f>
        <v>6.55</v>
      </c>
      <c r="F231" s="32"/>
      <c r="G231" s="33" t="str">
        <f>Source!DI121</f>
        <v>)*1,15</v>
      </c>
      <c r="H231" s="34"/>
      <c r="I231" s="33"/>
      <c r="J231" s="33"/>
      <c r="K231" s="34"/>
      <c r="L231" s="45">
        <f>Source!U121</f>
        <v>13.889929999999998</v>
      </c>
    </row>
    <row r="232" spans="1:26" ht="14.25" x14ac:dyDescent="0.2">
      <c r="A232" s="49" t="str">
        <f>Source!E123</f>
        <v>20,1</v>
      </c>
      <c r="B232" s="50" t="str">
        <f>Source!F123</f>
        <v>14.4.01.21</v>
      </c>
      <c r="C232" s="50" t="str">
        <f>Source!G123</f>
        <v>Грунтовка</v>
      </c>
      <c r="D232" s="31" t="str">
        <f>Source!H123</f>
        <v>т</v>
      </c>
      <c r="E232" s="13">
        <f>Source!I123</f>
        <v>0.383552</v>
      </c>
      <c r="F232" s="32">
        <f>Source!AL123+Source!AM123+Source!AO123</f>
        <v>0</v>
      </c>
      <c r="G232" s="46" t="s">
        <v>1159</v>
      </c>
      <c r="H232" s="34">
        <f>ROUND(Source!AC123*Source!I123, 2)+ROUND(Source!AD123*Source!I123, 2)+ROUND(Source!AF123*Source!I123, 2)</f>
        <v>0</v>
      </c>
      <c r="I232" s="33"/>
      <c r="J232" s="33">
        <f>IF(Source!BC123&lt;&gt; 0, Source!BC123, 1)</f>
        <v>6.53</v>
      </c>
      <c r="K232" s="34">
        <f>Source!O123</f>
        <v>0</v>
      </c>
      <c r="L232" s="35"/>
      <c r="S232">
        <f>ROUND((Source!FX123/100)*((ROUND(Source!AF123*Source!I123, 2)+ROUND(Source!AE123*Source!I123, 2))), 2)</f>
        <v>0</v>
      </c>
      <c r="T232">
        <f>Source!X123</f>
        <v>0</v>
      </c>
      <c r="U232">
        <f>ROUND((Source!FY123/100)*((ROUND(Source!AF123*Source!I123, 2)+ROUND(Source!AE123*Source!I123, 2))), 2)</f>
        <v>0</v>
      </c>
      <c r="V232">
        <f>Source!Y123</f>
        <v>0</v>
      </c>
      <c r="W232">
        <f>IF(Source!BI123&lt;=1,H232, 0)</f>
        <v>0</v>
      </c>
      <c r="X232">
        <f>IF(Source!BI123=2,H232, 0)</f>
        <v>0</v>
      </c>
      <c r="Y232">
        <f>IF(Source!BI123=3,H232, 0)</f>
        <v>0</v>
      </c>
      <c r="Z232">
        <f>IF(Source!BI123=4,H232, 0)</f>
        <v>0</v>
      </c>
    </row>
    <row r="233" spans="1:26" ht="42.75" x14ac:dyDescent="0.2">
      <c r="A233" s="51" t="str">
        <f>Source!E125</f>
        <v>20,2</v>
      </c>
      <c r="B233" s="52" t="str">
        <f>Source!F125</f>
        <v>14.4.01.02-0101</v>
      </c>
      <c r="C233" s="52" t="str">
        <f>Source!G125</f>
        <v>Грунтовка: акриловая глубокого проникновения "БИРСС Грунт КШ" прим.</v>
      </c>
      <c r="D233" s="38" t="str">
        <f>Source!H125</f>
        <v>т</v>
      </c>
      <c r="E233" s="39">
        <f>Source!I125</f>
        <v>0.383552</v>
      </c>
      <c r="F233" s="40">
        <f>Source!AL125+Source!AM125+Source!AO125</f>
        <v>11225.81</v>
      </c>
      <c r="G233" s="47" t="s">
        <v>1159</v>
      </c>
      <c r="H233" s="42">
        <f>ROUND(Source!AC125*Source!I125, 2)+ROUND(Source!AD125*Source!I125, 2)+ROUND(Source!AF125*Source!I125, 2)</f>
        <v>4305.68</v>
      </c>
      <c r="I233" s="41"/>
      <c r="J233" s="41">
        <f>IF(Source!BC125&lt;&gt; 0, Source!BC125, 1)</f>
        <v>6.53</v>
      </c>
      <c r="K233" s="42">
        <f>Source!O125</f>
        <v>28116.1</v>
      </c>
      <c r="L233" s="48"/>
      <c r="S233">
        <f>ROUND((Source!FX125/100)*((ROUND(Source!AF125*Source!I125, 2)+ROUND(Source!AE125*Source!I125, 2))), 2)</f>
        <v>0</v>
      </c>
      <c r="T233">
        <f>Source!X125</f>
        <v>0</v>
      </c>
      <c r="U233">
        <f>ROUND((Source!FY125/100)*((ROUND(Source!AF125*Source!I125, 2)+ROUND(Source!AE125*Source!I125, 2))), 2)</f>
        <v>0</v>
      </c>
      <c r="V233">
        <f>Source!Y125</f>
        <v>0</v>
      </c>
      <c r="W233">
        <f>IF(Source!BI125&lt;=1,H233, 0)</f>
        <v>4305.68</v>
      </c>
      <c r="X233">
        <f>IF(Source!BI125=2,H233, 0)</f>
        <v>0</v>
      </c>
      <c r="Y233">
        <f>IF(Source!BI125=3,H233, 0)</f>
        <v>0</v>
      </c>
      <c r="Z233">
        <f>IF(Source!BI125=4,H233, 0)</f>
        <v>0</v>
      </c>
    </row>
    <row r="234" spans="1:26" ht="15" x14ac:dyDescent="0.25">
      <c r="G234" s="80">
        <f>H225+H226+H228+H229+H230+SUM(H232:H233)</f>
        <v>4636.4400000000005</v>
      </c>
      <c r="H234" s="80"/>
      <c r="J234" s="80">
        <f>K225+K226+K228+K229+K230+SUM(K232:K233)</f>
        <v>30282.46</v>
      </c>
      <c r="K234" s="80"/>
      <c r="L234" s="44">
        <f>Source!U121</f>
        <v>13.889929999999998</v>
      </c>
      <c r="O234" s="26">
        <f>G234</f>
        <v>4636.4400000000005</v>
      </c>
      <c r="P234" s="26">
        <f>J234</f>
        <v>30282.46</v>
      </c>
      <c r="Q234" s="26">
        <f>L234</f>
        <v>13.889929999999998</v>
      </c>
      <c r="W234">
        <f>IF(Source!BI121&lt;=1,H225+H226+H228+H229+H230, 0)</f>
        <v>330.76</v>
      </c>
      <c r="X234">
        <f>IF(Source!BI121=2,H225+H226+H228+H229+H230, 0)</f>
        <v>0</v>
      </c>
      <c r="Y234">
        <f>IF(Source!BI121=3,H225+H226+H228+H229+H230, 0)</f>
        <v>0</v>
      </c>
      <c r="Z234">
        <f>IF(Source!BI121=4,H225+H226+H228+H229+H230, 0)</f>
        <v>0</v>
      </c>
    </row>
    <row r="235" spans="1:26" ht="42.75" x14ac:dyDescent="0.2">
      <c r="A235" s="49" t="str">
        <f>Source!E127</f>
        <v>21</v>
      </c>
      <c r="B235" s="50" t="str">
        <f>Source!F127</f>
        <v>11-01-011-08</v>
      </c>
      <c r="C235" s="50" t="str">
        <f>Source!G127</f>
        <v>Устройство стяжек из выравнивающей смеси типа "Ветонит" 5000, толщиной 5 мм</v>
      </c>
      <c r="D235" s="31" t="str">
        <f>Source!H127</f>
        <v>100 м2</v>
      </c>
      <c r="E235" s="13">
        <f>Source!I127</f>
        <v>1.8440000000000001</v>
      </c>
      <c r="F235" s="32">
        <f>Source!AL127+Source!AM127+Source!AO127</f>
        <v>11028.89</v>
      </c>
      <c r="G235" s="33"/>
      <c r="H235" s="34"/>
      <c r="I235" s="33" t="str">
        <f>Source!BO127</f>
        <v/>
      </c>
      <c r="J235" s="33"/>
      <c r="K235" s="34"/>
      <c r="L235" s="35"/>
      <c r="S235">
        <f>ROUND((Source!FX127/100)*((ROUND(Source!AF127*Source!I127, 2)+ROUND(Source!AE127*Source!I127, 2))), 2)</f>
        <v>759.35</v>
      </c>
      <c r="T235">
        <f>Source!X127</f>
        <v>4971.99</v>
      </c>
      <c r="U235">
        <f>ROUND((Source!FY127/100)*((ROUND(Source!AF127*Source!I127, 2)+ROUND(Source!AE127*Source!I127, 2))), 2)</f>
        <v>437.29</v>
      </c>
      <c r="V235">
        <f>Source!Y127</f>
        <v>2866.73</v>
      </c>
    </row>
    <row r="236" spans="1:26" x14ac:dyDescent="0.2">
      <c r="C236" s="27" t="str">
        <f>"Объем: "&amp;Source!I127&amp;"=184,4/"&amp;"100"</f>
        <v>Объем: 1,844=184,4/100</v>
      </c>
    </row>
    <row r="237" spans="1:26" ht="14.25" x14ac:dyDescent="0.2">
      <c r="A237" s="49"/>
      <c r="B237" s="50"/>
      <c r="C237" s="50" t="s">
        <v>1151</v>
      </c>
      <c r="D237" s="31"/>
      <c r="E237" s="13"/>
      <c r="F237" s="32">
        <f>Source!AO127</f>
        <v>321.33</v>
      </c>
      <c r="G237" s="33" t="str">
        <f>Source!DG127</f>
        <v>)*1,15</v>
      </c>
      <c r="H237" s="34">
        <f>ROUND(Source!AF127*Source!I127, 2)</f>
        <v>681.41</v>
      </c>
      <c r="I237" s="33"/>
      <c r="J237" s="33">
        <f>IF(Source!BA127&lt;&gt; 0, Source!BA127, 1)</f>
        <v>6.53</v>
      </c>
      <c r="K237" s="34">
        <f>Source!S127</f>
        <v>4449.62</v>
      </c>
      <c r="L237" s="35"/>
      <c r="R237">
        <f>H237</f>
        <v>681.41</v>
      </c>
    </row>
    <row r="238" spans="1:26" ht="14.25" x14ac:dyDescent="0.2">
      <c r="A238" s="49"/>
      <c r="B238" s="50"/>
      <c r="C238" s="50" t="s">
        <v>319</v>
      </c>
      <c r="D238" s="31"/>
      <c r="E238" s="13"/>
      <c r="F238" s="32">
        <f>Source!AM127</f>
        <v>6.23</v>
      </c>
      <c r="G238" s="33" t="str">
        <f>Source!DE127</f>
        <v>)*1,25</v>
      </c>
      <c r="H238" s="34">
        <f>ROUND(Source!AD127*Source!I127, 2)</f>
        <v>14.36</v>
      </c>
      <c r="I238" s="33"/>
      <c r="J238" s="33">
        <f>IF(Source!BB127&lt;&gt; 0, Source!BB127, 1)</f>
        <v>6.53</v>
      </c>
      <c r="K238" s="34">
        <f>Source!Q127</f>
        <v>93.77</v>
      </c>
      <c r="L238" s="35"/>
    </row>
    <row r="239" spans="1:26" ht="14.25" x14ac:dyDescent="0.2">
      <c r="A239" s="49"/>
      <c r="B239" s="50"/>
      <c r="C239" s="50" t="s">
        <v>1152</v>
      </c>
      <c r="D239" s="31"/>
      <c r="E239" s="13"/>
      <c r="F239" s="32">
        <f>Source!AN127</f>
        <v>1.97</v>
      </c>
      <c r="G239" s="33" t="str">
        <f>Source!DF127</f>
        <v>)*1,25</v>
      </c>
      <c r="H239" s="36">
        <f>ROUND(Source!AE127*Source!I127, 2)</f>
        <v>4.54</v>
      </c>
      <c r="I239" s="33"/>
      <c r="J239" s="33">
        <f>IF(Source!BS127&lt;&gt; 0, Source!BS127, 1)</f>
        <v>6.53</v>
      </c>
      <c r="K239" s="36">
        <f>Source!R127</f>
        <v>29.65</v>
      </c>
      <c r="L239" s="35"/>
      <c r="R239">
        <f>H239</f>
        <v>4.54</v>
      </c>
    </row>
    <row r="240" spans="1:26" ht="14.25" x14ac:dyDescent="0.2">
      <c r="A240" s="49"/>
      <c r="B240" s="50"/>
      <c r="C240" s="50" t="s">
        <v>1158</v>
      </c>
      <c r="D240" s="31"/>
      <c r="E240" s="13"/>
      <c r="F240" s="32">
        <f>Source!AL127</f>
        <v>10701.33</v>
      </c>
      <c r="G240" s="33" t="str">
        <f>Source!DD127</f>
        <v/>
      </c>
      <c r="H240" s="34">
        <f>ROUND(Source!AC127*Source!I127, 2)</f>
        <v>19733.25</v>
      </c>
      <c r="I240" s="33"/>
      <c r="J240" s="33">
        <f>IF(Source!BC127&lt;&gt; 0, Source!BC127, 1)</f>
        <v>6.53</v>
      </c>
      <c r="K240" s="34">
        <f>Source!P127</f>
        <v>128858.14</v>
      </c>
      <c r="L240" s="35"/>
    </row>
    <row r="241" spans="1:26" ht="14.25" x14ac:dyDescent="0.2">
      <c r="A241" s="49"/>
      <c r="B241" s="50"/>
      <c r="C241" s="50" t="s">
        <v>1153</v>
      </c>
      <c r="D241" s="31" t="s">
        <v>1154</v>
      </c>
      <c r="E241" s="13">
        <f>Source!BZ127</f>
        <v>123</v>
      </c>
      <c r="F241" s="73" t="str">
        <f>CONCATENATE(" )", Source!DL127, Source!FT127, "=", Source!FX127)</f>
        <v xml:space="preserve"> )*0,9=110,7</v>
      </c>
      <c r="G241" s="79"/>
      <c r="H241" s="34">
        <f>SUM(S235:S243)</f>
        <v>759.35</v>
      </c>
      <c r="I241" s="37"/>
      <c r="J241" s="29">
        <f>Source!AT127</f>
        <v>111</v>
      </c>
      <c r="K241" s="34">
        <f>SUM(T235:T243)</f>
        <v>4971.99</v>
      </c>
      <c r="L241" s="35"/>
    </row>
    <row r="242" spans="1:26" ht="14.25" x14ac:dyDescent="0.2">
      <c r="A242" s="49"/>
      <c r="B242" s="50"/>
      <c r="C242" s="50" t="s">
        <v>1155</v>
      </c>
      <c r="D242" s="31" t="s">
        <v>1154</v>
      </c>
      <c r="E242" s="13">
        <f>Source!CA127</f>
        <v>75</v>
      </c>
      <c r="F242" s="73" t="str">
        <f>CONCATENATE(" )", Source!DM127, Source!FU127, "=", Source!FY127)</f>
        <v xml:space="preserve"> )*0,85=63,75</v>
      </c>
      <c r="G242" s="79"/>
      <c r="H242" s="34">
        <f>SUM(U235:U243)</f>
        <v>437.29</v>
      </c>
      <c r="I242" s="37"/>
      <c r="J242" s="29">
        <f>Source!AU127</f>
        <v>64</v>
      </c>
      <c r="K242" s="34">
        <f>SUM(V235:V243)</f>
        <v>2866.73</v>
      </c>
      <c r="L242" s="35"/>
    </row>
    <row r="243" spans="1:26" ht="14.25" x14ac:dyDescent="0.2">
      <c r="A243" s="51"/>
      <c r="B243" s="52"/>
      <c r="C243" s="52" t="s">
        <v>1156</v>
      </c>
      <c r="D243" s="38" t="s">
        <v>1157</v>
      </c>
      <c r="E243" s="39">
        <f>Source!AQ127</f>
        <v>37.67</v>
      </c>
      <c r="F243" s="40"/>
      <c r="G243" s="41" t="str">
        <f>Source!DI127</f>
        <v>)*1,15</v>
      </c>
      <c r="H243" s="42"/>
      <c r="I243" s="41"/>
      <c r="J243" s="41"/>
      <c r="K243" s="42"/>
      <c r="L243" s="43">
        <f>Source!U127</f>
        <v>79.883001999999991</v>
      </c>
    </row>
    <row r="244" spans="1:26" ht="15" x14ac:dyDescent="0.25">
      <c r="G244" s="80">
        <f>H237+H238+H240+H241+H242</f>
        <v>21625.66</v>
      </c>
      <c r="H244" s="80"/>
      <c r="J244" s="80">
        <f>K237+K238+K240+K241+K242</f>
        <v>141240.25</v>
      </c>
      <c r="K244" s="80"/>
      <c r="L244" s="44">
        <f>Source!U127</f>
        <v>79.883001999999991</v>
      </c>
      <c r="O244" s="26">
        <f>G244</f>
        <v>21625.66</v>
      </c>
      <c r="P244" s="26">
        <f>J244</f>
        <v>141240.25</v>
      </c>
      <c r="Q244" s="26">
        <f>L244</f>
        <v>79.883001999999991</v>
      </c>
      <c r="W244">
        <f>IF(Source!BI127&lt;=1,H237+H238+H240+H241+H242, 0)</f>
        <v>21625.66</v>
      </c>
      <c r="X244">
        <f>IF(Source!BI127=2,H237+H238+H240+H241+H242, 0)</f>
        <v>0</v>
      </c>
      <c r="Y244">
        <f>IF(Source!BI127=3,H237+H238+H240+H241+H242, 0)</f>
        <v>0</v>
      </c>
      <c r="Z244">
        <f>IF(Source!BI127=4,H237+H238+H240+H241+H242, 0)</f>
        <v>0</v>
      </c>
    </row>
    <row r="245" spans="1:26" ht="42.75" x14ac:dyDescent="0.2">
      <c r="A245" s="49" t="str">
        <f>Source!E129</f>
        <v>22</v>
      </c>
      <c r="B245" s="50" t="str">
        <f>Source!F129</f>
        <v>11-01-036-04</v>
      </c>
      <c r="C245" s="50" t="str">
        <f>Source!G129</f>
        <v>Устройство покрытий из линолеума насухо со свариванием полотнищ в стыках</v>
      </c>
      <c r="D245" s="31" t="str">
        <f>Source!H129</f>
        <v>100 м2</v>
      </c>
      <c r="E245" s="13">
        <f>Source!I129</f>
        <v>1.8440000000000001</v>
      </c>
      <c r="F245" s="32">
        <f>Source!AL129+Source!AM129+Source!AO129</f>
        <v>321.20999999999998</v>
      </c>
      <c r="G245" s="33"/>
      <c r="H245" s="34"/>
      <c r="I245" s="33" t="str">
        <f>Source!BO129</f>
        <v/>
      </c>
      <c r="J245" s="33"/>
      <c r="K245" s="34"/>
      <c r="L245" s="35"/>
      <c r="S245">
        <f>ROUND((Source!FX129/100)*((ROUND(Source!AF129*Source!I129, 2)+ROUND(Source!AE129*Source!I129, 2))), 2)</f>
        <v>638.66999999999996</v>
      </c>
      <c r="T245">
        <f>Source!X129</f>
        <v>4181.8100000000004</v>
      </c>
      <c r="U245">
        <f>ROUND((Source!FY129/100)*((ROUND(Source!AF129*Source!I129, 2)+ROUND(Source!AE129*Source!I129, 2))), 2)</f>
        <v>367.8</v>
      </c>
      <c r="V245">
        <f>Source!Y129</f>
        <v>2411.14</v>
      </c>
    </row>
    <row r="246" spans="1:26" x14ac:dyDescent="0.2">
      <c r="C246" s="27" t="str">
        <f>"Объем: "&amp;Source!I129&amp;"=184,4/"&amp;"100"</f>
        <v>Объем: 1,844=184,4/100</v>
      </c>
    </row>
    <row r="247" spans="1:26" ht="14.25" x14ac:dyDescent="0.2">
      <c r="A247" s="49"/>
      <c r="B247" s="50"/>
      <c r="C247" s="50" t="s">
        <v>1151</v>
      </c>
      <c r="D247" s="31"/>
      <c r="E247" s="13"/>
      <c r="F247" s="32">
        <f>Source!AO129</f>
        <v>261.02</v>
      </c>
      <c r="G247" s="33" t="str">
        <f>Source!DG129</f>
        <v>)*1,15</v>
      </c>
      <c r="H247" s="34">
        <f>ROUND(Source!AF129*Source!I129, 2)</f>
        <v>553.52</v>
      </c>
      <c r="I247" s="33"/>
      <c r="J247" s="33">
        <f>IF(Source!BA129&lt;&gt; 0, Source!BA129, 1)</f>
        <v>6.53</v>
      </c>
      <c r="K247" s="34">
        <f>Source!S129</f>
        <v>3614.48</v>
      </c>
      <c r="L247" s="35"/>
      <c r="R247">
        <f>H247</f>
        <v>553.52</v>
      </c>
    </row>
    <row r="248" spans="1:26" ht="14.25" x14ac:dyDescent="0.2">
      <c r="A248" s="49"/>
      <c r="B248" s="50"/>
      <c r="C248" s="50" t="s">
        <v>319</v>
      </c>
      <c r="D248" s="31"/>
      <c r="E248" s="13"/>
      <c r="F248" s="32">
        <f>Source!AM129</f>
        <v>60.19</v>
      </c>
      <c r="G248" s="33" t="str">
        <f>Source!DE129</f>
        <v>)*1,25</v>
      </c>
      <c r="H248" s="34">
        <f>ROUND(Source!AD129*Source!I129, 2)</f>
        <v>138.74</v>
      </c>
      <c r="I248" s="33"/>
      <c r="J248" s="33">
        <f>IF(Source!BB129&lt;&gt; 0, Source!BB129, 1)</f>
        <v>6.53</v>
      </c>
      <c r="K248" s="34">
        <f>Source!Q129</f>
        <v>905.96</v>
      </c>
      <c r="L248" s="35"/>
    </row>
    <row r="249" spans="1:26" ht="14.25" x14ac:dyDescent="0.2">
      <c r="A249" s="49"/>
      <c r="B249" s="50"/>
      <c r="C249" s="50" t="s">
        <v>1152</v>
      </c>
      <c r="D249" s="31"/>
      <c r="E249" s="13"/>
      <c r="F249" s="32">
        <f>Source!AN129</f>
        <v>10.16</v>
      </c>
      <c r="G249" s="33" t="str">
        <f>Source!DF129</f>
        <v>)*1,25</v>
      </c>
      <c r="H249" s="36">
        <f>ROUND(Source!AE129*Source!I129, 2)</f>
        <v>23.42</v>
      </c>
      <c r="I249" s="33"/>
      <c r="J249" s="33">
        <f>IF(Source!BS129&lt;&gt; 0, Source!BS129, 1)</f>
        <v>6.53</v>
      </c>
      <c r="K249" s="36">
        <f>Source!R129</f>
        <v>152.91999999999999</v>
      </c>
      <c r="L249" s="35"/>
      <c r="R249">
        <f>H249</f>
        <v>23.42</v>
      </c>
    </row>
    <row r="250" spans="1:26" ht="14.25" x14ac:dyDescent="0.2">
      <c r="A250" s="49"/>
      <c r="B250" s="50"/>
      <c r="C250" s="50" t="s">
        <v>1153</v>
      </c>
      <c r="D250" s="31" t="s">
        <v>1154</v>
      </c>
      <c r="E250" s="13">
        <f>Source!BZ129</f>
        <v>123</v>
      </c>
      <c r="F250" s="73" t="str">
        <f>CONCATENATE(" )", Source!DL129, Source!FT129, "=", Source!FX129)</f>
        <v xml:space="preserve"> )*0,9=110,7</v>
      </c>
      <c r="G250" s="79"/>
      <c r="H250" s="34">
        <f>SUM(S245:S254)</f>
        <v>638.66999999999996</v>
      </c>
      <c r="I250" s="37"/>
      <c r="J250" s="29">
        <f>Source!AT129</f>
        <v>111</v>
      </c>
      <c r="K250" s="34">
        <f>SUM(T245:T254)</f>
        <v>4181.8100000000004</v>
      </c>
      <c r="L250" s="35"/>
    </row>
    <row r="251" spans="1:26" ht="14.25" x14ac:dyDescent="0.2">
      <c r="A251" s="49"/>
      <c r="B251" s="50"/>
      <c r="C251" s="50" t="s">
        <v>1155</v>
      </c>
      <c r="D251" s="31" t="s">
        <v>1154</v>
      </c>
      <c r="E251" s="13">
        <f>Source!CA129</f>
        <v>75</v>
      </c>
      <c r="F251" s="73" t="str">
        <f>CONCATENATE(" )", Source!DM129, Source!FU129, "=", Source!FY129)</f>
        <v xml:space="preserve"> )*0,85=63,75</v>
      </c>
      <c r="G251" s="79"/>
      <c r="H251" s="34">
        <f>SUM(U245:U254)</f>
        <v>367.8</v>
      </c>
      <c r="I251" s="37"/>
      <c r="J251" s="29">
        <f>Source!AU129</f>
        <v>64</v>
      </c>
      <c r="K251" s="34">
        <f>SUM(V245:V254)</f>
        <v>2411.14</v>
      </c>
      <c r="L251" s="35"/>
    </row>
    <row r="252" spans="1:26" ht="14.25" x14ac:dyDescent="0.2">
      <c r="A252" s="49"/>
      <c r="B252" s="50"/>
      <c r="C252" s="50" t="s">
        <v>1156</v>
      </c>
      <c r="D252" s="31" t="s">
        <v>1157</v>
      </c>
      <c r="E252" s="13">
        <f>Source!AQ129</f>
        <v>31.41</v>
      </c>
      <c r="F252" s="32"/>
      <c r="G252" s="33" t="str">
        <f>Source!DI129</f>
        <v>)*1,15</v>
      </c>
      <c r="H252" s="34"/>
      <c r="I252" s="33"/>
      <c r="J252" s="33"/>
      <c r="K252" s="34"/>
      <c r="L252" s="45">
        <f>Source!U129</f>
        <v>66.608046000000002</v>
      </c>
    </row>
    <row r="253" spans="1:26" ht="28.5" x14ac:dyDescent="0.2">
      <c r="A253" s="49" t="str">
        <f>Source!E131</f>
        <v>22,1</v>
      </c>
      <c r="B253" s="50" t="str">
        <f>Source!F131</f>
        <v>01.6.03.04</v>
      </c>
      <c r="C253" s="50" t="str">
        <f>Source!G131</f>
        <v>Линолеум на теплозвукоизолирующей подоснове</v>
      </c>
      <c r="D253" s="31" t="str">
        <f>Source!H131</f>
        <v>м2</v>
      </c>
      <c r="E253" s="13">
        <f>Source!I131</f>
        <v>188.08799999999999</v>
      </c>
      <c r="F253" s="32">
        <f>Source!AL131+Source!AM131+Source!AO131</f>
        <v>0</v>
      </c>
      <c r="G253" s="46" t="s">
        <v>4</v>
      </c>
      <c r="H253" s="34">
        <f>ROUND(Source!AC131*Source!I131, 2)+ROUND(Source!AD131*Source!I131, 2)+ROUND(Source!AF131*Source!I131, 2)</f>
        <v>0</v>
      </c>
      <c r="I253" s="33"/>
      <c r="J253" s="33">
        <f>IF(Source!BC131&lt;&gt; 0, Source!BC131, 1)</f>
        <v>6.53</v>
      </c>
      <c r="K253" s="34">
        <f>Source!O131</f>
        <v>0</v>
      </c>
      <c r="L253" s="35"/>
      <c r="S253">
        <f>ROUND((Source!FX131/100)*((ROUND(Source!AF131*Source!I131, 2)+ROUND(Source!AE131*Source!I131, 2))), 2)</f>
        <v>0</v>
      </c>
      <c r="T253">
        <f>Source!X131</f>
        <v>0</v>
      </c>
      <c r="U253">
        <f>ROUND((Source!FY131/100)*((ROUND(Source!AF131*Source!I131, 2)+ROUND(Source!AE131*Source!I131, 2))), 2)</f>
        <v>0</v>
      </c>
      <c r="V253">
        <f>Source!Y131</f>
        <v>0</v>
      </c>
      <c r="W253">
        <f>IF(Source!BI131&lt;=1,H253, 0)</f>
        <v>0</v>
      </c>
      <c r="X253">
        <f>IF(Source!BI131=2,H253, 0)</f>
        <v>0</v>
      </c>
      <c r="Y253">
        <f>IF(Source!BI131=3,H253, 0)</f>
        <v>0</v>
      </c>
      <c r="Z253">
        <f>IF(Source!BI131=4,H253, 0)</f>
        <v>0</v>
      </c>
    </row>
    <row r="254" spans="1:26" ht="85.5" x14ac:dyDescent="0.2">
      <c r="A254" s="51" t="str">
        <f>Source!E133</f>
        <v>22,2</v>
      </c>
      <c r="B254" s="52" t="str">
        <f>Source!F133</f>
        <v>01.6.03.04-0097</v>
      </c>
      <c r="C254" s="52" t="str">
        <f>Source!G133</f>
        <v>Линолеум коммерческий гетерогенный "ТАРКЕТТ EXTRA", акустический (толщина 3,3 мм, толщина защитного слоя 0,7 мм, класс 34, пож. безопасность Г1, В2, РП1, Д2, Т2) прим.</v>
      </c>
      <c r="D254" s="38" t="str">
        <f>Source!H133</f>
        <v>м2</v>
      </c>
      <c r="E254" s="39">
        <f>Source!I133</f>
        <v>188.08799999999999</v>
      </c>
      <c r="F254" s="40">
        <f>Source!AL133+Source!AM133+Source!AO133</f>
        <v>89.1</v>
      </c>
      <c r="G254" s="47" t="s">
        <v>4</v>
      </c>
      <c r="H254" s="42">
        <f>ROUND(Source!AC133*Source!I133, 2)+ROUND(Source!AD133*Source!I133, 2)+ROUND(Source!AF133*Source!I133, 2)</f>
        <v>16758.64</v>
      </c>
      <c r="I254" s="41"/>
      <c r="J254" s="41">
        <f>IF(Source!BC133&lt;&gt; 0, Source!BC133, 1)</f>
        <v>6.53</v>
      </c>
      <c r="K254" s="42">
        <f>Source!O133</f>
        <v>109433.92</v>
      </c>
      <c r="L254" s="48"/>
      <c r="S254">
        <f>ROUND((Source!FX133/100)*((ROUND(Source!AF133*Source!I133, 2)+ROUND(Source!AE133*Source!I133, 2))), 2)</f>
        <v>0</v>
      </c>
      <c r="T254">
        <f>Source!X133</f>
        <v>0</v>
      </c>
      <c r="U254">
        <f>ROUND((Source!FY133/100)*((ROUND(Source!AF133*Source!I133, 2)+ROUND(Source!AE133*Source!I133, 2))), 2)</f>
        <v>0</v>
      </c>
      <c r="V254">
        <f>Source!Y133</f>
        <v>0</v>
      </c>
      <c r="W254">
        <f>IF(Source!BI133&lt;=1,H254, 0)</f>
        <v>16758.64</v>
      </c>
      <c r="X254">
        <f>IF(Source!BI133=2,H254, 0)</f>
        <v>0</v>
      </c>
      <c r="Y254">
        <f>IF(Source!BI133=3,H254, 0)</f>
        <v>0</v>
      </c>
      <c r="Z254">
        <f>IF(Source!BI133=4,H254, 0)</f>
        <v>0</v>
      </c>
    </row>
    <row r="255" spans="1:26" ht="15" x14ac:dyDescent="0.25">
      <c r="G255" s="80">
        <f>H247+H248+H250+H251+SUM(H253:H254)</f>
        <v>18457.37</v>
      </c>
      <c r="H255" s="80"/>
      <c r="J255" s="80">
        <f>K247+K248+K250+K251+SUM(K253:K254)</f>
        <v>120547.31</v>
      </c>
      <c r="K255" s="80"/>
      <c r="L255" s="44">
        <f>Source!U129</f>
        <v>66.608046000000002</v>
      </c>
      <c r="O255" s="26">
        <f>G255</f>
        <v>18457.37</v>
      </c>
      <c r="P255" s="26">
        <f>J255</f>
        <v>120547.31</v>
      </c>
      <c r="Q255" s="26">
        <f>L255</f>
        <v>66.608046000000002</v>
      </c>
      <c r="W255">
        <f>IF(Source!BI129&lt;=1,H247+H248+H250+H251, 0)</f>
        <v>1698.7299999999998</v>
      </c>
      <c r="X255">
        <f>IF(Source!BI129=2,H247+H248+H250+H251, 0)</f>
        <v>0</v>
      </c>
      <c r="Y255">
        <f>IF(Source!BI129=3,H247+H248+H250+H251, 0)</f>
        <v>0</v>
      </c>
      <c r="Z255">
        <f>IF(Source!BI129=4,H247+H248+H250+H251, 0)</f>
        <v>0</v>
      </c>
    </row>
    <row r="256" spans="1:26" ht="42.75" x14ac:dyDescent="0.2">
      <c r="A256" s="49" t="str">
        <f>Source!E135</f>
        <v>23</v>
      </c>
      <c r="B256" s="50" t="str">
        <f>Source!F135</f>
        <v>11-01-040-03</v>
      </c>
      <c r="C256" s="50" t="str">
        <f>Source!G135</f>
        <v>Устройство плинтусов поливинилхлоридных на винтах самонарезающих</v>
      </c>
      <c r="D256" s="31" t="str">
        <f>Source!H135</f>
        <v>100 м</v>
      </c>
      <c r="E256" s="13">
        <f>Source!I135</f>
        <v>1.1319999999999999</v>
      </c>
      <c r="F256" s="32">
        <f>Source!AL135+Source!AM135+Source!AO135</f>
        <v>137.09</v>
      </c>
      <c r="G256" s="33"/>
      <c r="H256" s="34"/>
      <c r="I256" s="33" t="str">
        <f>Source!BO135</f>
        <v/>
      </c>
      <c r="J256" s="33"/>
      <c r="K256" s="34"/>
      <c r="L256" s="35"/>
      <c r="S256">
        <f>ROUND((Source!FX135/100)*((ROUND(Source!AF135*Source!I135, 2)+ROUND(Source!AE135*Source!I135, 2))), 2)</f>
        <v>89.02</v>
      </c>
      <c r="T256">
        <f>Source!X135</f>
        <v>582.91999999999996</v>
      </c>
      <c r="U256">
        <f>ROUND((Source!FY135/100)*((ROUND(Source!AF135*Source!I135, 2)+ROUND(Source!AE135*Source!I135, 2))), 2)</f>
        <v>51.27</v>
      </c>
      <c r="V256">
        <f>Source!Y135</f>
        <v>336.1</v>
      </c>
    </row>
    <row r="257" spans="1:26" x14ac:dyDescent="0.2">
      <c r="C257" s="27" t="str">
        <f>"Объем: "&amp;Source!I135&amp;"=113,2/"&amp;"100"</f>
        <v>Объем: 1,132=113,2/100</v>
      </c>
    </row>
    <row r="258" spans="1:26" ht="14.25" x14ac:dyDescent="0.2">
      <c r="A258" s="49"/>
      <c r="B258" s="50"/>
      <c r="C258" s="50" t="s">
        <v>1151</v>
      </c>
      <c r="D258" s="31"/>
      <c r="E258" s="13"/>
      <c r="F258" s="32">
        <f>Source!AO135</f>
        <v>61.32</v>
      </c>
      <c r="G258" s="33" t="str">
        <f>Source!DG135</f>
        <v>)*1,15</v>
      </c>
      <c r="H258" s="34">
        <f>ROUND(Source!AF135*Source!I135, 2)</f>
        <v>79.83</v>
      </c>
      <c r="I258" s="33"/>
      <c r="J258" s="33">
        <f>IF(Source!BA135&lt;&gt; 0, Source!BA135, 1)</f>
        <v>6.53</v>
      </c>
      <c r="K258" s="34">
        <f>Source!S135</f>
        <v>521.27</v>
      </c>
      <c r="L258" s="35"/>
      <c r="R258">
        <f>H258</f>
        <v>79.83</v>
      </c>
    </row>
    <row r="259" spans="1:26" ht="14.25" x14ac:dyDescent="0.2">
      <c r="A259" s="49"/>
      <c r="B259" s="50"/>
      <c r="C259" s="50" t="s">
        <v>319</v>
      </c>
      <c r="D259" s="31"/>
      <c r="E259" s="13"/>
      <c r="F259" s="32">
        <f>Source!AM135</f>
        <v>2.13</v>
      </c>
      <c r="G259" s="33" t="str">
        <f>Source!DE135</f>
        <v>)*1,25</v>
      </c>
      <c r="H259" s="34">
        <f>ROUND(Source!AD135*Source!I135, 2)</f>
        <v>3.01</v>
      </c>
      <c r="I259" s="33"/>
      <c r="J259" s="33">
        <f>IF(Source!BB135&lt;&gt; 0, Source!BB135, 1)</f>
        <v>6.53</v>
      </c>
      <c r="K259" s="34">
        <f>Source!Q135</f>
        <v>19.68</v>
      </c>
      <c r="L259" s="35"/>
    </row>
    <row r="260" spans="1:26" ht="14.25" x14ac:dyDescent="0.2">
      <c r="A260" s="49"/>
      <c r="B260" s="50"/>
      <c r="C260" s="50" t="s">
        <v>1152</v>
      </c>
      <c r="D260" s="31"/>
      <c r="E260" s="13"/>
      <c r="F260" s="32">
        <f>Source!AN135</f>
        <v>0.42</v>
      </c>
      <c r="G260" s="33" t="str">
        <f>Source!DF135</f>
        <v>)*1,25</v>
      </c>
      <c r="H260" s="36">
        <f>ROUND(Source!AE135*Source!I135, 2)</f>
        <v>0.59</v>
      </c>
      <c r="I260" s="33"/>
      <c r="J260" s="33">
        <f>IF(Source!BS135&lt;&gt; 0, Source!BS135, 1)</f>
        <v>6.53</v>
      </c>
      <c r="K260" s="36">
        <f>Source!R135</f>
        <v>3.88</v>
      </c>
      <c r="L260" s="35"/>
      <c r="R260">
        <f>H260</f>
        <v>0.59</v>
      </c>
    </row>
    <row r="261" spans="1:26" ht="14.25" x14ac:dyDescent="0.2">
      <c r="A261" s="49"/>
      <c r="B261" s="50"/>
      <c r="C261" s="50" t="s">
        <v>1158</v>
      </c>
      <c r="D261" s="31"/>
      <c r="E261" s="13"/>
      <c r="F261" s="32">
        <f>Source!AL135</f>
        <v>73.64</v>
      </c>
      <c r="G261" s="33" t="str">
        <f>Source!DD135</f>
        <v/>
      </c>
      <c r="H261" s="34">
        <f>ROUND(Source!AC135*Source!I135, 2)</f>
        <v>83.36</v>
      </c>
      <c r="I261" s="33"/>
      <c r="J261" s="33">
        <f>IF(Source!BC135&lt;&gt; 0, Source!BC135, 1)</f>
        <v>6.53</v>
      </c>
      <c r="K261" s="34">
        <f>Source!P135</f>
        <v>544.34</v>
      </c>
      <c r="L261" s="35"/>
    </row>
    <row r="262" spans="1:26" ht="14.25" x14ac:dyDescent="0.2">
      <c r="A262" s="49"/>
      <c r="B262" s="50"/>
      <c r="C262" s="50" t="s">
        <v>1153</v>
      </c>
      <c r="D262" s="31" t="s">
        <v>1154</v>
      </c>
      <c r="E262" s="13">
        <f>Source!BZ135</f>
        <v>123</v>
      </c>
      <c r="F262" s="73" t="str">
        <f>CONCATENATE(" )", Source!DL135, Source!FT135, "=", Source!FX135)</f>
        <v xml:space="preserve"> )*0,9=110,7</v>
      </c>
      <c r="G262" s="79"/>
      <c r="H262" s="34">
        <f>SUM(S256:S276)</f>
        <v>89.02</v>
      </c>
      <c r="I262" s="37"/>
      <c r="J262" s="29">
        <f>Source!AT135</f>
        <v>111</v>
      </c>
      <c r="K262" s="34">
        <f>SUM(T256:T276)</f>
        <v>582.91999999999996</v>
      </c>
      <c r="L262" s="35"/>
    </row>
    <row r="263" spans="1:26" ht="14.25" x14ac:dyDescent="0.2">
      <c r="A263" s="49"/>
      <c r="B263" s="50"/>
      <c r="C263" s="50" t="s">
        <v>1155</v>
      </c>
      <c r="D263" s="31" t="s">
        <v>1154</v>
      </c>
      <c r="E263" s="13">
        <f>Source!CA135</f>
        <v>75</v>
      </c>
      <c r="F263" s="73" t="str">
        <f>CONCATENATE(" )", Source!DM135, Source!FU135, "=", Source!FY135)</f>
        <v xml:space="preserve"> )*0,85=63,75</v>
      </c>
      <c r="G263" s="79"/>
      <c r="H263" s="34">
        <f>SUM(U256:U276)</f>
        <v>51.27</v>
      </c>
      <c r="I263" s="37"/>
      <c r="J263" s="29">
        <f>Source!AU135</f>
        <v>64</v>
      </c>
      <c r="K263" s="34">
        <f>SUM(V256:V276)</f>
        <v>336.1</v>
      </c>
      <c r="L263" s="35"/>
    </row>
    <row r="264" spans="1:26" ht="14.25" x14ac:dyDescent="0.2">
      <c r="A264" s="49"/>
      <c r="B264" s="50"/>
      <c r="C264" s="50" t="s">
        <v>1156</v>
      </c>
      <c r="D264" s="31" t="s">
        <v>1157</v>
      </c>
      <c r="E264" s="13">
        <f>Source!AQ135</f>
        <v>6.68</v>
      </c>
      <c r="F264" s="32"/>
      <c r="G264" s="33" t="str">
        <f>Source!DI135</f>
        <v>)*1,15</v>
      </c>
      <c r="H264" s="34"/>
      <c r="I264" s="33"/>
      <c r="J264" s="33"/>
      <c r="K264" s="34"/>
      <c r="L264" s="45">
        <f>Source!U135</f>
        <v>8.6960239999999978</v>
      </c>
    </row>
    <row r="265" spans="1:26" ht="14.25" x14ac:dyDescent="0.2">
      <c r="A265" s="49" t="str">
        <f>Source!E137</f>
        <v>23,1</v>
      </c>
      <c r="B265" s="50" t="str">
        <f>Source!F137</f>
        <v>11.3.03.06</v>
      </c>
      <c r="C265" s="50" t="str">
        <f>Source!G137</f>
        <v>Плинтуса для полов пластиковые</v>
      </c>
      <c r="D265" s="31" t="str">
        <f>Source!H137</f>
        <v>м</v>
      </c>
      <c r="E265" s="13">
        <f>Source!I137</f>
        <v>114.33199999999999</v>
      </c>
      <c r="F265" s="32">
        <f>Source!AL137+Source!AM137+Source!AO137</f>
        <v>0</v>
      </c>
      <c r="G265" s="46" t="s">
        <v>4</v>
      </c>
      <c r="H265" s="34">
        <f>ROUND(Source!AC137*Source!I137, 2)+ROUND(Source!AD137*Source!I137, 2)+ROUND(Source!AF137*Source!I137, 2)</f>
        <v>0</v>
      </c>
      <c r="I265" s="33"/>
      <c r="J265" s="33">
        <f>IF(Source!BC137&lt;&gt; 0, Source!BC137, 1)</f>
        <v>6.53</v>
      </c>
      <c r="K265" s="34">
        <f>Source!O137</f>
        <v>0</v>
      </c>
      <c r="L265" s="35"/>
      <c r="S265">
        <f>ROUND((Source!FX137/100)*((ROUND(Source!AF137*Source!I137, 2)+ROUND(Source!AE137*Source!I137, 2))), 2)</f>
        <v>0</v>
      </c>
      <c r="T265">
        <f>Source!X137</f>
        <v>0</v>
      </c>
      <c r="U265">
        <f>ROUND((Source!FY137/100)*((ROUND(Source!AF137*Source!I137, 2)+ROUND(Source!AE137*Source!I137, 2))), 2)</f>
        <v>0</v>
      </c>
      <c r="V265">
        <f>Source!Y137</f>
        <v>0</v>
      </c>
      <c r="W265">
        <f>IF(Source!BI137&lt;=1,H265, 0)</f>
        <v>0</v>
      </c>
      <c r="X265">
        <f>IF(Source!BI137=2,H265, 0)</f>
        <v>0</v>
      </c>
      <c r="Y265">
        <f>IF(Source!BI137=3,H265, 0)</f>
        <v>0</v>
      </c>
      <c r="Z265">
        <f>IF(Source!BI137=4,H265, 0)</f>
        <v>0</v>
      </c>
    </row>
    <row r="266" spans="1:26" ht="28.5" x14ac:dyDescent="0.2">
      <c r="A266" s="49" t="str">
        <f>Source!E139</f>
        <v>23,2</v>
      </c>
      <c r="B266" s="50" t="str">
        <f>Source!F139</f>
        <v>11.3.03.06-0001</v>
      </c>
      <c r="C266" s="50" t="str">
        <f>Source!G139</f>
        <v>Плинтуса для полов пластиковые, 19х48 мм</v>
      </c>
      <c r="D266" s="31" t="str">
        <f>Source!H139</f>
        <v>м</v>
      </c>
      <c r="E266" s="13">
        <f>Source!I139</f>
        <v>114.33199999999999</v>
      </c>
      <c r="F266" s="32">
        <f>Source!AL139+Source!AM139+Source!AO139</f>
        <v>12.3</v>
      </c>
      <c r="G266" s="46" t="s">
        <v>4</v>
      </c>
      <c r="H266" s="34">
        <f>ROUND(Source!AC139*Source!I139, 2)+ROUND(Source!AD139*Source!I139, 2)+ROUND(Source!AF139*Source!I139, 2)</f>
        <v>1406.28</v>
      </c>
      <c r="I266" s="33"/>
      <c r="J266" s="33">
        <f>IF(Source!BC139&lt;&gt; 0, Source!BC139, 1)</f>
        <v>6.53</v>
      </c>
      <c r="K266" s="34">
        <f>Source!O139</f>
        <v>9183.0300000000007</v>
      </c>
      <c r="L266" s="35"/>
      <c r="S266">
        <f>ROUND((Source!FX139/100)*((ROUND(Source!AF139*Source!I139, 2)+ROUND(Source!AE139*Source!I139, 2))), 2)</f>
        <v>0</v>
      </c>
      <c r="T266">
        <f>Source!X139</f>
        <v>0</v>
      </c>
      <c r="U266">
        <f>ROUND((Source!FY139/100)*((ROUND(Source!AF139*Source!I139, 2)+ROUND(Source!AE139*Source!I139, 2))), 2)</f>
        <v>0</v>
      </c>
      <c r="V266">
        <f>Source!Y139</f>
        <v>0</v>
      </c>
      <c r="W266">
        <f>IF(Source!BI139&lt;=1,H266, 0)</f>
        <v>1406.28</v>
      </c>
      <c r="X266">
        <f>IF(Source!BI139=2,H266, 0)</f>
        <v>0</v>
      </c>
      <c r="Y266">
        <f>IF(Source!BI139=3,H266, 0)</f>
        <v>0</v>
      </c>
      <c r="Z266">
        <f>IF(Source!BI139=4,H266, 0)</f>
        <v>0</v>
      </c>
    </row>
    <row r="267" spans="1:26" ht="28.5" x14ac:dyDescent="0.2">
      <c r="A267" s="49" t="str">
        <f>Source!E141</f>
        <v>23,3</v>
      </c>
      <c r="B267" s="50" t="str">
        <f>Source!F141</f>
        <v>11.3.03.14-0001</v>
      </c>
      <c r="C267" s="50" t="str">
        <f>Source!G141</f>
        <v>Заглушка торцевая для пластикового плинтуса левая, высота 48 мм</v>
      </c>
      <c r="D267" s="31" t="str">
        <f>Source!H141</f>
        <v>100 шт.</v>
      </c>
      <c r="E267" s="13">
        <f>Source!I141</f>
        <v>0.09</v>
      </c>
      <c r="F267" s="32">
        <f>Source!AL141+Source!AM141+Source!AO141</f>
        <v>63</v>
      </c>
      <c r="G267" s="46" t="s">
        <v>4</v>
      </c>
      <c r="H267" s="34">
        <f>ROUND(Source!AC141*Source!I141, 2)+ROUND(Source!AD141*Source!I141, 2)+ROUND(Source!AF141*Source!I141, 2)</f>
        <v>5.67</v>
      </c>
      <c r="I267" s="33"/>
      <c r="J267" s="33">
        <f>IF(Source!BC141&lt;&gt; 0, Source!BC141, 1)</f>
        <v>6.53</v>
      </c>
      <c r="K267" s="34">
        <f>Source!O141</f>
        <v>37.03</v>
      </c>
      <c r="L267" s="35"/>
      <c r="S267">
        <f>ROUND((Source!FX141/100)*((ROUND(Source!AF141*Source!I141, 2)+ROUND(Source!AE141*Source!I141, 2))), 2)</f>
        <v>0</v>
      </c>
      <c r="T267">
        <f>Source!X141</f>
        <v>0</v>
      </c>
      <c r="U267">
        <f>ROUND((Source!FY141/100)*((ROUND(Source!AF141*Source!I141, 2)+ROUND(Source!AE141*Source!I141, 2))), 2)</f>
        <v>0</v>
      </c>
      <c r="V267">
        <f>Source!Y141</f>
        <v>0</v>
      </c>
      <c r="W267">
        <f>IF(Source!BI141&lt;=1,H267, 0)</f>
        <v>5.67</v>
      </c>
      <c r="X267">
        <f>IF(Source!BI141=2,H267, 0)</f>
        <v>0</v>
      </c>
      <c r="Y267">
        <f>IF(Source!BI141=3,H267, 0)</f>
        <v>0</v>
      </c>
      <c r="Z267">
        <f>IF(Source!BI141=4,H267, 0)</f>
        <v>0</v>
      </c>
    </row>
    <row r="268" spans="1:26" ht="28.5" x14ac:dyDescent="0.2">
      <c r="A268" s="49" t="str">
        <f>Source!E143</f>
        <v>23,4</v>
      </c>
      <c r="B268" s="50" t="str">
        <f>Source!F143</f>
        <v>11.3.03.14-0011</v>
      </c>
      <c r="C268" s="50" t="str">
        <f>Source!G143</f>
        <v>Заглушки торцевая для пластикового плинтуса правая, высота 48 мм</v>
      </c>
      <c r="D268" s="31" t="str">
        <f>Source!H143</f>
        <v>100 шт.</v>
      </c>
      <c r="E268" s="13">
        <f>Source!I143</f>
        <v>0.09</v>
      </c>
      <c r="F268" s="32">
        <f>Source!AL143+Source!AM143+Source!AO143</f>
        <v>63</v>
      </c>
      <c r="G268" s="46" t="s">
        <v>4</v>
      </c>
      <c r="H268" s="34">
        <f>ROUND(Source!AC143*Source!I143, 2)+ROUND(Source!AD143*Source!I143, 2)+ROUND(Source!AF143*Source!I143, 2)</f>
        <v>5.67</v>
      </c>
      <c r="I268" s="33"/>
      <c r="J268" s="33">
        <f>IF(Source!BC143&lt;&gt; 0, Source!BC143, 1)</f>
        <v>6.53</v>
      </c>
      <c r="K268" s="34">
        <f>Source!O143</f>
        <v>37.03</v>
      </c>
      <c r="L268" s="35"/>
      <c r="S268">
        <f>ROUND((Source!FX143/100)*((ROUND(Source!AF143*Source!I143, 2)+ROUND(Source!AE143*Source!I143, 2))), 2)</f>
        <v>0</v>
      </c>
      <c r="T268">
        <f>Source!X143</f>
        <v>0</v>
      </c>
      <c r="U268">
        <f>ROUND((Source!FY143/100)*((ROUND(Source!AF143*Source!I143, 2)+ROUND(Source!AE143*Source!I143, 2))), 2)</f>
        <v>0</v>
      </c>
      <c r="V268">
        <f>Source!Y143</f>
        <v>0</v>
      </c>
      <c r="W268">
        <f>IF(Source!BI143&lt;=1,H268, 0)</f>
        <v>5.67</v>
      </c>
      <c r="X268">
        <f>IF(Source!BI143=2,H268, 0)</f>
        <v>0</v>
      </c>
      <c r="Y268">
        <f>IF(Source!BI143=3,H268, 0)</f>
        <v>0</v>
      </c>
      <c r="Z268">
        <f>IF(Source!BI143=4,H268, 0)</f>
        <v>0</v>
      </c>
    </row>
    <row r="269" spans="1:26" ht="28.5" x14ac:dyDescent="0.2">
      <c r="A269" s="49" t="str">
        <f>Source!E145</f>
        <v>23,5</v>
      </c>
      <c r="B269" s="50" t="str">
        <f>Source!F145</f>
        <v>11.3.03.14-0021</v>
      </c>
      <c r="C269" s="50" t="str">
        <f>Source!G145</f>
        <v>Соединитель для пластикового плинтуса, высота 48 мм</v>
      </c>
      <c r="D269" s="31" t="str">
        <f>Source!H145</f>
        <v>100 шт.</v>
      </c>
      <c r="E269" s="13">
        <f>Source!I145</f>
        <v>0.45</v>
      </c>
      <c r="F269" s="32">
        <f>Source!AL145+Source!AM145+Source!AO145</f>
        <v>128</v>
      </c>
      <c r="G269" s="46" t="s">
        <v>4</v>
      </c>
      <c r="H269" s="34">
        <f>ROUND(Source!AC145*Source!I145, 2)+ROUND(Source!AD145*Source!I145, 2)+ROUND(Source!AF145*Source!I145, 2)</f>
        <v>57.6</v>
      </c>
      <c r="I269" s="33"/>
      <c r="J269" s="33">
        <f>IF(Source!BC145&lt;&gt; 0, Source!BC145, 1)</f>
        <v>6.53</v>
      </c>
      <c r="K269" s="34">
        <f>Source!O145</f>
        <v>376.13</v>
      </c>
      <c r="L269" s="35"/>
      <c r="S269">
        <f>ROUND((Source!FX145/100)*((ROUND(Source!AF145*Source!I145, 2)+ROUND(Source!AE145*Source!I145, 2))), 2)</f>
        <v>0</v>
      </c>
      <c r="T269">
        <f>Source!X145</f>
        <v>0</v>
      </c>
      <c r="U269">
        <f>ROUND((Source!FY145/100)*((ROUND(Source!AF145*Source!I145, 2)+ROUND(Source!AE145*Source!I145, 2))), 2)</f>
        <v>0</v>
      </c>
      <c r="V269">
        <f>Source!Y145</f>
        <v>0</v>
      </c>
      <c r="W269">
        <f>IF(Source!BI145&lt;=1,H269, 0)</f>
        <v>57.6</v>
      </c>
      <c r="X269">
        <f>IF(Source!BI145=2,H269, 0)</f>
        <v>0</v>
      </c>
      <c r="Y269">
        <f>IF(Source!BI145=3,H269, 0)</f>
        <v>0</v>
      </c>
      <c r="Z269">
        <f>IF(Source!BI145=4,H269, 0)</f>
        <v>0</v>
      </c>
    </row>
    <row r="270" spans="1:26" ht="28.5" x14ac:dyDescent="0.2">
      <c r="A270" s="49" t="str">
        <f>Source!E147</f>
        <v>23,6</v>
      </c>
      <c r="B270" s="50" t="str">
        <f>Source!F147</f>
        <v>11.3.03.14-0031</v>
      </c>
      <c r="C270" s="50" t="str">
        <f>Source!G147</f>
        <v>Уголок внутренний для пластикового плинтуса, высота 48 мм</v>
      </c>
      <c r="D270" s="31" t="str">
        <f>Source!H147</f>
        <v>100 шт.</v>
      </c>
      <c r="E270" s="13">
        <f>Source!I147</f>
        <v>0.08</v>
      </c>
      <c r="F270" s="32">
        <f>Source!AL147+Source!AM147+Source!AO147</f>
        <v>128</v>
      </c>
      <c r="G270" s="46" t="s">
        <v>4</v>
      </c>
      <c r="H270" s="34">
        <f>ROUND(Source!AC147*Source!I147, 2)+ROUND(Source!AD147*Source!I147, 2)+ROUND(Source!AF147*Source!I147, 2)</f>
        <v>10.24</v>
      </c>
      <c r="I270" s="33"/>
      <c r="J270" s="33">
        <f>IF(Source!BC147&lt;&gt; 0, Source!BC147, 1)</f>
        <v>6.53</v>
      </c>
      <c r="K270" s="34">
        <f>Source!O147</f>
        <v>66.87</v>
      </c>
      <c r="L270" s="35"/>
      <c r="S270">
        <f>ROUND((Source!FX147/100)*((ROUND(Source!AF147*Source!I147, 2)+ROUND(Source!AE147*Source!I147, 2))), 2)</f>
        <v>0</v>
      </c>
      <c r="T270">
        <f>Source!X147</f>
        <v>0</v>
      </c>
      <c r="U270">
        <f>ROUND((Source!FY147/100)*((ROUND(Source!AF147*Source!I147, 2)+ROUND(Source!AE147*Source!I147, 2))), 2)</f>
        <v>0</v>
      </c>
      <c r="V270">
        <f>Source!Y147</f>
        <v>0</v>
      </c>
      <c r="W270">
        <f>IF(Source!BI147&lt;=1,H270, 0)</f>
        <v>10.24</v>
      </c>
      <c r="X270">
        <f>IF(Source!BI147=2,H270, 0)</f>
        <v>0</v>
      </c>
      <c r="Y270">
        <f>IF(Source!BI147=3,H270, 0)</f>
        <v>0</v>
      </c>
      <c r="Z270">
        <f>IF(Source!BI147=4,H270, 0)</f>
        <v>0</v>
      </c>
    </row>
    <row r="271" spans="1:26" ht="28.5" x14ac:dyDescent="0.2">
      <c r="A271" s="49" t="str">
        <f>Source!E149</f>
        <v>23,7</v>
      </c>
      <c r="B271" s="50" t="str">
        <f>Source!F149</f>
        <v>11.3.03.14-0033</v>
      </c>
      <c r="C271" s="50" t="str">
        <f>Source!G149</f>
        <v>Уголок наружный для пластикового плинтуса, высота 48 мм</v>
      </c>
      <c r="D271" s="31" t="str">
        <f>Source!H149</f>
        <v>100 шт.</v>
      </c>
      <c r="E271" s="13">
        <f>Source!I149</f>
        <v>0.08</v>
      </c>
      <c r="F271" s="32">
        <f>Source!AL149+Source!AM149+Source!AO149</f>
        <v>128</v>
      </c>
      <c r="G271" s="46" t="s">
        <v>4</v>
      </c>
      <c r="H271" s="34">
        <f>ROUND(Source!AC149*Source!I149, 2)+ROUND(Source!AD149*Source!I149, 2)+ROUND(Source!AF149*Source!I149, 2)</f>
        <v>10.24</v>
      </c>
      <c r="I271" s="33"/>
      <c r="J271" s="33">
        <f>IF(Source!BC149&lt;&gt; 0, Source!BC149, 1)</f>
        <v>6.53</v>
      </c>
      <c r="K271" s="34">
        <f>Source!O149</f>
        <v>66.87</v>
      </c>
      <c r="L271" s="35"/>
      <c r="S271">
        <f>ROUND((Source!FX149/100)*((ROUND(Source!AF149*Source!I149, 2)+ROUND(Source!AE149*Source!I149, 2))), 2)</f>
        <v>0</v>
      </c>
      <c r="T271">
        <f>Source!X149</f>
        <v>0</v>
      </c>
      <c r="U271">
        <f>ROUND((Source!FY149/100)*((ROUND(Source!AF149*Source!I149, 2)+ROUND(Source!AE149*Source!I149, 2))), 2)</f>
        <v>0</v>
      </c>
      <c r="V271">
        <f>Source!Y149</f>
        <v>0</v>
      </c>
      <c r="W271">
        <f>IF(Source!BI149&lt;=1,H271, 0)</f>
        <v>10.24</v>
      </c>
      <c r="X271">
        <f>IF(Source!BI149=2,H271, 0)</f>
        <v>0</v>
      </c>
      <c r="Y271">
        <f>IF(Source!BI149=3,H271, 0)</f>
        <v>0</v>
      </c>
      <c r="Z271">
        <f>IF(Source!BI149=4,H271, 0)</f>
        <v>0</v>
      </c>
    </row>
    <row r="272" spans="1:26" ht="28.5" x14ac:dyDescent="0.2">
      <c r="A272" s="49" t="str">
        <f>Source!E151</f>
        <v>23,8</v>
      </c>
      <c r="B272" s="50" t="str">
        <f>Source!F151</f>
        <v>11.3.03.14</v>
      </c>
      <c r="C272" s="50" t="str">
        <f>Source!G151</f>
        <v>Уголок наружный для пластикового плинтуса</v>
      </c>
      <c r="D272" s="31" t="str">
        <f>Source!H151</f>
        <v>шт.</v>
      </c>
      <c r="E272" s="13">
        <f>Source!I151</f>
        <v>7.9240000000000004</v>
      </c>
      <c r="F272" s="32">
        <f>Source!AL151+Source!AM151+Source!AO151</f>
        <v>0</v>
      </c>
      <c r="G272" s="46" t="s">
        <v>4</v>
      </c>
      <c r="H272" s="34">
        <f>ROUND(Source!AC151*Source!I151, 2)+ROUND(Source!AD151*Source!I151, 2)+ROUND(Source!AF151*Source!I151, 2)</f>
        <v>0</v>
      </c>
      <c r="I272" s="33"/>
      <c r="J272" s="33">
        <f>IF(Source!BC151&lt;&gt; 0, Source!BC151, 1)</f>
        <v>6.53</v>
      </c>
      <c r="K272" s="34">
        <f>Source!O151</f>
        <v>0</v>
      </c>
      <c r="L272" s="35"/>
      <c r="S272">
        <f>ROUND((Source!FX151/100)*((ROUND(Source!AF151*Source!I151, 2)+ROUND(Source!AE151*Source!I151, 2))), 2)</f>
        <v>0</v>
      </c>
      <c r="T272">
        <f>Source!X151</f>
        <v>0</v>
      </c>
      <c r="U272">
        <f>ROUND((Source!FY151/100)*((ROUND(Source!AF151*Source!I151, 2)+ROUND(Source!AE151*Source!I151, 2))), 2)</f>
        <v>0</v>
      </c>
      <c r="V272">
        <f>Source!Y151</f>
        <v>0</v>
      </c>
      <c r="W272">
        <f>IF(Source!BI151&lt;=1,H272, 0)</f>
        <v>0</v>
      </c>
      <c r="X272">
        <f>IF(Source!BI151=2,H272, 0)</f>
        <v>0</v>
      </c>
      <c r="Y272">
        <f>IF(Source!BI151=3,H272, 0)</f>
        <v>0</v>
      </c>
      <c r="Z272">
        <f>IF(Source!BI151=4,H272, 0)</f>
        <v>0</v>
      </c>
    </row>
    <row r="273" spans="1:26" ht="28.5" x14ac:dyDescent="0.2">
      <c r="A273" s="49" t="str">
        <f>Source!E153</f>
        <v>23,9</v>
      </c>
      <c r="B273" s="50" t="str">
        <f>Source!F153</f>
        <v>11.3.03.14</v>
      </c>
      <c r="C273" s="50" t="str">
        <f>Source!G153</f>
        <v>Уголок внутренний для пластикового плинтуса</v>
      </c>
      <c r="D273" s="31" t="str">
        <f>Source!H153</f>
        <v>шт.</v>
      </c>
      <c r="E273" s="13">
        <f>Source!I153</f>
        <v>7.9240000000000004</v>
      </c>
      <c r="F273" s="32">
        <f>Source!AL153+Source!AM153+Source!AO153</f>
        <v>0</v>
      </c>
      <c r="G273" s="46" t="s">
        <v>4</v>
      </c>
      <c r="H273" s="34">
        <f>ROUND(Source!AC153*Source!I153, 2)+ROUND(Source!AD153*Source!I153, 2)+ROUND(Source!AF153*Source!I153, 2)</f>
        <v>0</v>
      </c>
      <c r="I273" s="33"/>
      <c r="J273" s="33">
        <f>IF(Source!BC153&lt;&gt; 0, Source!BC153, 1)</f>
        <v>6.53</v>
      </c>
      <c r="K273" s="34">
        <f>Source!O153</f>
        <v>0</v>
      </c>
      <c r="L273" s="35"/>
      <c r="S273">
        <f>ROUND((Source!FX153/100)*((ROUND(Source!AF153*Source!I153, 2)+ROUND(Source!AE153*Source!I153, 2))), 2)</f>
        <v>0</v>
      </c>
      <c r="T273">
        <f>Source!X153</f>
        <v>0</v>
      </c>
      <c r="U273">
        <f>ROUND((Source!FY153/100)*((ROUND(Source!AF153*Source!I153, 2)+ROUND(Source!AE153*Source!I153, 2))), 2)</f>
        <v>0</v>
      </c>
      <c r="V273">
        <f>Source!Y153</f>
        <v>0</v>
      </c>
      <c r="W273">
        <f>IF(Source!BI153&lt;=1,H273, 0)</f>
        <v>0</v>
      </c>
      <c r="X273">
        <f>IF(Source!BI153=2,H273, 0)</f>
        <v>0</v>
      </c>
      <c r="Y273">
        <f>IF(Source!BI153=3,H273, 0)</f>
        <v>0</v>
      </c>
      <c r="Z273">
        <f>IF(Source!BI153=4,H273, 0)</f>
        <v>0</v>
      </c>
    </row>
    <row r="274" spans="1:26" ht="28.5" x14ac:dyDescent="0.2">
      <c r="A274" s="49" t="str">
        <f>Source!E155</f>
        <v>23,10</v>
      </c>
      <c r="B274" s="50" t="str">
        <f>Source!F155</f>
        <v>11.3.03.14</v>
      </c>
      <c r="C274" s="50" t="str">
        <f>Source!G155</f>
        <v>Соединитель для пластикового плинтуса</v>
      </c>
      <c r="D274" s="31" t="str">
        <f>Source!H155</f>
        <v>шт.</v>
      </c>
      <c r="E274" s="13">
        <f>Source!I155</f>
        <v>45.28</v>
      </c>
      <c r="F274" s="32">
        <f>Source!AL155+Source!AM155+Source!AO155</f>
        <v>0</v>
      </c>
      <c r="G274" s="46" t="s">
        <v>4</v>
      </c>
      <c r="H274" s="34">
        <f>ROUND(Source!AC155*Source!I155, 2)+ROUND(Source!AD155*Source!I155, 2)+ROUND(Source!AF155*Source!I155, 2)</f>
        <v>0</v>
      </c>
      <c r="I274" s="33"/>
      <c r="J274" s="33">
        <f>IF(Source!BC155&lt;&gt; 0, Source!BC155, 1)</f>
        <v>6.53</v>
      </c>
      <c r="K274" s="34">
        <f>Source!O155</f>
        <v>0</v>
      </c>
      <c r="L274" s="35"/>
      <c r="S274">
        <f>ROUND((Source!FX155/100)*((ROUND(Source!AF155*Source!I155, 2)+ROUND(Source!AE155*Source!I155, 2))), 2)</f>
        <v>0</v>
      </c>
      <c r="T274">
        <f>Source!X155</f>
        <v>0</v>
      </c>
      <c r="U274">
        <f>ROUND((Source!FY155/100)*((ROUND(Source!AF155*Source!I155, 2)+ROUND(Source!AE155*Source!I155, 2))), 2)</f>
        <v>0</v>
      </c>
      <c r="V274">
        <f>Source!Y155</f>
        <v>0</v>
      </c>
      <c r="W274">
        <f>IF(Source!BI155&lt;=1,H274, 0)</f>
        <v>0</v>
      </c>
      <c r="X274">
        <f>IF(Source!BI155=2,H274, 0)</f>
        <v>0</v>
      </c>
      <c r="Y274">
        <f>IF(Source!BI155=3,H274, 0)</f>
        <v>0</v>
      </c>
      <c r="Z274">
        <f>IF(Source!BI155=4,H274, 0)</f>
        <v>0</v>
      </c>
    </row>
    <row r="275" spans="1:26" ht="28.5" x14ac:dyDescent="0.2">
      <c r="A275" s="49" t="str">
        <f>Source!E157</f>
        <v>23,11</v>
      </c>
      <c r="B275" s="50" t="str">
        <f>Source!F157</f>
        <v>11.3.03.14</v>
      </c>
      <c r="C275" s="50" t="str">
        <f>Source!G157</f>
        <v>Заглушка торцевая для пластикового плинтуса левая</v>
      </c>
      <c r="D275" s="31" t="str">
        <f>Source!H157</f>
        <v>шт.</v>
      </c>
      <c r="E275" s="13">
        <f>Source!I157</f>
        <v>9.0559999999999992</v>
      </c>
      <c r="F275" s="32">
        <f>Source!AL157+Source!AM157+Source!AO157</f>
        <v>0</v>
      </c>
      <c r="G275" s="46" t="s">
        <v>4</v>
      </c>
      <c r="H275" s="34">
        <f>ROUND(Source!AC157*Source!I157, 2)+ROUND(Source!AD157*Source!I157, 2)+ROUND(Source!AF157*Source!I157, 2)</f>
        <v>0</v>
      </c>
      <c r="I275" s="33"/>
      <c r="J275" s="33">
        <f>IF(Source!BC157&lt;&gt; 0, Source!BC157, 1)</f>
        <v>6.53</v>
      </c>
      <c r="K275" s="34">
        <f>Source!O157</f>
        <v>0</v>
      </c>
      <c r="L275" s="35"/>
      <c r="S275">
        <f>ROUND((Source!FX157/100)*((ROUND(Source!AF157*Source!I157, 2)+ROUND(Source!AE157*Source!I157, 2))), 2)</f>
        <v>0</v>
      </c>
      <c r="T275">
        <f>Source!X157</f>
        <v>0</v>
      </c>
      <c r="U275">
        <f>ROUND((Source!FY157/100)*((ROUND(Source!AF157*Source!I157, 2)+ROUND(Source!AE157*Source!I157, 2))), 2)</f>
        <v>0</v>
      </c>
      <c r="V275">
        <f>Source!Y157</f>
        <v>0</v>
      </c>
      <c r="W275">
        <f>IF(Source!BI157&lt;=1,H275, 0)</f>
        <v>0</v>
      </c>
      <c r="X275">
        <f>IF(Source!BI157=2,H275, 0)</f>
        <v>0</v>
      </c>
      <c r="Y275">
        <f>IF(Source!BI157=3,H275, 0)</f>
        <v>0</v>
      </c>
      <c r="Z275">
        <f>IF(Source!BI157=4,H275, 0)</f>
        <v>0</v>
      </c>
    </row>
    <row r="276" spans="1:26" ht="28.5" x14ac:dyDescent="0.2">
      <c r="A276" s="51" t="str">
        <f>Source!E159</f>
        <v>23,12</v>
      </c>
      <c r="B276" s="52" t="str">
        <f>Source!F159</f>
        <v>11.3.03.14</v>
      </c>
      <c r="C276" s="52" t="str">
        <f>Source!G159</f>
        <v>Заглушка торцевая для пластикового плинтуса правая</v>
      </c>
      <c r="D276" s="38" t="str">
        <f>Source!H159</f>
        <v>шт.</v>
      </c>
      <c r="E276" s="39">
        <f>Source!I159</f>
        <v>9.0559999999999992</v>
      </c>
      <c r="F276" s="40">
        <f>Source!AL159+Source!AM159+Source!AO159</f>
        <v>0</v>
      </c>
      <c r="G276" s="47" t="s">
        <v>4</v>
      </c>
      <c r="H276" s="42">
        <f>ROUND(Source!AC159*Source!I159, 2)+ROUND(Source!AD159*Source!I159, 2)+ROUND(Source!AF159*Source!I159, 2)</f>
        <v>0</v>
      </c>
      <c r="I276" s="41"/>
      <c r="J276" s="41">
        <f>IF(Source!BC159&lt;&gt; 0, Source!BC159, 1)</f>
        <v>6.53</v>
      </c>
      <c r="K276" s="42">
        <f>Source!O159</f>
        <v>0</v>
      </c>
      <c r="L276" s="48"/>
      <c r="S276">
        <f>ROUND((Source!FX159/100)*((ROUND(Source!AF159*Source!I159, 2)+ROUND(Source!AE159*Source!I159, 2))), 2)</f>
        <v>0</v>
      </c>
      <c r="T276">
        <f>Source!X159</f>
        <v>0</v>
      </c>
      <c r="U276">
        <f>ROUND((Source!FY159/100)*((ROUND(Source!AF159*Source!I159, 2)+ROUND(Source!AE159*Source!I159, 2))), 2)</f>
        <v>0</v>
      </c>
      <c r="V276">
        <f>Source!Y159</f>
        <v>0</v>
      </c>
      <c r="W276">
        <f>IF(Source!BI159&lt;=1,H276, 0)</f>
        <v>0</v>
      </c>
      <c r="X276">
        <f>IF(Source!BI159=2,H276, 0)</f>
        <v>0</v>
      </c>
      <c r="Y276">
        <f>IF(Source!BI159=3,H276, 0)</f>
        <v>0</v>
      </c>
      <c r="Z276">
        <f>IF(Source!BI159=4,H276, 0)</f>
        <v>0</v>
      </c>
    </row>
    <row r="277" spans="1:26" ht="15" x14ac:dyDescent="0.25">
      <c r="G277" s="80">
        <f>H258+H259+H261+H262+H263+SUM(H265:H276)</f>
        <v>1802.19</v>
      </c>
      <c r="H277" s="80"/>
      <c r="J277" s="80">
        <f>K258+K259+K261+K262+K263+SUM(K265:K276)</f>
        <v>11771.270000000002</v>
      </c>
      <c r="K277" s="80"/>
      <c r="L277" s="44">
        <f>Source!U135</f>
        <v>8.6960239999999978</v>
      </c>
      <c r="O277" s="26">
        <f>G277</f>
        <v>1802.19</v>
      </c>
      <c r="P277" s="26">
        <f>J277</f>
        <v>11771.270000000002</v>
      </c>
      <c r="Q277" s="26">
        <f>L277</f>
        <v>8.6960239999999978</v>
      </c>
      <c r="W277">
        <f>IF(Source!BI135&lt;=1,H258+H259+H261+H262+H263, 0)</f>
        <v>306.48999999999995</v>
      </c>
      <c r="X277">
        <f>IF(Source!BI135=2,H258+H259+H261+H262+H263, 0)</f>
        <v>0</v>
      </c>
      <c r="Y277">
        <f>IF(Source!BI135=3,H258+H259+H261+H262+H263, 0)</f>
        <v>0</v>
      </c>
      <c r="Z277">
        <f>IF(Source!BI135=4,H258+H259+H261+H262+H263, 0)</f>
        <v>0</v>
      </c>
    </row>
    <row r="278" spans="1:26" ht="42.75" x14ac:dyDescent="0.2">
      <c r="A278" s="49" t="str">
        <f>Source!E161</f>
        <v>24</v>
      </c>
      <c r="B278" s="50" t="str">
        <f>Source!F161</f>
        <v>15-01-047-15</v>
      </c>
      <c r="C278" s="50" t="str">
        <f>Source!G161</f>
        <v>Устройство подвесных потолков типа &lt;Армстронг&gt; по каркасу из оцинкованного профиля</v>
      </c>
      <c r="D278" s="31" t="str">
        <f>Source!H161</f>
        <v>100 м2</v>
      </c>
      <c r="E278" s="13">
        <f>Source!I161</f>
        <v>1.76</v>
      </c>
      <c r="F278" s="32">
        <f>Source!AL161+Source!AM161+Source!AO161</f>
        <v>6623.23</v>
      </c>
      <c r="G278" s="33"/>
      <c r="H278" s="34"/>
      <c r="I278" s="33" t="str">
        <f>Source!BO161</f>
        <v/>
      </c>
      <c r="J278" s="33"/>
      <c r="K278" s="34"/>
      <c r="L278" s="35"/>
      <c r="S278">
        <f>ROUND((Source!FX161/100)*((ROUND(Source!AF161*Source!I161, 2)+ROUND(Source!AE161*Source!I161, 2))), 2)</f>
        <v>1707.29</v>
      </c>
      <c r="T278">
        <f>Source!X161</f>
        <v>11207.61</v>
      </c>
      <c r="U278">
        <f>ROUND((Source!FY161/100)*((ROUND(Source!AF161*Source!I161, 2)+ROUND(Source!AE161*Source!I161, 2))), 2)</f>
        <v>844.61</v>
      </c>
      <c r="V278">
        <f>Source!Y161</f>
        <v>5544.82</v>
      </c>
    </row>
    <row r="279" spans="1:26" x14ac:dyDescent="0.2">
      <c r="C279" s="27" t="str">
        <f>"Объем: "&amp;Source!I161&amp;"=176/"&amp;"100"</f>
        <v>Объем: 1,76=176/100</v>
      </c>
    </row>
    <row r="280" spans="1:26" ht="14.25" x14ac:dyDescent="0.2">
      <c r="A280" s="49"/>
      <c r="B280" s="50"/>
      <c r="C280" s="50" t="s">
        <v>1151</v>
      </c>
      <c r="D280" s="31"/>
      <c r="E280" s="13"/>
      <c r="F280" s="32">
        <f>Source!AO161</f>
        <v>963.12</v>
      </c>
      <c r="G280" s="33" t="str">
        <f>Source!DG161</f>
        <v/>
      </c>
      <c r="H280" s="34">
        <f>ROUND(Source!AF161*Source!I161, 2)</f>
        <v>1695.09</v>
      </c>
      <c r="I280" s="33"/>
      <c r="J280" s="33">
        <f>IF(Source!BA161&lt;&gt; 0, Source!BA161, 1)</f>
        <v>6.53</v>
      </c>
      <c r="K280" s="34">
        <f>Source!S161</f>
        <v>11068.95</v>
      </c>
      <c r="L280" s="35"/>
      <c r="R280">
        <f>H280</f>
        <v>1695.09</v>
      </c>
    </row>
    <row r="281" spans="1:26" ht="14.25" x14ac:dyDescent="0.2">
      <c r="A281" s="49"/>
      <c r="B281" s="50"/>
      <c r="C281" s="50" t="s">
        <v>319</v>
      </c>
      <c r="D281" s="31"/>
      <c r="E281" s="13"/>
      <c r="F281" s="32">
        <f>Source!AM161</f>
        <v>324.70999999999998</v>
      </c>
      <c r="G281" s="33" t="str">
        <f>Source!DE161</f>
        <v/>
      </c>
      <c r="H281" s="34">
        <f>ROUND(Source!AD161*Source!I161, 2)</f>
        <v>571.49</v>
      </c>
      <c r="I281" s="33"/>
      <c r="J281" s="33">
        <f>IF(Source!BB161&lt;&gt; 0, Source!BB161, 1)</f>
        <v>6.53</v>
      </c>
      <c r="K281" s="34">
        <f>Source!Q161</f>
        <v>3731.83</v>
      </c>
      <c r="L281" s="35"/>
    </row>
    <row r="282" spans="1:26" ht="14.25" x14ac:dyDescent="0.2">
      <c r="A282" s="49"/>
      <c r="B282" s="50"/>
      <c r="C282" s="50" t="s">
        <v>1152</v>
      </c>
      <c r="D282" s="31"/>
      <c r="E282" s="13"/>
      <c r="F282" s="32">
        <f>Source!AN161</f>
        <v>63.39</v>
      </c>
      <c r="G282" s="33" t="str">
        <f>Source!DF161</f>
        <v/>
      </c>
      <c r="H282" s="36">
        <f>ROUND(Source!AE161*Source!I161, 2)</f>
        <v>111.57</v>
      </c>
      <c r="I282" s="33"/>
      <c r="J282" s="33">
        <f>IF(Source!BS161&lt;&gt; 0, Source!BS161, 1)</f>
        <v>6.53</v>
      </c>
      <c r="K282" s="36">
        <f>Source!R161</f>
        <v>728.53</v>
      </c>
      <c r="L282" s="35"/>
      <c r="R282">
        <f>H282</f>
        <v>111.57</v>
      </c>
    </row>
    <row r="283" spans="1:26" ht="14.25" x14ac:dyDescent="0.2">
      <c r="A283" s="49"/>
      <c r="B283" s="50"/>
      <c r="C283" s="50" t="s">
        <v>1158</v>
      </c>
      <c r="D283" s="31"/>
      <c r="E283" s="13"/>
      <c r="F283" s="32">
        <f>Source!AL161</f>
        <v>5335.4</v>
      </c>
      <c r="G283" s="33" t="str">
        <f>Source!DD161</f>
        <v/>
      </c>
      <c r="H283" s="34">
        <f>ROUND(Source!AC161*Source!I161, 2)</f>
        <v>9390.2999999999993</v>
      </c>
      <c r="I283" s="33"/>
      <c r="J283" s="33">
        <f>IF(Source!BC161&lt;&gt; 0, Source!BC161, 1)</f>
        <v>6.53</v>
      </c>
      <c r="K283" s="34">
        <f>Source!P161</f>
        <v>61318.69</v>
      </c>
      <c r="L283" s="35"/>
    </row>
    <row r="284" spans="1:26" ht="14.25" x14ac:dyDescent="0.2">
      <c r="A284" s="49"/>
      <c r="B284" s="50"/>
      <c r="C284" s="50" t="s">
        <v>1153</v>
      </c>
      <c r="D284" s="31" t="s">
        <v>1154</v>
      </c>
      <c r="E284" s="13">
        <f>Source!BZ161</f>
        <v>105</v>
      </c>
      <c r="F284" s="73" t="str">
        <f>CONCATENATE(" )", Source!DL161, Source!FT161, "=", Source!FX161)</f>
        <v xml:space="preserve"> )*0,9=94,5</v>
      </c>
      <c r="G284" s="79"/>
      <c r="H284" s="34">
        <f>SUM(S278:S286)</f>
        <v>1707.29</v>
      </c>
      <c r="I284" s="37"/>
      <c r="J284" s="29">
        <f>Source!AT161</f>
        <v>95</v>
      </c>
      <c r="K284" s="34">
        <f>SUM(T278:T286)</f>
        <v>11207.61</v>
      </c>
      <c r="L284" s="35"/>
    </row>
    <row r="285" spans="1:26" ht="14.25" x14ac:dyDescent="0.2">
      <c r="A285" s="49"/>
      <c r="B285" s="50"/>
      <c r="C285" s="50" t="s">
        <v>1155</v>
      </c>
      <c r="D285" s="31" t="s">
        <v>1154</v>
      </c>
      <c r="E285" s="13">
        <f>Source!CA161</f>
        <v>55</v>
      </c>
      <c r="F285" s="73" t="str">
        <f>CONCATENATE(" )", Source!DM161, Source!FU161, "=", Source!FY161)</f>
        <v xml:space="preserve"> )*0,85=46,75</v>
      </c>
      <c r="G285" s="79"/>
      <c r="H285" s="34">
        <f>SUM(U278:U286)</f>
        <v>844.61</v>
      </c>
      <c r="I285" s="37"/>
      <c r="J285" s="29">
        <f>Source!AU161</f>
        <v>47</v>
      </c>
      <c r="K285" s="34">
        <f>SUM(V278:V286)</f>
        <v>5544.82</v>
      </c>
      <c r="L285" s="35"/>
    </row>
    <row r="286" spans="1:26" ht="14.25" x14ac:dyDescent="0.2">
      <c r="A286" s="51"/>
      <c r="B286" s="52"/>
      <c r="C286" s="52" t="s">
        <v>1156</v>
      </c>
      <c r="D286" s="38" t="s">
        <v>1157</v>
      </c>
      <c r="E286" s="39">
        <f>Source!AQ161</f>
        <v>102.46</v>
      </c>
      <c r="F286" s="40"/>
      <c r="G286" s="41" t="str">
        <f>Source!DI161</f>
        <v/>
      </c>
      <c r="H286" s="42"/>
      <c r="I286" s="41"/>
      <c r="J286" s="41"/>
      <c r="K286" s="42"/>
      <c r="L286" s="43">
        <f>Source!U161</f>
        <v>180.3296</v>
      </c>
    </row>
    <row r="287" spans="1:26" ht="15" x14ac:dyDescent="0.25">
      <c r="G287" s="80">
        <f>H280+H281+H283+H284+H285</f>
        <v>14208.779999999999</v>
      </c>
      <c r="H287" s="80"/>
      <c r="J287" s="80">
        <f>K280+K281+K283+K284+K285</f>
        <v>92871.9</v>
      </c>
      <c r="K287" s="80"/>
      <c r="L287" s="44">
        <f>Source!U161</f>
        <v>180.3296</v>
      </c>
      <c r="O287" s="26">
        <f>G287</f>
        <v>14208.779999999999</v>
      </c>
      <c r="P287" s="26">
        <f>J287</f>
        <v>92871.9</v>
      </c>
      <c r="Q287" s="26">
        <f>L287</f>
        <v>180.3296</v>
      </c>
      <c r="W287">
        <f>IF(Source!BI161&lt;=1,H280+H281+H283+H284+H285, 0)</f>
        <v>14208.779999999999</v>
      </c>
      <c r="X287">
        <f>IF(Source!BI161=2,H280+H281+H283+H284+H285, 0)</f>
        <v>0</v>
      </c>
      <c r="Y287">
        <f>IF(Source!BI161=3,H280+H281+H283+H284+H285, 0)</f>
        <v>0</v>
      </c>
      <c r="Z287">
        <f>IF(Source!BI161=4,H280+H281+H283+H284+H285, 0)</f>
        <v>0</v>
      </c>
    </row>
    <row r="288" spans="1:26" ht="28.5" x14ac:dyDescent="0.2">
      <c r="A288" s="49" t="str">
        <f>Source!E163</f>
        <v>25</v>
      </c>
      <c r="B288" s="50" t="str">
        <f>Source!F163</f>
        <v>65-33-1 прим.</v>
      </c>
      <c r="C288" s="50" t="str">
        <f>Source!G163</f>
        <v>Смена жалюзийных решеток (ранее демонтированных)</v>
      </c>
      <c r="D288" s="31" t="str">
        <f>Source!H163</f>
        <v>100 ШТ</v>
      </c>
      <c r="E288" s="13">
        <f>Source!I163</f>
        <v>0.08</v>
      </c>
      <c r="F288" s="32">
        <f>Source!AL163+Source!AM163+Source!AO163</f>
        <v>430.86</v>
      </c>
      <c r="G288" s="33"/>
      <c r="H288" s="34"/>
      <c r="I288" s="33" t="str">
        <f>Source!BO163</f>
        <v/>
      </c>
      <c r="J288" s="33"/>
      <c r="K288" s="34"/>
      <c r="L288" s="35"/>
      <c r="S288">
        <f>ROUND((Source!FX163/100)*((ROUND(Source!AF163*Source!I163, 2)+ROUND(Source!AE163*Source!I163, 2))), 2)</f>
        <v>32.479999999999997</v>
      </c>
      <c r="T288">
        <f>Source!X163</f>
        <v>212.08</v>
      </c>
      <c r="U288">
        <f>ROUND((Source!FY163/100)*((ROUND(Source!AF163*Source!I163, 2)+ROUND(Source!AE163*Source!I163, 2))), 2)</f>
        <v>18.920000000000002</v>
      </c>
      <c r="V288">
        <f>Source!Y163</f>
        <v>123.54</v>
      </c>
    </row>
    <row r="289" spans="1:32" x14ac:dyDescent="0.2">
      <c r="C289" s="27" t="str">
        <f>"Объем: "&amp;Source!I163&amp;"=8/"&amp;"100"</f>
        <v>Объем: 0,08=8/100</v>
      </c>
    </row>
    <row r="290" spans="1:32" ht="14.25" x14ac:dyDescent="0.2">
      <c r="A290" s="49"/>
      <c r="B290" s="50"/>
      <c r="C290" s="50" t="s">
        <v>1151</v>
      </c>
      <c r="D290" s="31"/>
      <c r="E290" s="13"/>
      <c r="F290" s="32">
        <f>Source!AO163</f>
        <v>394</v>
      </c>
      <c r="G290" s="33" t="str">
        <f>Source!DG163</f>
        <v/>
      </c>
      <c r="H290" s="34">
        <f>ROUND(Source!AF163*Source!I163, 2)</f>
        <v>31.52</v>
      </c>
      <c r="I290" s="33"/>
      <c r="J290" s="33">
        <f>IF(Source!BA163&lt;&gt; 0, Source!BA163, 1)</f>
        <v>6.53</v>
      </c>
      <c r="K290" s="34">
        <f>Source!S163</f>
        <v>205.83</v>
      </c>
      <c r="L290" s="35"/>
      <c r="R290">
        <f>H290</f>
        <v>31.52</v>
      </c>
    </row>
    <row r="291" spans="1:32" ht="14.25" x14ac:dyDescent="0.2">
      <c r="A291" s="49"/>
      <c r="B291" s="50"/>
      <c r="C291" s="50" t="s">
        <v>319</v>
      </c>
      <c r="D291" s="31"/>
      <c r="E291" s="13"/>
      <c r="F291" s="32">
        <f>Source!AM163</f>
        <v>0.31</v>
      </c>
      <c r="G291" s="33" t="str">
        <f>Source!DE163</f>
        <v/>
      </c>
      <c r="H291" s="34">
        <f>ROUND(Source!AD163*Source!I163, 2)</f>
        <v>0.02</v>
      </c>
      <c r="I291" s="33"/>
      <c r="J291" s="33">
        <f>IF(Source!BB163&lt;&gt; 0, Source!BB163, 1)</f>
        <v>6.53</v>
      </c>
      <c r="K291" s="34">
        <f>Source!Q163</f>
        <v>0.16</v>
      </c>
      <c r="L291" s="35"/>
    </row>
    <row r="292" spans="1:32" ht="14.25" x14ac:dyDescent="0.2">
      <c r="A292" s="49"/>
      <c r="B292" s="50"/>
      <c r="C292" s="50" t="s">
        <v>1152</v>
      </c>
      <c r="D292" s="31"/>
      <c r="E292" s="13"/>
      <c r="F292" s="32">
        <f>Source!AN163</f>
        <v>0.14000000000000001</v>
      </c>
      <c r="G292" s="33" t="str">
        <f>Source!DF163</f>
        <v/>
      </c>
      <c r="H292" s="36">
        <f>ROUND(Source!AE163*Source!I163, 2)</f>
        <v>0.01</v>
      </c>
      <c r="I292" s="33"/>
      <c r="J292" s="33">
        <f>IF(Source!BS163&lt;&gt; 0, Source!BS163, 1)</f>
        <v>6.53</v>
      </c>
      <c r="K292" s="36">
        <f>Source!R163</f>
        <v>7.0000000000000007E-2</v>
      </c>
      <c r="L292" s="35"/>
      <c r="R292">
        <f>H292</f>
        <v>0.01</v>
      </c>
    </row>
    <row r="293" spans="1:32" ht="14.25" x14ac:dyDescent="0.2">
      <c r="A293" s="49"/>
      <c r="B293" s="50"/>
      <c r="C293" s="50" t="s">
        <v>1158</v>
      </c>
      <c r="D293" s="31"/>
      <c r="E293" s="13"/>
      <c r="F293" s="32">
        <f>Source!AL163</f>
        <v>36.549999999999997</v>
      </c>
      <c r="G293" s="33" t="str">
        <f>Source!DD163</f>
        <v/>
      </c>
      <c r="H293" s="34">
        <f>ROUND(Source!AC163*Source!I163, 2)</f>
        <v>2.92</v>
      </c>
      <c r="I293" s="33"/>
      <c r="J293" s="33">
        <f>IF(Source!BC163&lt;&gt; 0, Source!BC163, 1)</f>
        <v>6.53</v>
      </c>
      <c r="K293" s="34">
        <f>Source!P163</f>
        <v>19.09</v>
      </c>
      <c r="L293" s="35"/>
    </row>
    <row r="294" spans="1:32" ht="14.25" x14ac:dyDescent="0.2">
      <c r="A294" s="49"/>
      <c r="B294" s="50"/>
      <c r="C294" s="50" t="s">
        <v>1153</v>
      </c>
      <c r="D294" s="31" t="s">
        <v>1154</v>
      </c>
      <c r="E294" s="13">
        <f>Source!BZ163</f>
        <v>103</v>
      </c>
      <c r="F294" s="53"/>
      <c r="G294" s="33"/>
      <c r="H294" s="34">
        <f>SUM(S288:S296)</f>
        <v>32.479999999999997</v>
      </c>
      <c r="I294" s="37"/>
      <c r="J294" s="29">
        <f>Source!AT163</f>
        <v>103</v>
      </c>
      <c r="K294" s="34">
        <f>SUM(T288:T296)</f>
        <v>212.08</v>
      </c>
      <c r="L294" s="35"/>
    </row>
    <row r="295" spans="1:32" ht="14.25" x14ac:dyDescent="0.2">
      <c r="A295" s="49"/>
      <c r="B295" s="50"/>
      <c r="C295" s="50" t="s">
        <v>1155</v>
      </c>
      <c r="D295" s="31" t="s">
        <v>1154</v>
      </c>
      <c r="E295" s="13">
        <f>Source!CA163</f>
        <v>60</v>
      </c>
      <c r="F295" s="53"/>
      <c r="G295" s="33"/>
      <c r="H295" s="34">
        <f>SUM(U288:U296)</f>
        <v>18.920000000000002</v>
      </c>
      <c r="I295" s="37"/>
      <c r="J295" s="29">
        <f>Source!AU163</f>
        <v>60</v>
      </c>
      <c r="K295" s="34">
        <f>SUM(V288:V296)</f>
        <v>123.54</v>
      </c>
      <c r="L295" s="35"/>
    </row>
    <row r="296" spans="1:32" ht="14.25" x14ac:dyDescent="0.2">
      <c r="A296" s="51"/>
      <c r="B296" s="52"/>
      <c r="C296" s="52" t="s">
        <v>1156</v>
      </c>
      <c r="D296" s="38" t="s">
        <v>1157</v>
      </c>
      <c r="E296" s="39">
        <f>Source!AQ163</f>
        <v>46.19</v>
      </c>
      <c r="F296" s="40"/>
      <c r="G296" s="41" t="str">
        <f>Source!DI163</f>
        <v/>
      </c>
      <c r="H296" s="42"/>
      <c r="I296" s="41"/>
      <c r="J296" s="41"/>
      <c r="K296" s="42"/>
      <c r="L296" s="43">
        <f>Source!U163</f>
        <v>3.6951999999999998</v>
      </c>
    </row>
    <row r="297" spans="1:32" ht="15" x14ac:dyDescent="0.25">
      <c r="G297" s="80">
        <f>H290+H291+H293+H294+H295</f>
        <v>85.86</v>
      </c>
      <c r="H297" s="80"/>
      <c r="J297" s="80">
        <f>K290+K291+K293+K294+K295</f>
        <v>560.70000000000005</v>
      </c>
      <c r="K297" s="80"/>
      <c r="L297" s="44">
        <f>Source!U163</f>
        <v>3.6951999999999998</v>
      </c>
      <c r="O297" s="26">
        <f>G297</f>
        <v>85.86</v>
      </c>
      <c r="P297" s="26">
        <f>J297</f>
        <v>560.70000000000005</v>
      </c>
      <c r="Q297" s="26">
        <f>L297</f>
        <v>3.6951999999999998</v>
      </c>
      <c r="W297">
        <f>IF(Source!BI163&lt;=1,H290+H291+H293+H294+H295, 0)</f>
        <v>85.86</v>
      </c>
      <c r="X297">
        <f>IF(Source!BI163=2,H290+H291+H293+H294+H295, 0)</f>
        <v>0</v>
      </c>
      <c r="Y297">
        <f>IF(Source!BI163=3,H290+H291+H293+H294+H295, 0)</f>
        <v>0</v>
      </c>
      <c r="Z297">
        <f>IF(Source!BI163=4,H290+H291+H293+H294+H295, 0)</f>
        <v>0</v>
      </c>
    </row>
    <row r="299" spans="1:32" ht="15" x14ac:dyDescent="0.25">
      <c r="A299" s="81" t="str">
        <f>CONCATENATE("Итого по разделу: ",IF(Source!G165&lt;&gt;"Новый раздел", Source!G165, ""))</f>
        <v>Итого по разделу: Раздел Общестроительные работы</v>
      </c>
      <c r="B299" s="81"/>
      <c r="C299" s="81"/>
      <c r="D299" s="81"/>
      <c r="E299" s="81"/>
      <c r="F299" s="81"/>
      <c r="G299" s="82">
        <f>SUM(O26:O298)</f>
        <v>170077.52</v>
      </c>
      <c r="H299" s="82"/>
      <c r="I299" s="28"/>
      <c r="J299" s="82">
        <f>SUM(P26:P298)</f>
        <v>1110973.31</v>
      </c>
      <c r="K299" s="82"/>
      <c r="L299" s="44">
        <f>SUM(Q26:Q298)</f>
        <v>2102.4735247499998</v>
      </c>
      <c r="AF299" s="55" t="str">
        <f>CONCATENATE("Итого по разделу: ",IF(Source!G165&lt;&gt;"Новый раздел", Source!G165, ""))</f>
        <v>Итого по разделу: Раздел Общестроительные работы</v>
      </c>
    </row>
    <row r="301" spans="1:32" ht="16.5" x14ac:dyDescent="0.25">
      <c r="A301" s="83" t="str">
        <f>CONCATENATE("Раздел: ",IF(Source!G202&lt;&gt;"Новый раздел", Source!G202, ""))</f>
        <v>Раздел: Раздел Электромонтажные работы</v>
      </c>
      <c r="B301" s="83"/>
      <c r="C301" s="83"/>
      <c r="D301" s="83"/>
      <c r="E301" s="83"/>
      <c r="F301" s="83"/>
      <c r="G301" s="83"/>
      <c r="H301" s="83"/>
      <c r="I301" s="83"/>
      <c r="J301" s="83"/>
      <c r="K301" s="83"/>
      <c r="L301" s="83"/>
    </row>
    <row r="302" spans="1:32" ht="57" x14ac:dyDescent="0.2">
      <c r="A302" s="49" t="str">
        <f>Source!E207</f>
        <v>26</v>
      </c>
      <c r="B302" s="50" t="str">
        <f>Source!F207</f>
        <v>м08-03-599-09</v>
      </c>
      <c r="C302" s="50" t="str">
        <f>Source!G207</f>
        <v>Демонтаж: Щитки осветительные, устанавливаемые на стене распорными дюбелями, масса щитка до 6 кг (с последующей установкой)</v>
      </c>
      <c r="D302" s="31" t="str">
        <f>Source!H207</f>
        <v>ШТ</v>
      </c>
      <c r="E302" s="13">
        <f>Source!I207</f>
        <v>4</v>
      </c>
      <c r="F302" s="32">
        <f>Source!AL207+Source!AM207+Source!AO207</f>
        <v>70.22</v>
      </c>
      <c r="G302" s="33"/>
      <c r="H302" s="34"/>
      <c r="I302" s="33" t="str">
        <f>Source!BO207</f>
        <v/>
      </c>
      <c r="J302" s="33"/>
      <c r="K302" s="34"/>
      <c r="L302" s="35"/>
      <c r="S302">
        <f>ROUND((Source!FX207/100)*((ROUND(Source!AF207*Source!I207, 2)+ROUND(Source!AE207*Source!I207, 2))), 2)</f>
        <v>58.5</v>
      </c>
      <c r="T302">
        <f>Source!X207</f>
        <v>382.03</v>
      </c>
      <c r="U302">
        <f>ROUND((Source!FY207/100)*((ROUND(Source!AF207*Source!I207, 2)+ROUND(Source!AE207*Source!I207, 2))), 2)</f>
        <v>40.03</v>
      </c>
      <c r="V302">
        <f>Source!Y207</f>
        <v>261.39</v>
      </c>
    </row>
    <row r="303" spans="1:32" ht="14.25" x14ac:dyDescent="0.2">
      <c r="A303" s="49"/>
      <c r="B303" s="50"/>
      <c r="C303" s="50" t="s">
        <v>1151</v>
      </c>
      <c r="D303" s="31"/>
      <c r="E303" s="13"/>
      <c r="F303" s="32">
        <f>Source!AO207</f>
        <v>25.4</v>
      </c>
      <c r="G303" s="33" t="str">
        <f>Source!DG207</f>
        <v>)*0,6</v>
      </c>
      <c r="H303" s="34">
        <f>ROUND(Source!AF207*Source!I207, 2)</f>
        <v>60.96</v>
      </c>
      <c r="I303" s="33"/>
      <c r="J303" s="33">
        <f>IF(Source!BA207&lt;&gt; 0, Source!BA207, 1)</f>
        <v>6.53</v>
      </c>
      <c r="K303" s="34">
        <f>Source!S207</f>
        <v>398.07</v>
      </c>
      <c r="L303" s="35"/>
      <c r="R303">
        <f>H303</f>
        <v>60.96</v>
      </c>
    </row>
    <row r="304" spans="1:32" ht="14.25" x14ac:dyDescent="0.2">
      <c r="A304" s="49"/>
      <c r="B304" s="50"/>
      <c r="C304" s="50" t="s">
        <v>319</v>
      </c>
      <c r="D304" s="31"/>
      <c r="E304" s="13"/>
      <c r="F304" s="32">
        <f>Source!AM207</f>
        <v>1.78</v>
      </c>
      <c r="G304" s="33" t="str">
        <f>Source!DE207</f>
        <v>)*0,6</v>
      </c>
      <c r="H304" s="34">
        <f>ROUND(Source!AD207*Source!I207, 2)</f>
        <v>4.2699999999999996</v>
      </c>
      <c r="I304" s="33"/>
      <c r="J304" s="33">
        <f>IF(Source!BB207&lt;&gt; 0, Source!BB207, 1)</f>
        <v>6.53</v>
      </c>
      <c r="K304" s="34">
        <f>Source!Q207</f>
        <v>27.9</v>
      </c>
      <c r="L304" s="35"/>
    </row>
    <row r="305" spans="1:26" ht="14.25" x14ac:dyDescent="0.2">
      <c r="A305" s="49"/>
      <c r="B305" s="50"/>
      <c r="C305" s="50" t="s">
        <v>1152</v>
      </c>
      <c r="D305" s="31"/>
      <c r="E305" s="13"/>
      <c r="F305" s="32">
        <f>Source!AN207</f>
        <v>0.26</v>
      </c>
      <c r="G305" s="33" t="str">
        <f>Source!DF207</f>
        <v>)*0,6</v>
      </c>
      <c r="H305" s="36">
        <f>ROUND(Source!AE207*Source!I207, 2)</f>
        <v>0.62</v>
      </c>
      <c r="I305" s="33"/>
      <c r="J305" s="33">
        <f>IF(Source!BS207&lt;&gt; 0, Source!BS207, 1)</f>
        <v>6.53</v>
      </c>
      <c r="K305" s="36">
        <f>Source!R207</f>
        <v>4.07</v>
      </c>
      <c r="L305" s="35"/>
      <c r="R305">
        <f>H305</f>
        <v>0.62</v>
      </c>
    </row>
    <row r="306" spans="1:26" ht="14.25" x14ac:dyDescent="0.2">
      <c r="A306" s="49"/>
      <c r="B306" s="50"/>
      <c r="C306" s="50" t="s">
        <v>1153</v>
      </c>
      <c r="D306" s="31" t="s">
        <v>1154</v>
      </c>
      <c r="E306" s="13">
        <f>Source!BZ207</f>
        <v>95</v>
      </c>
      <c r="F306" s="53"/>
      <c r="G306" s="33"/>
      <c r="H306" s="34">
        <f>SUM(S302:S308)</f>
        <v>58.5</v>
      </c>
      <c r="I306" s="37"/>
      <c r="J306" s="29">
        <f>Source!AT207</f>
        <v>95</v>
      </c>
      <c r="K306" s="34">
        <f>SUM(T302:T308)</f>
        <v>382.03</v>
      </c>
      <c r="L306" s="35"/>
    </row>
    <row r="307" spans="1:26" ht="14.25" x14ac:dyDescent="0.2">
      <c r="A307" s="49"/>
      <c r="B307" s="50"/>
      <c r="C307" s="50" t="s">
        <v>1155</v>
      </c>
      <c r="D307" s="31" t="s">
        <v>1154</v>
      </c>
      <c r="E307" s="13">
        <f>Source!CA207</f>
        <v>65</v>
      </c>
      <c r="F307" s="53"/>
      <c r="G307" s="33"/>
      <c r="H307" s="34">
        <f>SUM(U302:U308)</f>
        <v>40.03</v>
      </c>
      <c r="I307" s="37"/>
      <c r="J307" s="29">
        <f>Source!AU207</f>
        <v>65</v>
      </c>
      <c r="K307" s="34">
        <f>SUM(V302:V308)</f>
        <v>261.39</v>
      </c>
      <c r="L307" s="35"/>
    </row>
    <row r="308" spans="1:26" ht="14.25" x14ac:dyDescent="0.2">
      <c r="A308" s="51"/>
      <c r="B308" s="52"/>
      <c r="C308" s="52" t="s">
        <v>1156</v>
      </c>
      <c r="D308" s="38" t="s">
        <v>1157</v>
      </c>
      <c r="E308" s="39">
        <f>Source!AQ207</f>
        <v>2.56</v>
      </c>
      <c r="F308" s="40"/>
      <c r="G308" s="41" t="str">
        <f>Source!DI207</f>
        <v>)*0,6</v>
      </c>
      <c r="H308" s="42"/>
      <c r="I308" s="41"/>
      <c r="J308" s="41"/>
      <c r="K308" s="42"/>
      <c r="L308" s="43">
        <f>Source!U207</f>
        <v>6.1440000000000001</v>
      </c>
    </row>
    <row r="309" spans="1:26" ht="15" x14ac:dyDescent="0.25">
      <c r="G309" s="80">
        <f>H303+H304+H306+H307</f>
        <v>163.76</v>
      </c>
      <c r="H309" s="80"/>
      <c r="J309" s="80">
        <f>K303+K304+K306+K307</f>
        <v>1069.3899999999999</v>
      </c>
      <c r="K309" s="80"/>
      <c r="L309" s="44">
        <f>Source!U207</f>
        <v>6.1440000000000001</v>
      </c>
      <c r="O309" s="26">
        <f>G309</f>
        <v>163.76</v>
      </c>
      <c r="P309" s="26">
        <f>J309</f>
        <v>1069.3899999999999</v>
      </c>
      <c r="Q309" s="26">
        <f>L309</f>
        <v>6.1440000000000001</v>
      </c>
      <c r="W309">
        <f>IF(Source!BI207&lt;=1,H303+H304+H306+H307, 0)</f>
        <v>0</v>
      </c>
      <c r="X309">
        <f>IF(Source!BI207=2,H303+H304+H306+H307, 0)</f>
        <v>163.76</v>
      </c>
      <c r="Y309">
        <f>IF(Source!BI207=3,H303+H304+H306+H307, 0)</f>
        <v>0</v>
      </c>
      <c r="Z309">
        <f>IF(Source!BI207=4,H303+H304+H306+H307, 0)</f>
        <v>0</v>
      </c>
    </row>
    <row r="310" spans="1:26" ht="14.25" x14ac:dyDescent="0.2">
      <c r="A310" s="49" t="str">
        <f>Source!E209</f>
        <v>27</v>
      </c>
      <c r="B310" s="50" t="str">
        <f>Source!F209</f>
        <v>67-3-1</v>
      </c>
      <c r="C310" s="50" t="str">
        <f>Source!G209</f>
        <v>Демонтаж кабеля</v>
      </c>
      <c r="D310" s="31" t="str">
        <f>Source!H209</f>
        <v>100 м</v>
      </c>
      <c r="E310" s="13">
        <f>Source!I209</f>
        <v>2</v>
      </c>
      <c r="F310" s="32">
        <f>Source!AL209+Source!AM209+Source!AO209</f>
        <v>75.5</v>
      </c>
      <c r="G310" s="33"/>
      <c r="H310" s="34"/>
      <c r="I310" s="33" t="str">
        <f>Source!BO209</f>
        <v/>
      </c>
      <c r="J310" s="33"/>
      <c r="K310" s="34"/>
      <c r="L310" s="35"/>
      <c r="S310">
        <f>ROUND((Source!FX209/100)*((ROUND(Source!AF209*Source!I209, 2)+ROUND(Source!AE209*Source!I209, 2))), 2)</f>
        <v>128.06</v>
      </c>
      <c r="T310">
        <f>Source!X209</f>
        <v>836.24</v>
      </c>
      <c r="U310">
        <f>ROUND((Source!FY209/100)*((ROUND(Source!AF209*Source!I209, 2)+ROUND(Source!AE209*Source!I209, 2))), 2)</f>
        <v>97.93</v>
      </c>
      <c r="V310">
        <f>Source!Y209</f>
        <v>639.48</v>
      </c>
    </row>
    <row r="311" spans="1:26" x14ac:dyDescent="0.2">
      <c r="C311" s="27" t="str">
        <f>"Объем: "&amp;Source!I209&amp;"=200/"&amp;"100"</f>
        <v>Объем: 2=200/100</v>
      </c>
    </row>
    <row r="312" spans="1:26" ht="14.25" x14ac:dyDescent="0.2">
      <c r="A312" s="49"/>
      <c r="B312" s="50"/>
      <c r="C312" s="50" t="s">
        <v>1151</v>
      </c>
      <c r="D312" s="31"/>
      <c r="E312" s="13"/>
      <c r="F312" s="32">
        <f>Source!AO209</f>
        <v>75.19</v>
      </c>
      <c r="G312" s="33" t="str">
        <f>Source!DG209</f>
        <v/>
      </c>
      <c r="H312" s="34">
        <f>ROUND(Source!AF209*Source!I209, 2)</f>
        <v>150.38</v>
      </c>
      <c r="I312" s="33"/>
      <c r="J312" s="33">
        <f>IF(Source!BA209&lt;&gt; 0, Source!BA209, 1)</f>
        <v>6.53</v>
      </c>
      <c r="K312" s="34">
        <f>Source!S209</f>
        <v>981.98</v>
      </c>
      <c r="L312" s="35"/>
      <c r="R312">
        <f>H312</f>
        <v>150.38</v>
      </c>
    </row>
    <row r="313" spans="1:26" ht="14.25" x14ac:dyDescent="0.2">
      <c r="A313" s="49"/>
      <c r="B313" s="50"/>
      <c r="C313" s="50" t="s">
        <v>319</v>
      </c>
      <c r="D313" s="31"/>
      <c r="E313" s="13"/>
      <c r="F313" s="32">
        <f>Source!AM209</f>
        <v>0.31</v>
      </c>
      <c r="G313" s="33" t="str">
        <f>Source!DE209</f>
        <v/>
      </c>
      <c r="H313" s="34">
        <f>ROUND(Source!AD209*Source!I209, 2)</f>
        <v>0.62</v>
      </c>
      <c r="I313" s="33"/>
      <c r="J313" s="33">
        <f>IF(Source!BB209&lt;&gt; 0, Source!BB209, 1)</f>
        <v>6.53</v>
      </c>
      <c r="K313" s="34">
        <f>Source!Q209</f>
        <v>4.05</v>
      </c>
      <c r="L313" s="35"/>
    </row>
    <row r="314" spans="1:26" ht="14.25" x14ac:dyDescent="0.2">
      <c r="A314" s="49"/>
      <c r="B314" s="50"/>
      <c r="C314" s="50" t="s">
        <v>1152</v>
      </c>
      <c r="D314" s="31"/>
      <c r="E314" s="13"/>
      <c r="F314" s="32">
        <f>Source!AN209</f>
        <v>0.14000000000000001</v>
      </c>
      <c r="G314" s="33" t="str">
        <f>Source!DF209</f>
        <v/>
      </c>
      <c r="H314" s="36">
        <f>ROUND(Source!AE209*Source!I209, 2)</f>
        <v>0.28000000000000003</v>
      </c>
      <c r="I314" s="33"/>
      <c r="J314" s="33">
        <f>IF(Source!BS209&lt;&gt; 0, Source!BS209, 1)</f>
        <v>6.53</v>
      </c>
      <c r="K314" s="36">
        <f>Source!R209</f>
        <v>1.83</v>
      </c>
      <c r="L314" s="35"/>
      <c r="R314">
        <f>H314</f>
        <v>0.28000000000000003</v>
      </c>
    </row>
    <row r="315" spans="1:26" ht="14.25" x14ac:dyDescent="0.2">
      <c r="A315" s="49"/>
      <c r="B315" s="50"/>
      <c r="C315" s="50" t="s">
        <v>1153</v>
      </c>
      <c r="D315" s="31" t="s">
        <v>1154</v>
      </c>
      <c r="E315" s="13">
        <f>Source!BZ209</f>
        <v>85</v>
      </c>
      <c r="F315" s="53"/>
      <c r="G315" s="33"/>
      <c r="H315" s="34">
        <f>SUM(S310:S317)</f>
        <v>128.06</v>
      </c>
      <c r="I315" s="37"/>
      <c r="J315" s="29">
        <f>Source!AT209</f>
        <v>85</v>
      </c>
      <c r="K315" s="34">
        <f>SUM(T310:T317)</f>
        <v>836.24</v>
      </c>
      <c r="L315" s="35"/>
    </row>
    <row r="316" spans="1:26" ht="14.25" x14ac:dyDescent="0.2">
      <c r="A316" s="49"/>
      <c r="B316" s="50"/>
      <c r="C316" s="50" t="s">
        <v>1155</v>
      </c>
      <c r="D316" s="31" t="s">
        <v>1154</v>
      </c>
      <c r="E316" s="13">
        <f>Source!CA209</f>
        <v>65</v>
      </c>
      <c r="F316" s="53"/>
      <c r="G316" s="33"/>
      <c r="H316" s="34">
        <f>SUM(U310:U317)</f>
        <v>97.93</v>
      </c>
      <c r="I316" s="37"/>
      <c r="J316" s="29">
        <f>Source!AU209</f>
        <v>65</v>
      </c>
      <c r="K316" s="34">
        <f>SUM(V310:V317)</f>
        <v>639.48</v>
      </c>
      <c r="L316" s="35"/>
    </row>
    <row r="317" spans="1:26" ht="14.25" x14ac:dyDescent="0.2">
      <c r="A317" s="51"/>
      <c r="B317" s="52"/>
      <c r="C317" s="52" t="s">
        <v>1156</v>
      </c>
      <c r="D317" s="38" t="s">
        <v>1157</v>
      </c>
      <c r="E317" s="39">
        <f>Source!AQ209</f>
        <v>9.64</v>
      </c>
      <c r="F317" s="40"/>
      <c r="G317" s="41" t="str">
        <f>Source!DI209</f>
        <v/>
      </c>
      <c r="H317" s="42"/>
      <c r="I317" s="41"/>
      <c r="J317" s="41"/>
      <c r="K317" s="42"/>
      <c r="L317" s="43">
        <f>Source!U209</f>
        <v>19.28</v>
      </c>
    </row>
    <row r="318" spans="1:26" ht="15" x14ac:dyDescent="0.25">
      <c r="G318" s="80">
        <f>H312+H313+H315+H316</f>
        <v>376.99</v>
      </c>
      <c r="H318" s="80"/>
      <c r="J318" s="80">
        <f>K312+K313+K315+K316</f>
        <v>2461.75</v>
      </c>
      <c r="K318" s="80"/>
      <c r="L318" s="44">
        <f>Source!U209</f>
        <v>19.28</v>
      </c>
      <c r="O318" s="26">
        <f>G318</f>
        <v>376.99</v>
      </c>
      <c r="P318" s="26">
        <f>J318</f>
        <v>2461.75</v>
      </c>
      <c r="Q318" s="26">
        <f>L318</f>
        <v>19.28</v>
      </c>
      <c r="W318">
        <f>IF(Source!BI209&lt;=1,H312+H313+H315+H316, 0)</f>
        <v>376.99</v>
      </c>
      <c r="X318">
        <f>IF(Source!BI209=2,H312+H313+H315+H316, 0)</f>
        <v>0</v>
      </c>
      <c r="Y318">
        <f>IF(Source!BI209=3,H312+H313+H315+H316, 0)</f>
        <v>0</v>
      </c>
      <c r="Z318">
        <f>IF(Source!BI209=4,H312+H313+H315+H316, 0)</f>
        <v>0</v>
      </c>
    </row>
    <row r="319" spans="1:26" ht="28.5" x14ac:dyDescent="0.2">
      <c r="A319" s="49" t="str">
        <f>Source!E211</f>
        <v>28</v>
      </c>
      <c r="B319" s="50" t="str">
        <f>Source!F211</f>
        <v>м08-02-390-03</v>
      </c>
      <c r="C319" s="50" t="str">
        <f>Source!G211</f>
        <v>Демонтаж :Короба пластмассовые шириной до 120 мм</v>
      </c>
      <c r="D319" s="31" t="str">
        <f>Source!H211</f>
        <v>100 м</v>
      </c>
      <c r="E319" s="13">
        <f>Source!I211</f>
        <v>0.4</v>
      </c>
      <c r="F319" s="32">
        <f>Source!AL211+Source!AM211+Source!AO211</f>
        <v>286.92</v>
      </c>
      <c r="G319" s="33"/>
      <c r="H319" s="34"/>
      <c r="I319" s="33" t="str">
        <f>Source!BO211</f>
        <v/>
      </c>
      <c r="J319" s="33"/>
      <c r="K319" s="34"/>
      <c r="L319" s="35"/>
      <c r="S319">
        <f>ROUND((Source!FX211/100)*((ROUND(Source!AF211*Source!I211, 2)+ROUND(Source!AE211*Source!I211, 2))), 2)</f>
        <v>22.06</v>
      </c>
      <c r="T319">
        <f>Source!X211</f>
        <v>144.03</v>
      </c>
      <c r="U319">
        <f>ROUND((Source!FY211/100)*((ROUND(Source!AF211*Source!I211, 2)+ROUND(Source!AE211*Source!I211, 2))), 2)</f>
        <v>15.09</v>
      </c>
      <c r="V319">
        <f>Source!Y211</f>
        <v>98.55</v>
      </c>
    </row>
    <row r="320" spans="1:26" x14ac:dyDescent="0.2">
      <c r="C320" s="27" t="str">
        <f>"Объем: "&amp;Source!I211&amp;"=40/"&amp;"100"</f>
        <v>Объем: 0,4=40/100</v>
      </c>
    </row>
    <row r="321" spans="1:26" ht="14.25" x14ac:dyDescent="0.2">
      <c r="A321" s="49"/>
      <c r="B321" s="50"/>
      <c r="C321" s="50" t="s">
        <v>1151</v>
      </c>
      <c r="D321" s="31"/>
      <c r="E321" s="13"/>
      <c r="F321" s="32">
        <f>Source!AO211</f>
        <v>193.34</v>
      </c>
      <c r="G321" s="33" t="str">
        <f>Source!DG211</f>
        <v>)*0,3</v>
      </c>
      <c r="H321" s="34">
        <f>ROUND(Source!AF211*Source!I211, 2)</f>
        <v>23.2</v>
      </c>
      <c r="I321" s="33"/>
      <c r="J321" s="33">
        <f>IF(Source!BA211&lt;&gt; 0, Source!BA211, 1)</f>
        <v>6.53</v>
      </c>
      <c r="K321" s="34">
        <f>Source!S211</f>
        <v>151.5</v>
      </c>
      <c r="L321" s="35"/>
      <c r="R321">
        <f>H321</f>
        <v>23.2</v>
      </c>
    </row>
    <row r="322" spans="1:26" ht="14.25" x14ac:dyDescent="0.2">
      <c r="A322" s="49"/>
      <c r="B322" s="50"/>
      <c r="C322" s="50" t="s">
        <v>319</v>
      </c>
      <c r="D322" s="31"/>
      <c r="E322" s="13"/>
      <c r="F322" s="32">
        <f>Source!AM211</f>
        <v>0.31</v>
      </c>
      <c r="G322" s="33" t="str">
        <f>Source!DE211</f>
        <v>)*0,3</v>
      </c>
      <c r="H322" s="34">
        <f>ROUND(Source!AD211*Source!I211, 2)</f>
        <v>0.04</v>
      </c>
      <c r="I322" s="33"/>
      <c r="J322" s="33">
        <f>IF(Source!BB211&lt;&gt; 0, Source!BB211, 1)</f>
        <v>6.53</v>
      </c>
      <c r="K322" s="34">
        <f>Source!Q211</f>
        <v>0.24</v>
      </c>
      <c r="L322" s="35"/>
    </row>
    <row r="323" spans="1:26" ht="14.25" x14ac:dyDescent="0.2">
      <c r="A323" s="49"/>
      <c r="B323" s="50"/>
      <c r="C323" s="50" t="s">
        <v>1152</v>
      </c>
      <c r="D323" s="31"/>
      <c r="E323" s="13"/>
      <c r="F323" s="32">
        <f>Source!AN211</f>
        <v>0.14000000000000001</v>
      </c>
      <c r="G323" s="33" t="str">
        <f>Source!DF211</f>
        <v>)*0,3</v>
      </c>
      <c r="H323" s="36">
        <f>ROUND(Source!AE211*Source!I211, 2)</f>
        <v>0.02</v>
      </c>
      <c r="I323" s="33"/>
      <c r="J323" s="33">
        <f>IF(Source!BS211&lt;&gt; 0, Source!BS211, 1)</f>
        <v>6.53</v>
      </c>
      <c r="K323" s="36">
        <f>Source!R211</f>
        <v>0.11</v>
      </c>
      <c r="L323" s="35"/>
      <c r="R323">
        <f>H323</f>
        <v>0.02</v>
      </c>
    </row>
    <row r="324" spans="1:26" ht="14.25" x14ac:dyDescent="0.2">
      <c r="A324" s="49"/>
      <c r="B324" s="50"/>
      <c r="C324" s="50" t="s">
        <v>1153</v>
      </c>
      <c r="D324" s="31" t="s">
        <v>1154</v>
      </c>
      <c r="E324" s="13">
        <f>Source!BZ211</f>
        <v>95</v>
      </c>
      <c r="F324" s="53"/>
      <c r="G324" s="33"/>
      <c r="H324" s="34">
        <f>SUM(S319:S326)</f>
        <v>22.06</v>
      </c>
      <c r="I324" s="37"/>
      <c r="J324" s="29">
        <f>Source!AT211</f>
        <v>95</v>
      </c>
      <c r="K324" s="34">
        <f>SUM(T319:T326)</f>
        <v>144.03</v>
      </c>
      <c r="L324" s="35"/>
    </row>
    <row r="325" spans="1:26" ht="14.25" x14ac:dyDescent="0.2">
      <c r="A325" s="49"/>
      <c r="B325" s="50"/>
      <c r="C325" s="50" t="s">
        <v>1155</v>
      </c>
      <c r="D325" s="31" t="s">
        <v>1154</v>
      </c>
      <c r="E325" s="13">
        <f>Source!CA211</f>
        <v>65</v>
      </c>
      <c r="F325" s="53"/>
      <c r="G325" s="33"/>
      <c r="H325" s="34">
        <f>SUM(U319:U326)</f>
        <v>15.09</v>
      </c>
      <c r="I325" s="37"/>
      <c r="J325" s="29">
        <f>Source!AU211</f>
        <v>65</v>
      </c>
      <c r="K325" s="34">
        <f>SUM(V319:V326)</f>
        <v>98.55</v>
      </c>
      <c r="L325" s="35"/>
    </row>
    <row r="326" spans="1:26" ht="14.25" x14ac:dyDescent="0.2">
      <c r="A326" s="51"/>
      <c r="B326" s="52"/>
      <c r="C326" s="52" t="s">
        <v>1156</v>
      </c>
      <c r="D326" s="38" t="s">
        <v>1157</v>
      </c>
      <c r="E326" s="39">
        <f>Source!AQ211</f>
        <v>20.329999999999998</v>
      </c>
      <c r="F326" s="40"/>
      <c r="G326" s="41" t="str">
        <f>Source!DI211</f>
        <v>)*0,3</v>
      </c>
      <c r="H326" s="42"/>
      <c r="I326" s="41"/>
      <c r="J326" s="41"/>
      <c r="K326" s="42"/>
      <c r="L326" s="43">
        <f>Source!U211</f>
        <v>2.4396</v>
      </c>
    </row>
    <row r="327" spans="1:26" ht="15" x14ac:dyDescent="0.25">
      <c r="G327" s="80">
        <f>H321+H322+H324+H325</f>
        <v>60.39</v>
      </c>
      <c r="H327" s="80"/>
      <c r="J327" s="80">
        <f>K321+K322+K324+K325</f>
        <v>394.32</v>
      </c>
      <c r="K327" s="80"/>
      <c r="L327" s="44">
        <f>Source!U211</f>
        <v>2.4396</v>
      </c>
      <c r="O327" s="26">
        <f>G327</f>
        <v>60.39</v>
      </c>
      <c r="P327" s="26">
        <f>J327</f>
        <v>394.32</v>
      </c>
      <c r="Q327" s="26">
        <f>L327</f>
        <v>2.4396</v>
      </c>
      <c r="W327">
        <f>IF(Source!BI211&lt;=1,H321+H322+H324+H325, 0)</f>
        <v>0</v>
      </c>
      <c r="X327">
        <f>IF(Source!BI211=2,H321+H322+H324+H325, 0)</f>
        <v>60.39</v>
      </c>
      <c r="Y327">
        <f>IF(Source!BI211=3,H321+H322+H324+H325, 0)</f>
        <v>0</v>
      </c>
      <c r="Z327">
        <f>IF(Source!BI211=4,H321+H322+H324+H325, 0)</f>
        <v>0</v>
      </c>
    </row>
    <row r="328" spans="1:26" ht="71.25" x14ac:dyDescent="0.2">
      <c r="A328" s="49" t="str">
        <f>Source!E213</f>
        <v>29</v>
      </c>
      <c r="B328" s="50" t="str">
        <f>Source!F213</f>
        <v>м08-03-593-07</v>
      </c>
      <c r="C328" s="50" t="str">
        <f>Source!G213</f>
        <v>Демонтаж:Светильник потолочный или настенный с креплением винтами или болтами для помещений с нормальными условиями среды, двухламповый</v>
      </c>
      <c r="D328" s="31" t="str">
        <f>Source!H213</f>
        <v>100 ШТ</v>
      </c>
      <c r="E328" s="13">
        <f>Source!I213</f>
        <v>0.48</v>
      </c>
      <c r="F328" s="32">
        <f>Source!AL213+Source!AM213+Source!AO213</f>
        <v>1482.3</v>
      </c>
      <c r="G328" s="33"/>
      <c r="H328" s="34"/>
      <c r="I328" s="33" t="str">
        <f>Source!BO213</f>
        <v/>
      </c>
      <c r="J328" s="33"/>
      <c r="K328" s="34"/>
      <c r="L328" s="35"/>
      <c r="S328">
        <f>ROUND((Source!FX213/100)*((ROUND(Source!AF213*Source!I213, 2)+ROUND(Source!AE213*Source!I213, 2))), 2)</f>
        <v>255.89</v>
      </c>
      <c r="T328">
        <f>Source!X213</f>
        <v>1670.96</v>
      </c>
      <c r="U328">
        <f>ROUND((Source!FY213/100)*((ROUND(Source!AF213*Source!I213, 2)+ROUND(Source!AE213*Source!I213, 2))), 2)</f>
        <v>175.08</v>
      </c>
      <c r="V328">
        <f>Source!Y213</f>
        <v>1143.29</v>
      </c>
    </row>
    <row r="329" spans="1:26" x14ac:dyDescent="0.2">
      <c r="C329" s="27" t="str">
        <f>"Объем: "&amp;Source!I213&amp;"=48/"&amp;"100"</f>
        <v>Объем: 0,48=48/100</v>
      </c>
    </row>
    <row r="330" spans="1:26" ht="14.25" x14ac:dyDescent="0.2">
      <c r="A330" s="49"/>
      <c r="B330" s="50"/>
      <c r="C330" s="50" t="s">
        <v>1151</v>
      </c>
      <c r="D330" s="31"/>
      <c r="E330" s="13"/>
      <c r="F330" s="32">
        <f>Source!AO213</f>
        <v>774.55</v>
      </c>
      <c r="G330" s="33" t="str">
        <f>Source!DG213</f>
        <v>)*0,7</v>
      </c>
      <c r="H330" s="34">
        <f>ROUND(Source!AF213*Source!I213, 2)</f>
        <v>260.25</v>
      </c>
      <c r="I330" s="33"/>
      <c r="J330" s="33">
        <f>IF(Source!BA213&lt;&gt; 0, Source!BA213, 1)</f>
        <v>6.53</v>
      </c>
      <c r="K330" s="34">
        <f>Source!S213</f>
        <v>1699.42</v>
      </c>
      <c r="L330" s="35"/>
      <c r="R330">
        <f>H330</f>
        <v>260.25</v>
      </c>
    </row>
    <row r="331" spans="1:26" ht="14.25" x14ac:dyDescent="0.2">
      <c r="A331" s="49"/>
      <c r="B331" s="50"/>
      <c r="C331" s="50" t="s">
        <v>319</v>
      </c>
      <c r="D331" s="31"/>
      <c r="E331" s="13"/>
      <c r="F331" s="32">
        <f>Source!AM213</f>
        <v>191.92</v>
      </c>
      <c r="G331" s="33" t="str">
        <f>Source!DE213</f>
        <v>)*0,7</v>
      </c>
      <c r="H331" s="34">
        <f>ROUND(Source!AD213*Source!I213, 2)</f>
        <v>64.489999999999995</v>
      </c>
      <c r="I331" s="33"/>
      <c r="J331" s="33">
        <f>IF(Source!BB213&lt;&gt; 0, Source!BB213, 1)</f>
        <v>6.53</v>
      </c>
      <c r="K331" s="34">
        <f>Source!Q213</f>
        <v>421.09</v>
      </c>
      <c r="L331" s="35"/>
    </row>
    <row r="332" spans="1:26" ht="14.25" x14ac:dyDescent="0.2">
      <c r="A332" s="49"/>
      <c r="B332" s="50"/>
      <c r="C332" s="50" t="s">
        <v>1152</v>
      </c>
      <c r="D332" s="31"/>
      <c r="E332" s="13"/>
      <c r="F332" s="32">
        <f>Source!AN213</f>
        <v>27.11</v>
      </c>
      <c r="G332" s="33" t="str">
        <f>Source!DF213</f>
        <v>)*0,7</v>
      </c>
      <c r="H332" s="36">
        <f>ROUND(Source!AE213*Source!I213, 2)</f>
        <v>9.11</v>
      </c>
      <c r="I332" s="33"/>
      <c r="J332" s="33">
        <f>IF(Source!BS213&lt;&gt; 0, Source!BS213, 1)</f>
        <v>6.53</v>
      </c>
      <c r="K332" s="36">
        <f>Source!R213</f>
        <v>59.48</v>
      </c>
      <c r="L332" s="35"/>
      <c r="R332">
        <f>H332</f>
        <v>9.11</v>
      </c>
    </row>
    <row r="333" spans="1:26" ht="14.25" x14ac:dyDescent="0.2">
      <c r="A333" s="49"/>
      <c r="B333" s="50"/>
      <c r="C333" s="50" t="s">
        <v>1153</v>
      </c>
      <c r="D333" s="31" t="s">
        <v>1154</v>
      </c>
      <c r="E333" s="13">
        <f>Source!BZ213</f>
        <v>95</v>
      </c>
      <c r="F333" s="53"/>
      <c r="G333" s="33"/>
      <c r="H333" s="34">
        <f>SUM(S328:S335)</f>
        <v>255.89</v>
      </c>
      <c r="I333" s="37"/>
      <c r="J333" s="29">
        <f>Source!AT213</f>
        <v>95</v>
      </c>
      <c r="K333" s="34">
        <f>SUM(T328:T335)</f>
        <v>1670.96</v>
      </c>
      <c r="L333" s="35"/>
    </row>
    <row r="334" spans="1:26" ht="14.25" x14ac:dyDescent="0.2">
      <c r="A334" s="49"/>
      <c r="B334" s="50"/>
      <c r="C334" s="50" t="s">
        <v>1155</v>
      </c>
      <c r="D334" s="31" t="s">
        <v>1154</v>
      </c>
      <c r="E334" s="13">
        <f>Source!CA213</f>
        <v>65</v>
      </c>
      <c r="F334" s="53"/>
      <c r="G334" s="33"/>
      <c r="H334" s="34">
        <f>SUM(U328:U335)</f>
        <v>175.08</v>
      </c>
      <c r="I334" s="37"/>
      <c r="J334" s="29">
        <f>Source!AU213</f>
        <v>65</v>
      </c>
      <c r="K334" s="34">
        <f>SUM(V328:V335)</f>
        <v>1143.29</v>
      </c>
      <c r="L334" s="35"/>
    </row>
    <row r="335" spans="1:26" ht="14.25" x14ac:dyDescent="0.2">
      <c r="A335" s="51"/>
      <c r="B335" s="52"/>
      <c r="C335" s="52" t="s">
        <v>1156</v>
      </c>
      <c r="D335" s="38" t="s">
        <v>1157</v>
      </c>
      <c r="E335" s="39">
        <f>Source!AQ213</f>
        <v>78.08</v>
      </c>
      <c r="F335" s="40"/>
      <c r="G335" s="41" t="str">
        <f>Source!DI213</f>
        <v>)*0,7</v>
      </c>
      <c r="H335" s="42"/>
      <c r="I335" s="41"/>
      <c r="J335" s="41"/>
      <c r="K335" s="42"/>
      <c r="L335" s="43">
        <f>Source!U213</f>
        <v>26.234879999999997</v>
      </c>
    </row>
    <row r="336" spans="1:26" ht="15" x14ac:dyDescent="0.25">
      <c r="G336" s="80">
        <f>H330+H331+H333+H334</f>
        <v>755.71</v>
      </c>
      <c r="H336" s="80"/>
      <c r="J336" s="80">
        <f>K330+K331+K333+K334</f>
        <v>4934.76</v>
      </c>
      <c r="K336" s="80"/>
      <c r="L336" s="44">
        <f>Source!U213</f>
        <v>26.234879999999997</v>
      </c>
      <c r="O336" s="26">
        <f>G336</f>
        <v>755.71</v>
      </c>
      <c r="P336" s="26">
        <f>J336</f>
        <v>4934.76</v>
      </c>
      <c r="Q336" s="26">
        <f>L336</f>
        <v>26.234879999999997</v>
      </c>
      <c r="W336">
        <f>IF(Source!BI213&lt;=1,H330+H331+H333+H334, 0)</f>
        <v>0</v>
      </c>
      <c r="X336">
        <f>IF(Source!BI213=2,H330+H331+H333+H334, 0)</f>
        <v>755.71</v>
      </c>
      <c r="Y336">
        <f>IF(Source!BI213=3,H330+H331+H333+H334, 0)</f>
        <v>0</v>
      </c>
      <c r="Z336">
        <f>IF(Source!BI213=4,H330+H331+H333+H334, 0)</f>
        <v>0</v>
      </c>
    </row>
    <row r="337" spans="1:26" ht="14.25" x14ac:dyDescent="0.2">
      <c r="A337" s="49" t="str">
        <f>Source!E215</f>
        <v>30</v>
      </c>
      <c r="B337" s="50" t="str">
        <f>Source!F215</f>
        <v>67-4-1</v>
      </c>
      <c r="C337" s="50" t="str">
        <f>Source!G215</f>
        <v>Демонтаж выключателей, розеток</v>
      </c>
      <c r="D337" s="31" t="str">
        <f>Source!H215</f>
        <v>100 ШТ</v>
      </c>
      <c r="E337" s="13">
        <f>Source!I215</f>
        <v>0.64</v>
      </c>
      <c r="F337" s="32">
        <f>Source!AL215+Source!AM215+Source!AO215</f>
        <v>45.55</v>
      </c>
      <c r="G337" s="33"/>
      <c r="H337" s="34"/>
      <c r="I337" s="33" t="str">
        <f>Source!BO215</f>
        <v/>
      </c>
      <c r="J337" s="33"/>
      <c r="K337" s="34"/>
      <c r="L337" s="35"/>
      <c r="S337">
        <f>ROUND((Source!FX215/100)*((ROUND(Source!AF215*Source!I215, 2)+ROUND(Source!AE215*Source!I215, 2))), 2)</f>
        <v>24.78</v>
      </c>
      <c r="T337">
        <f>Source!X215</f>
        <v>161.81</v>
      </c>
      <c r="U337">
        <f>ROUND((Source!FY215/100)*((ROUND(Source!AF215*Source!I215, 2)+ROUND(Source!AE215*Source!I215, 2))), 2)</f>
        <v>18.95</v>
      </c>
      <c r="V337">
        <f>Source!Y215</f>
        <v>123.73</v>
      </c>
    </row>
    <row r="338" spans="1:26" x14ac:dyDescent="0.2">
      <c r="C338" s="27" t="str">
        <f>"Объем: "&amp;Source!I215&amp;"=64/"&amp;"100"</f>
        <v>Объем: 0,64=64/100</v>
      </c>
    </row>
    <row r="339" spans="1:26" ht="14.25" x14ac:dyDescent="0.2">
      <c r="A339" s="49"/>
      <c r="B339" s="50"/>
      <c r="C339" s="50" t="s">
        <v>1151</v>
      </c>
      <c r="D339" s="31"/>
      <c r="E339" s="13"/>
      <c r="F339" s="32">
        <f>Source!AO215</f>
        <v>45.55</v>
      </c>
      <c r="G339" s="33" t="str">
        <f>Source!DG215</f>
        <v/>
      </c>
      <c r="H339" s="34">
        <f>ROUND(Source!AF215*Source!I215, 2)</f>
        <v>29.15</v>
      </c>
      <c r="I339" s="33"/>
      <c r="J339" s="33">
        <f>IF(Source!BA215&lt;&gt; 0, Source!BA215, 1)</f>
        <v>6.53</v>
      </c>
      <c r="K339" s="34">
        <f>Source!S215</f>
        <v>190.36</v>
      </c>
      <c r="L339" s="35"/>
      <c r="R339">
        <f>H339</f>
        <v>29.15</v>
      </c>
    </row>
    <row r="340" spans="1:26" ht="14.25" x14ac:dyDescent="0.2">
      <c r="A340" s="49"/>
      <c r="B340" s="50"/>
      <c r="C340" s="50" t="s">
        <v>1153</v>
      </c>
      <c r="D340" s="31" t="s">
        <v>1154</v>
      </c>
      <c r="E340" s="13">
        <f>Source!BZ215</f>
        <v>85</v>
      </c>
      <c r="F340" s="53"/>
      <c r="G340" s="33"/>
      <c r="H340" s="34">
        <f>SUM(S337:S342)</f>
        <v>24.78</v>
      </c>
      <c r="I340" s="37"/>
      <c r="J340" s="29">
        <f>Source!AT215</f>
        <v>85</v>
      </c>
      <c r="K340" s="34">
        <f>SUM(T337:T342)</f>
        <v>161.81</v>
      </c>
      <c r="L340" s="35"/>
    </row>
    <row r="341" spans="1:26" ht="14.25" x14ac:dyDescent="0.2">
      <c r="A341" s="49"/>
      <c r="B341" s="50"/>
      <c r="C341" s="50" t="s">
        <v>1155</v>
      </c>
      <c r="D341" s="31" t="s">
        <v>1154</v>
      </c>
      <c r="E341" s="13">
        <f>Source!CA215</f>
        <v>65</v>
      </c>
      <c r="F341" s="53"/>
      <c r="G341" s="33"/>
      <c r="H341" s="34">
        <f>SUM(U337:U342)</f>
        <v>18.95</v>
      </c>
      <c r="I341" s="37"/>
      <c r="J341" s="29">
        <f>Source!AU215</f>
        <v>65</v>
      </c>
      <c r="K341" s="34">
        <f>SUM(V337:V342)</f>
        <v>123.73</v>
      </c>
      <c r="L341" s="35"/>
    </row>
    <row r="342" spans="1:26" ht="14.25" x14ac:dyDescent="0.2">
      <c r="A342" s="51"/>
      <c r="B342" s="52"/>
      <c r="C342" s="52" t="s">
        <v>1156</v>
      </c>
      <c r="D342" s="38" t="s">
        <v>1157</v>
      </c>
      <c r="E342" s="39">
        <f>Source!AQ215</f>
        <v>5.84</v>
      </c>
      <c r="F342" s="40"/>
      <c r="G342" s="41" t="str">
        <f>Source!DI215</f>
        <v/>
      </c>
      <c r="H342" s="42"/>
      <c r="I342" s="41"/>
      <c r="J342" s="41"/>
      <c r="K342" s="42"/>
      <c r="L342" s="43">
        <f>Source!U215</f>
        <v>3.7376</v>
      </c>
    </row>
    <row r="343" spans="1:26" ht="15" x14ac:dyDescent="0.25">
      <c r="G343" s="80">
        <f>H339+H340+H341</f>
        <v>72.88</v>
      </c>
      <c r="H343" s="80"/>
      <c r="J343" s="80">
        <f>K339+K340+K341</f>
        <v>475.90000000000003</v>
      </c>
      <c r="K343" s="80"/>
      <c r="L343" s="44">
        <f>Source!U215</f>
        <v>3.7376</v>
      </c>
      <c r="O343" s="26">
        <f>G343</f>
        <v>72.88</v>
      </c>
      <c r="P343" s="26">
        <f>J343</f>
        <v>475.90000000000003</v>
      </c>
      <c r="Q343" s="26">
        <f>L343</f>
        <v>3.7376</v>
      </c>
      <c r="W343">
        <f>IF(Source!BI215&lt;=1,H339+H340+H341, 0)</f>
        <v>72.88</v>
      </c>
      <c r="X343">
        <f>IF(Source!BI215=2,H339+H340+H341, 0)</f>
        <v>0</v>
      </c>
      <c r="Y343">
        <f>IF(Source!BI215=3,H339+H340+H341, 0)</f>
        <v>0</v>
      </c>
      <c r="Z343">
        <f>IF(Source!BI215=4,H339+H340+H341, 0)</f>
        <v>0</v>
      </c>
    </row>
    <row r="344" spans="1:26" ht="42.75" x14ac:dyDescent="0.2">
      <c r="A344" s="49" t="str">
        <f>Source!E217</f>
        <v>31</v>
      </c>
      <c r="B344" s="50" t="str">
        <f>Source!F217</f>
        <v>м10-04-066-04</v>
      </c>
      <c r="C344" s="50" t="str">
        <f>Source!G217</f>
        <v>Коробка кабельная соединительная или разветвительная в комплекте с пиростикером</v>
      </c>
      <c r="D344" s="31" t="str">
        <f>Source!H217</f>
        <v>ШТ</v>
      </c>
      <c r="E344" s="13">
        <f>Source!I217</f>
        <v>8</v>
      </c>
      <c r="F344" s="32">
        <f>Source!AL217+Source!AM217+Source!AO217</f>
        <v>42.07</v>
      </c>
      <c r="G344" s="33"/>
      <c r="H344" s="34"/>
      <c r="I344" s="33" t="str">
        <f>Source!BO217</f>
        <v/>
      </c>
      <c r="J344" s="33"/>
      <c r="K344" s="34"/>
      <c r="L344" s="35"/>
      <c r="S344">
        <f>ROUND((Source!FX217/100)*((ROUND(Source!AF217*Source!I217, 2)+ROUND(Source!AE217*Source!I217, 2))), 2)</f>
        <v>251.12</v>
      </c>
      <c r="T344">
        <f>Source!X217</f>
        <v>1639.84</v>
      </c>
      <c r="U344">
        <f>ROUND((Source!FY217/100)*((ROUND(Source!AF217*Source!I217, 2)+ROUND(Source!AE217*Source!I217, 2))), 2)</f>
        <v>177.42</v>
      </c>
      <c r="V344">
        <f>Source!Y217</f>
        <v>1158.58</v>
      </c>
    </row>
    <row r="345" spans="1:26" ht="14.25" x14ac:dyDescent="0.2">
      <c r="A345" s="49"/>
      <c r="B345" s="50"/>
      <c r="C345" s="50" t="s">
        <v>1151</v>
      </c>
      <c r="D345" s="31"/>
      <c r="E345" s="13"/>
      <c r="F345" s="32">
        <f>Source!AO217</f>
        <v>34.119999999999997</v>
      </c>
      <c r="G345" s="33" t="str">
        <f>Source!DG217</f>
        <v/>
      </c>
      <c r="H345" s="34">
        <f>ROUND(Source!AF217*Source!I217, 2)</f>
        <v>272.95999999999998</v>
      </c>
      <c r="I345" s="33"/>
      <c r="J345" s="33">
        <f>IF(Source!BA217&lt;&gt; 0, Source!BA217, 1)</f>
        <v>6.53</v>
      </c>
      <c r="K345" s="34">
        <f>Source!S217</f>
        <v>1782.43</v>
      </c>
      <c r="L345" s="35"/>
      <c r="R345">
        <f>H345</f>
        <v>272.95999999999998</v>
      </c>
    </row>
    <row r="346" spans="1:26" ht="14.25" x14ac:dyDescent="0.2">
      <c r="A346" s="49"/>
      <c r="B346" s="50"/>
      <c r="C346" s="50" t="s">
        <v>1158</v>
      </c>
      <c r="D346" s="31"/>
      <c r="E346" s="13"/>
      <c r="F346" s="32">
        <f>Source!AL217</f>
        <v>7.95</v>
      </c>
      <c r="G346" s="33" t="str">
        <f>Source!DD217</f>
        <v/>
      </c>
      <c r="H346" s="34">
        <f>ROUND(Source!AC217*Source!I217, 2)</f>
        <v>63.6</v>
      </c>
      <c r="I346" s="33"/>
      <c r="J346" s="33">
        <f>IF(Source!BC217&lt;&gt; 0, Source!BC217, 1)</f>
        <v>6.53</v>
      </c>
      <c r="K346" s="34">
        <f>Source!P217</f>
        <v>415.31</v>
      </c>
      <c r="L346" s="35"/>
    </row>
    <row r="347" spans="1:26" ht="14.25" x14ac:dyDescent="0.2">
      <c r="A347" s="49"/>
      <c r="B347" s="50"/>
      <c r="C347" s="50" t="s">
        <v>1153</v>
      </c>
      <c r="D347" s="31" t="s">
        <v>1154</v>
      </c>
      <c r="E347" s="13">
        <f>Source!BZ217</f>
        <v>92</v>
      </c>
      <c r="F347" s="53"/>
      <c r="G347" s="33"/>
      <c r="H347" s="34">
        <f>SUM(S344:S350)</f>
        <v>251.12</v>
      </c>
      <c r="I347" s="37"/>
      <c r="J347" s="29">
        <f>Source!AT217</f>
        <v>92</v>
      </c>
      <c r="K347" s="34">
        <f>SUM(T344:T350)</f>
        <v>1639.84</v>
      </c>
      <c r="L347" s="35"/>
    </row>
    <row r="348" spans="1:26" ht="14.25" x14ac:dyDescent="0.2">
      <c r="A348" s="49"/>
      <c r="B348" s="50"/>
      <c r="C348" s="50" t="s">
        <v>1155</v>
      </c>
      <c r="D348" s="31" t="s">
        <v>1154</v>
      </c>
      <c r="E348" s="13">
        <f>Source!CA217</f>
        <v>65</v>
      </c>
      <c r="F348" s="53"/>
      <c r="G348" s="33"/>
      <c r="H348" s="34">
        <f>SUM(U344:U350)</f>
        <v>177.42</v>
      </c>
      <c r="I348" s="37"/>
      <c r="J348" s="29">
        <f>Source!AU217</f>
        <v>65</v>
      </c>
      <c r="K348" s="34">
        <f>SUM(V344:V350)</f>
        <v>1158.58</v>
      </c>
      <c r="L348" s="35"/>
    </row>
    <row r="349" spans="1:26" ht="14.25" x14ac:dyDescent="0.2">
      <c r="A349" s="49"/>
      <c r="B349" s="50"/>
      <c r="C349" s="50" t="s">
        <v>1156</v>
      </c>
      <c r="D349" s="31" t="s">
        <v>1157</v>
      </c>
      <c r="E349" s="13">
        <f>Source!AQ217</f>
        <v>4</v>
      </c>
      <c r="F349" s="32"/>
      <c r="G349" s="33" t="str">
        <f>Source!DI217</f>
        <v/>
      </c>
      <c r="H349" s="34"/>
      <c r="I349" s="33"/>
      <c r="J349" s="33"/>
      <c r="K349" s="34"/>
      <c r="L349" s="45">
        <f>Source!U217</f>
        <v>32</v>
      </c>
    </row>
    <row r="350" spans="1:26" ht="28.5" x14ac:dyDescent="0.2">
      <c r="A350" s="51" t="str">
        <f>Source!E219</f>
        <v>31,1</v>
      </c>
      <c r="B350" s="52" t="str">
        <f>Source!F219</f>
        <v>20.5.02.07-0003</v>
      </c>
      <c r="C350" s="52" t="str">
        <f>Source!G219</f>
        <v>Коробка распаечная НР 70</v>
      </c>
      <c r="D350" s="38" t="str">
        <f>Source!H219</f>
        <v>шт.</v>
      </c>
      <c r="E350" s="39">
        <f>Source!I219</f>
        <v>8</v>
      </c>
      <c r="F350" s="40">
        <f>Source!AL219+Source!AM219+Source!AO219</f>
        <v>8.6199999999999992</v>
      </c>
      <c r="G350" s="47" t="s">
        <v>4</v>
      </c>
      <c r="H350" s="42">
        <f>ROUND(Source!AC219*Source!I219, 2)+ROUND(Source!AD219*Source!I219, 2)+ROUND(Source!AF219*Source!I219, 2)</f>
        <v>68.959999999999994</v>
      </c>
      <c r="I350" s="41"/>
      <c r="J350" s="41">
        <f>IF(Source!BC219&lt;&gt; 0, Source!BC219, 1)</f>
        <v>6.53</v>
      </c>
      <c r="K350" s="42">
        <f>Source!O219</f>
        <v>450.31</v>
      </c>
      <c r="L350" s="48"/>
      <c r="S350">
        <f>ROUND((Source!FX219/100)*((ROUND(Source!AF219*Source!I219, 2)+ROUND(Source!AE219*Source!I219, 2))), 2)</f>
        <v>0</v>
      </c>
      <c r="T350">
        <f>Source!X219</f>
        <v>0</v>
      </c>
      <c r="U350">
        <f>ROUND((Source!FY219/100)*((ROUND(Source!AF219*Source!I219, 2)+ROUND(Source!AE219*Source!I219, 2))), 2)</f>
        <v>0</v>
      </c>
      <c r="V350">
        <f>Source!Y219</f>
        <v>0</v>
      </c>
      <c r="W350">
        <f>IF(Source!BI219&lt;=1,H350, 0)</f>
        <v>0</v>
      </c>
      <c r="X350">
        <f>IF(Source!BI219=2,H350, 0)</f>
        <v>68.959999999999994</v>
      </c>
      <c r="Y350">
        <f>IF(Source!BI219=3,H350, 0)</f>
        <v>0</v>
      </c>
      <c r="Z350">
        <f>IF(Source!BI219=4,H350, 0)</f>
        <v>0</v>
      </c>
    </row>
    <row r="351" spans="1:26" ht="15" x14ac:dyDescent="0.25">
      <c r="G351" s="80">
        <f>H345+H346+H347+H348+SUM(H350:H350)</f>
        <v>834.06000000000006</v>
      </c>
      <c r="H351" s="80"/>
      <c r="J351" s="80">
        <f>K345+K346+K347+K348+SUM(K350:K350)</f>
        <v>5446.47</v>
      </c>
      <c r="K351" s="80"/>
      <c r="L351" s="44">
        <f>Source!U217</f>
        <v>32</v>
      </c>
      <c r="O351" s="26">
        <f>G351</f>
        <v>834.06000000000006</v>
      </c>
      <c r="P351" s="26">
        <f>J351</f>
        <v>5446.47</v>
      </c>
      <c r="Q351" s="26">
        <f>L351</f>
        <v>32</v>
      </c>
      <c r="W351">
        <f>IF(Source!BI217&lt;=1,H345+H346+H347+H348, 0)</f>
        <v>0</v>
      </c>
      <c r="X351">
        <f>IF(Source!BI217=2,H345+H346+H347+H348, 0)</f>
        <v>765.1</v>
      </c>
      <c r="Y351">
        <f>IF(Source!BI217=3,H345+H346+H347+H348, 0)</f>
        <v>0</v>
      </c>
      <c r="Z351">
        <f>IF(Source!BI217=4,H345+H346+H347+H348, 0)</f>
        <v>0</v>
      </c>
    </row>
    <row r="352" spans="1:26" ht="28.5" x14ac:dyDescent="0.2">
      <c r="A352" s="49" t="str">
        <f>Source!E221</f>
        <v>32</v>
      </c>
      <c r="B352" s="50" t="str">
        <f>Source!F221</f>
        <v>м08-10-010-01</v>
      </c>
      <c r="C352" s="50" t="str">
        <f>Source!G221</f>
        <v>Прокладка труб гофрированных ПВХ для защиты проводов и кабелей</v>
      </c>
      <c r="D352" s="31" t="str">
        <f>Source!H221</f>
        <v>100 м</v>
      </c>
      <c r="E352" s="13">
        <f>Source!I221</f>
        <v>4.68</v>
      </c>
      <c r="F352" s="32">
        <f>Source!AL221+Source!AM221+Source!AO221</f>
        <v>156.32999999999998</v>
      </c>
      <c r="G352" s="33"/>
      <c r="H352" s="34"/>
      <c r="I352" s="33" t="str">
        <f>Source!BO221</f>
        <v/>
      </c>
      <c r="J352" s="33"/>
      <c r="K352" s="34"/>
      <c r="L352" s="35"/>
      <c r="S352">
        <f>ROUND((Source!FX221/100)*((ROUND(Source!AF221*Source!I221, 2)+ROUND(Source!AE221*Source!I221, 2))), 2)</f>
        <v>620.4</v>
      </c>
      <c r="T352">
        <f>Source!X221</f>
        <v>4051.18</v>
      </c>
      <c r="U352">
        <f>ROUND((Source!FY221/100)*((ROUND(Source!AF221*Source!I221, 2)+ROUND(Source!AE221*Source!I221, 2))), 2)</f>
        <v>424.48</v>
      </c>
      <c r="V352">
        <f>Source!Y221</f>
        <v>2771.86</v>
      </c>
    </row>
    <row r="353" spans="1:26" x14ac:dyDescent="0.2">
      <c r="C353" s="27" t="str">
        <f>"Объем: "&amp;Source!I221&amp;"=468/"&amp;"100"</f>
        <v>Объем: 4,68=468/100</v>
      </c>
    </row>
    <row r="354" spans="1:26" ht="14.25" x14ac:dyDescent="0.2">
      <c r="A354" s="49"/>
      <c r="B354" s="50"/>
      <c r="C354" s="50" t="s">
        <v>1151</v>
      </c>
      <c r="D354" s="31"/>
      <c r="E354" s="13"/>
      <c r="F354" s="32">
        <f>Source!AO221</f>
        <v>139.54</v>
      </c>
      <c r="G354" s="33" t="str">
        <f>Source!DG221</f>
        <v/>
      </c>
      <c r="H354" s="34">
        <f>ROUND(Source!AF221*Source!I221, 2)</f>
        <v>653.04999999999995</v>
      </c>
      <c r="I354" s="33"/>
      <c r="J354" s="33">
        <f>IF(Source!BA221&lt;&gt; 0, Source!BA221, 1)</f>
        <v>6.53</v>
      </c>
      <c r="K354" s="34">
        <f>Source!S221</f>
        <v>4264.3999999999996</v>
      </c>
      <c r="L354" s="35"/>
      <c r="R354">
        <f>H354</f>
        <v>653.04999999999995</v>
      </c>
    </row>
    <row r="355" spans="1:26" ht="14.25" x14ac:dyDescent="0.2">
      <c r="A355" s="49"/>
      <c r="B355" s="50"/>
      <c r="C355" s="50" t="s">
        <v>1158</v>
      </c>
      <c r="D355" s="31"/>
      <c r="E355" s="13"/>
      <c r="F355" s="32">
        <f>Source!AL221</f>
        <v>16.79</v>
      </c>
      <c r="G355" s="33" t="str">
        <f>Source!DD221</f>
        <v/>
      </c>
      <c r="H355" s="34">
        <f>ROUND(Source!AC221*Source!I221, 2)</f>
        <v>78.58</v>
      </c>
      <c r="I355" s="33"/>
      <c r="J355" s="33">
        <f>IF(Source!BC221&lt;&gt; 0, Source!BC221, 1)</f>
        <v>6.53</v>
      </c>
      <c r="K355" s="34">
        <f>Source!P221</f>
        <v>513.11</v>
      </c>
      <c r="L355" s="35"/>
    </row>
    <row r="356" spans="1:26" ht="14.25" x14ac:dyDescent="0.2">
      <c r="A356" s="49"/>
      <c r="B356" s="50"/>
      <c r="C356" s="50" t="s">
        <v>1153</v>
      </c>
      <c r="D356" s="31" t="s">
        <v>1154</v>
      </c>
      <c r="E356" s="13">
        <f>Source!BZ221</f>
        <v>95</v>
      </c>
      <c r="F356" s="53"/>
      <c r="G356" s="33"/>
      <c r="H356" s="34">
        <f>SUM(S352:S359)</f>
        <v>620.4</v>
      </c>
      <c r="I356" s="37"/>
      <c r="J356" s="29">
        <f>Source!AT221</f>
        <v>95</v>
      </c>
      <c r="K356" s="34">
        <f>SUM(T352:T359)</f>
        <v>4051.18</v>
      </c>
      <c r="L356" s="35"/>
    </row>
    <row r="357" spans="1:26" ht="14.25" x14ac:dyDescent="0.2">
      <c r="A357" s="49"/>
      <c r="B357" s="50"/>
      <c r="C357" s="50" t="s">
        <v>1155</v>
      </c>
      <c r="D357" s="31" t="s">
        <v>1154</v>
      </c>
      <c r="E357" s="13">
        <f>Source!CA221</f>
        <v>65</v>
      </c>
      <c r="F357" s="53"/>
      <c r="G357" s="33"/>
      <c r="H357" s="34">
        <f>SUM(U352:U359)</f>
        <v>424.48</v>
      </c>
      <c r="I357" s="37"/>
      <c r="J357" s="29">
        <f>Source!AU221</f>
        <v>65</v>
      </c>
      <c r="K357" s="34">
        <f>SUM(V352:V359)</f>
        <v>2771.86</v>
      </c>
      <c r="L357" s="35"/>
    </row>
    <row r="358" spans="1:26" ht="14.25" x14ac:dyDescent="0.2">
      <c r="A358" s="49"/>
      <c r="B358" s="50"/>
      <c r="C358" s="50" t="s">
        <v>1156</v>
      </c>
      <c r="D358" s="31" t="s">
        <v>1157</v>
      </c>
      <c r="E358" s="13">
        <f>Source!AQ221</f>
        <v>15.2</v>
      </c>
      <c r="F358" s="32"/>
      <c r="G358" s="33" t="str">
        <f>Source!DI221</f>
        <v/>
      </c>
      <c r="H358" s="34"/>
      <c r="I358" s="33"/>
      <c r="J358" s="33"/>
      <c r="K358" s="34"/>
      <c r="L358" s="45">
        <f>Source!U221</f>
        <v>71.135999999999996</v>
      </c>
    </row>
    <row r="359" spans="1:26" ht="28.5" x14ac:dyDescent="0.2">
      <c r="A359" s="51" t="str">
        <f>Source!E223</f>
        <v>32,1</v>
      </c>
      <c r="B359" s="52" t="str">
        <f>Source!F223</f>
        <v>24.3.03.05-0002</v>
      </c>
      <c r="C359" s="52" t="str">
        <f>Source!G223</f>
        <v>Трубы гибкие гофрированные легкие из ПНД, серии BL, диаметром 20 мм</v>
      </c>
      <c r="D359" s="38" t="str">
        <f>Source!H223</f>
        <v>10 м</v>
      </c>
      <c r="E359" s="39">
        <f>Source!I223</f>
        <v>46.8</v>
      </c>
      <c r="F359" s="40">
        <f>Source!AL223+Source!AM223+Source!AO223</f>
        <v>29.96</v>
      </c>
      <c r="G359" s="47" t="s">
        <v>4</v>
      </c>
      <c r="H359" s="42">
        <f>ROUND(Source!AC223*Source!I223, 2)+ROUND(Source!AD223*Source!I223, 2)+ROUND(Source!AF223*Source!I223, 2)</f>
        <v>1402.13</v>
      </c>
      <c r="I359" s="41"/>
      <c r="J359" s="41">
        <f>IF(Source!BC223&lt;&gt; 0, Source!BC223, 1)</f>
        <v>6.53</v>
      </c>
      <c r="K359" s="42">
        <f>Source!O223</f>
        <v>9155.9</v>
      </c>
      <c r="L359" s="48"/>
      <c r="S359">
        <f>ROUND((Source!FX223/100)*((ROUND(Source!AF223*Source!I223, 2)+ROUND(Source!AE223*Source!I223, 2))), 2)</f>
        <v>0</v>
      </c>
      <c r="T359">
        <f>Source!X223</f>
        <v>0</v>
      </c>
      <c r="U359">
        <f>ROUND((Source!FY223/100)*((ROUND(Source!AF223*Source!I223, 2)+ROUND(Source!AE223*Source!I223, 2))), 2)</f>
        <v>0</v>
      </c>
      <c r="V359">
        <f>Source!Y223</f>
        <v>0</v>
      </c>
      <c r="W359">
        <f>IF(Source!BI223&lt;=1,H359, 0)</f>
        <v>0</v>
      </c>
      <c r="X359">
        <f>IF(Source!BI223=2,H359, 0)</f>
        <v>1402.13</v>
      </c>
      <c r="Y359">
        <f>IF(Source!BI223=3,H359, 0)</f>
        <v>0</v>
      </c>
      <c r="Z359">
        <f>IF(Source!BI223=4,H359, 0)</f>
        <v>0</v>
      </c>
    </row>
    <row r="360" spans="1:26" ht="15" x14ac:dyDescent="0.25">
      <c r="G360" s="80">
        <f>H354+H355+H356+H357+SUM(H359:H359)</f>
        <v>3178.6400000000003</v>
      </c>
      <c r="H360" s="80"/>
      <c r="J360" s="80">
        <f>K354+K355+K356+K357+SUM(K359:K359)</f>
        <v>20756.449999999997</v>
      </c>
      <c r="K360" s="80"/>
      <c r="L360" s="44">
        <f>Source!U221</f>
        <v>71.135999999999996</v>
      </c>
      <c r="O360" s="26">
        <f>G360</f>
        <v>3178.6400000000003</v>
      </c>
      <c r="P360" s="26">
        <f>J360</f>
        <v>20756.449999999997</v>
      </c>
      <c r="Q360" s="26">
        <f>L360</f>
        <v>71.135999999999996</v>
      </c>
      <c r="W360">
        <f>IF(Source!BI221&lt;=1,H354+H355+H356+H357, 0)</f>
        <v>0</v>
      </c>
      <c r="X360">
        <f>IF(Source!BI221=2,H354+H355+H356+H357, 0)</f>
        <v>1776.51</v>
      </c>
      <c r="Y360">
        <f>IF(Source!BI221=3,H354+H355+H356+H357, 0)</f>
        <v>0</v>
      </c>
      <c r="Z360">
        <f>IF(Source!BI221=4,H354+H355+H356+H357, 0)</f>
        <v>0</v>
      </c>
    </row>
    <row r="361" spans="1:26" ht="71.25" x14ac:dyDescent="0.2">
      <c r="A361" s="49" t="str">
        <f>Source!E225</f>
        <v>33</v>
      </c>
      <c r="B361" s="50" t="str">
        <f>Source!F225</f>
        <v>м08-02-412-03</v>
      </c>
      <c r="C361" s="50" t="str">
        <f>Source!G225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361" s="31" t="str">
        <f>Source!H225</f>
        <v>100 м</v>
      </c>
      <c r="E361" s="13">
        <f>Source!I225</f>
        <v>4.8</v>
      </c>
      <c r="F361" s="32">
        <f>Source!AL225+Source!AM225+Source!AO225</f>
        <v>87.15</v>
      </c>
      <c r="G361" s="33"/>
      <c r="H361" s="34"/>
      <c r="I361" s="33" t="str">
        <f>Source!BO225</f>
        <v/>
      </c>
      <c r="J361" s="33"/>
      <c r="K361" s="34"/>
      <c r="L361" s="35"/>
      <c r="S361">
        <f>ROUND((Source!FX225/100)*((ROUND(Source!AF225*Source!I225, 2)+ROUND(Source!AE225*Source!I225, 2))), 2)</f>
        <v>273.10000000000002</v>
      </c>
      <c r="T361">
        <f>Source!X225</f>
        <v>1783.33</v>
      </c>
      <c r="U361">
        <f>ROUND((Source!FY225/100)*((ROUND(Source!AF225*Source!I225, 2)+ROUND(Source!AE225*Source!I225, 2))), 2)</f>
        <v>186.86</v>
      </c>
      <c r="V361">
        <f>Source!Y225</f>
        <v>1220.17</v>
      </c>
    </row>
    <row r="362" spans="1:26" x14ac:dyDescent="0.2">
      <c r="C362" s="27" t="str">
        <f>"Объем: "&amp;Source!I225&amp;"=480/"&amp;"100"</f>
        <v>Объем: 4,8=480/100</v>
      </c>
    </row>
    <row r="363" spans="1:26" ht="14.25" x14ac:dyDescent="0.2">
      <c r="A363" s="49"/>
      <c r="B363" s="50"/>
      <c r="C363" s="50" t="s">
        <v>1151</v>
      </c>
      <c r="D363" s="31"/>
      <c r="E363" s="13"/>
      <c r="F363" s="32">
        <f>Source!AO225</f>
        <v>59.13</v>
      </c>
      <c r="G363" s="33" t="str">
        <f>Source!DG225</f>
        <v/>
      </c>
      <c r="H363" s="34">
        <f>ROUND(Source!AF225*Source!I225, 2)</f>
        <v>283.82</v>
      </c>
      <c r="I363" s="33"/>
      <c r="J363" s="33">
        <f>IF(Source!BA225&lt;&gt; 0, Source!BA225, 1)</f>
        <v>6.53</v>
      </c>
      <c r="K363" s="34">
        <f>Source!S225</f>
        <v>1853.37</v>
      </c>
      <c r="L363" s="35"/>
      <c r="R363">
        <f>H363</f>
        <v>283.82</v>
      </c>
    </row>
    <row r="364" spans="1:26" ht="14.25" x14ac:dyDescent="0.2">
      <c r="A364" s="49"/>
      <c r="B364" s="50"/>
      <c r="C364" s="50" t="s">
        <v>319</v>
      </c>
      <c r="D364" s="31"/>
      <c r="E364" s="13"/>
      <c r="F364" s="32">
        <f>Source!AM225</f>
        <v>5.33</v>
      </c>
      <c r="G364" s="33" t="str">
        <f>Source!DE225</f>
        <v/>
      </c>
      <c r="H364" s="34">
        <f>ROUND(Source!AD225*Source!I225, 2)</f>
        <v>25.58</v>
      </c>
      <c r="I364" s="33"/>
      <c r="J364" s="33">
        <f>IF(Source!BB225&lt;&gt; 0, Source!BB225, 1)</f>
        <v>6.53</v>
      </c>
      <c r="K364" s="34">
        <f>Source!Q225</f>
        <v>167.06</v>
      </c>
      <c r="L364" s="35"/>
    </row>
    <row r="365" spans="1:26" ht="14.25" x14ac:dyDescent="0.2">
      <c r="A365" s="49"/>
      <c r="B365" s="50"/>
      <c r="C365" s="50" t="s">
        <v>1152</v>
      </c>
      <c r="D365" s="31"/>
      <c r="E365" s="13"/>
      <c r="F365" s="32">
        <f>Source!AN225</f>
        <v>0.76</v>
      </c>
      <c r="G365" s="33" t="str">
        <f>Source!DF225</f>
        <v/>
      </c>
      <c r="H365" s="36">
        <f>ROUND(Source!AE225*Source!I225, 2)</f>
        <v>3.65</v>
      </c>
      <c r="I365" s="33"/>
      <c r="J365" s="33">
        <f>IF(Source!BS225&lt;&gt; 0, Source!BS225, 1)</f>
        <v>6.53</v>
      </c>
      <c r="K365" s="36">
        <f>Source!R225</f>
        <v>23.82</v>
      </c>
      <c r="L365" s="35"/>
      <c r="R365">
        <f>H365</f>
        <v>3.65</v>
      </c>
    </row>
    <row r="366" spans="1:26" ht="14.25" x14ac:dyDescent="0.2">
      <c r="A366" s="49"/>
      <c r="B366" s="50"/>
      <c r="C366" s="50" t="s">
        <v>1158</v>
      </c>
      <c r="D366" s="31"/>
      <c r="E366" s="13"/>
      <c r="F366" s="32">
        <f>Source!AL225</f>
        <v>22.69</v>
      </c>
      <c r="G366" s="33" t="str">
        <f>Source!DD225</f>
        <v/>
      </c>
      <c r="H366" s="34">
        <f>ROUND(Source!AC225*Source!I225, 2)</f>
        <v>108.91</v>
      </c>
      <c r="I366" s="33"/>
      <c r="J366" s="33">
        <f>IF(Source!BC225&lt;&gt; 0, Source!BC225, 1)</f>
        <v>6.53</v>
      </c>
      <c r="K366" s="34">
        <f>Source!P225</f>
        <v>711.2</v>
      </c>
      <c r="L366" s="35"/>
    </row>
    <row r="367" spans="1:26" ht="14.25" x14ac:dyDescent="0.2">
      <c r="A367" s="49"/>
      <c r="B367" s="50"/>
      <c r="C367" s="50" t="s">
        <v>1153</v>
      </c>
      <c r="D367" s="31" t="s">
        <v>1154</v>
      </c>
      <c r="E367" s="13">
        <f>Source!BZ225</f>
        <v>95</v>
      </c>
      <c r="F367" s="53"/>
      <c r="G367" s="33"/>
      <c r="H367" s="34">
        <f>SUM(S361:S370)</f>
        <v>273.10000000000002</v>
      </c>
      <c r="I367" s="37"/>
      <c r="J367" s="29">
        <f>Source!AT225</f>
        <v>95</v>
      </c>
      <c r="K367" s="34">
        <f>SUM(T361:T370)</f>
        <v>1783.33</v>
      </c>
      <c r="L367" s="35"/>
    </row>
    <row r="368" spans="1:26" ht="14.25" x14ac:dyDescent="0.2">
      <c r="A368" s="49"/>
      <c r="B368" s="50"/>
      <c r="C368" s="50" t="s">
        <v>1155</v>
      </c>
      <c r="D368" s="31" t="s">
        <v>1154</v>
      </c>
      <c r="E368" s="13">
        <f>Source!CA225</f>
        <v>65</v>
      </c>
      <c r="F368" s="53"/>
      <c r="G368" s="33"/>
      <c r="H368" s="34">
        <f>SUM(U361:U370)</f>
        <v>186.86</v>
      </c>
      <c r="I368" s="37"/>
      <c r="J368" s="29">
        <f>Source!AU225</f>
        <v>65</v>
      </c>
      <c r="K368" s="34">
        <f>SUM(V361:V370)</f>
        <v>1220.17</v>
      </c>
      <c r="L368" s="35"/>
    </row>
    <row r="369" spans="1:26" ht="14.25" x14ac:dyDescent="0.2">
      <c r="A369" s="49"/>
      <c r="B369" s="50"/>
      <c r="C369" s="50" t="s">
        <v>1156</v>
      </c>
      <c r="D369" s="31" t="s">
        <v>1157</v>
      </c>
      <c r="E369" s="13">
        <f>Source!AQ225</f>
        <v>6.29</v>
      </c>
      <c r="F369" s="32"/>
      <c r="G369" s="33" t="str">
        <f>Source!DI225</f>
        <v/>
      </c>
      <c r="H369" s="34"/>
      <c r="I369" s="33"/>
      <c r="J369" s="33"/>
      <c r="K369" s="34"/>
      <c r="L369" s="45">
        <f>Source!U225</f>
        <v>30.192</v>
      </c>
    </row>
    <row r="370" spans="1:26" ht="85.5" x14ac:dyDescent="0.2">
      <c r="A370" s="51" t="str">
        <f>Source!E227</f>
        <v>33,1</v>
      </c>
      <c r="B370" s="52" t="str">
        <f>Source!F227</f>
        <v>21.1.06.10-0407</v>
      </c>
      <c r="C370" s="52" t="str">
        <f>Source!G227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5х2,5ок(N,РЕ)</v>
      </c>
      <c r="D370" s="38" t="str">
        <f>Source!H227</f>
        <v>1000 м</v>
      </c>
      <c r="E370" s="39">
        <f>Source!I227</f>
        <v>0.48</v>
      </c>
      <c r="F370" s="40">
        <f>Source!AL227+Source!AM227+Source!AO227</f>
        <v>21256.79</v>
      </c>
      <c r="G370" s="47" t="s">
        <v>4</v>
      </c>
      <c r="H370" s="42">
        <f>ROUND(Source!AC227*Source!I227, 2)+ROUND(Source!AD227*Source!I227, 2)+ROUND(Source!AF227*Source!I227, 2)</f>
        <v>10203.26</v>
      </c>
      <c r="I370" s="41"/>
      <c r="J370" s="41">
        <f>IF(Source!BC227&lt;&gt; 0, Source!BC227, 1)</f>
        <v>6.53</v>
      </c>
      <c r="K370" s="42">
        <f>Source!O227</f>
        <v>66627.28</v>
      </c>
      <c r="L370" s="48"/>
      <c r="S370">
        <f>ROUND((Source!FX227/100)*((ROUND(Source!AF227*Source!I227, 2)+ROUND(Source!AE227*Source!I227, 2))), 2)</f>
        <v>0</v>
      </c>
      <c r="T370">
        <f>Source!X227</f>
        <v>0</v>
      </c>
      <c r="U370">
        <f>ROUND((Source!FY227/100)*((ROUND(Source!AF227*Source!I227, 2)+ROUND(Source!AE227*Source!I227, 2))), 2)</f>
        <v>0</v>
      </c>
      <c r="V370">
        <f>Source!Y227</f>
        <v>0</v>
      </c>
      <c r="W370">
        <f>IF(Source!BI227&lt;=1,H370, 0)</f>
        <v>0</v>
      </c>
      <c r="X370">
        <f>IF(Source!BI227=2,H370, 0)</f>
        <v>10203.26</v>
      </c>
      <c r="Y370">
        <f>IF(Source!BI227=3,H370, 0)</f>
        <v>0</v>
      </c>
      <c r="Z370">
        <f>IF(Source!BI227=4,H370, 0)</f>
        <v>0</v>
      </c>
    </row>
    <row r="371" spans="1:26" ht="15" x14ac:dyDescent="0.25">
      <c r="G371" s="80">
        <f>H363+H364+H366+H367+H368+SUM(H370:H370)</f>
        <v>11081.53</v>
      </c>
      <c r="H371" s="80"/>
      <c r="J371" s="80">
        <f>K363+K364+K366+K367+K368+SUM(K370:K370)</f>
        <v>72362.41</v>
      </c>
      <c r="K371" s="80"/>
      <c r="L371" s="44">
        <f>Source!U225</f>
        <v>30.192</v>
      </c>
      <c r="O371" s="26">
        <f>G371</f>
        <v>11081.53</v>
      </c>
      <c r="P371" s="26">
        <f>J371</f>
        <v>72362.41</v>
      </c>
      <c r="Q371" s="26">
        <f>L371</f>
        <v>30.192</v>
      </c>
      <c r="W371">
        <f>IF(Source!BI225&lt;=1,H363+H364+H366+H367+H368, 0)</f>
        <v>0</v>
      </c>
      <c r="X371">
        <f>IF(Source!BI225=2,H363+H364+H366+H367+H368, 0)</f>
        <v>878.27</v>
      </c>
      <c r="Y371">
        <f>IF(Source!BI225=3,H363+H364+H366+H367+H368, 0)</f>
        <v>0</v>
      </c>
      <c r="Z371">
        <f>IF(Source!BI225=4,H363+H364+H366+H367+H368, 0)</f>
        <v>0</v>
      </c>
    </row>
    <row r="372" spans="1:26" ht="14.25" x14ac:dyDescent="0.2">
      <c r="A372" s="49" t="str">
        <f>Source!E229</f>
        <v>34</v>
      </c>
      <c r="B372" s="50" t="str">
        <f>Source!F229</f>
        <v>м08-02-399-02</v>
      </c>
      <c r="C372" s="50" t="str">
        <f>Source!G229</f>
        <v>Провод в коробах, сечением до 35 мм2</v>
      </c>
      <c r="D372" s="31" t="str">
        <f>Source!H229</f>
        <v>100 м</v>
      </c>
      <c r="E372" s="13">
        <f>Source!I229</f>
        <v>2.68</v>
      </c>
      <c r="F372" s="32">
        <f>Source!AL229+Source!AM229+Source!AO229</f>
        <v>50.72</v>
      </c>
      <c r="G372" s="33"/>
      <c r="H372" s="34"/>
      <c r="I372" s="33" t="str">
        <f>Source!BO229</f>
        <v/>
      </c>
      <c r="J372" s="33"/>
      <c r="K372" s="34"/>
      <c r="L372" s="35"/>
      <c r="S372">
        <f>ROUND((Source!FX229/100)*((ROUND(Source!AF229*Source!I229, 2)+ROUND(Source!AE229*Source!I229, 2))), 2)</f>
        <v>90.64</v>
      </c>
      <c r="T372">
        <f>Source!X229</f>
        <v>591.86</v>
      </c>
      <c r="U372">
        <f>ROUND((Source!FY229/100)*((ROUND(Source!AF229*Source!I229, 2)+ROUND(Source!AE229*Source!I229, 2))), 2)</f>
        <v>62.02</v>
      </c>
      <c r="V372">
        <f>Source!Y229</f>
        <v>404.96</v>
      </c>
    </row>
    <row r="373" spans="1:26" x14ac:dyDescent="0.2">
      <c r="C373" s="27" t="str">
        <f>"Объем: "&amp;Source!I229&amp;"=268/"&amp;"100"</f>
        <v>Объем: 2,68=268/100</v>
      </c>
    </row>
    <row r="374" spans="1:26" ht="14.25" x14ac:dyDescent="0.2">
      <c r="A374" s="49"/>
      <c r="B374" s="50"/>
      <c r="C374" s="50" t="s">
        <v>1151</v>
      </c>
      <c r="D374" s="31"/>
      <c r="E374" s="13"/>
      <c r="F374" s="32">
        <f>Source!AO229</f>
        <v>35.340000000000003</v>
      </c>
      <c r="G374" s="33" t="str">
        <f>Source!DG229</f>
        <v/>
      </c>
      <c r="H374" s="34">
        <f>ROUND(Source!AF229*Source!I229, 2)</f>
        <v>94.71</v>
      </c>
      <c r="I374" s="33"/>
      <c r="J374" s="33">
        <f>IF(Source!BA229&lt;&gt; 0, Source!BA229, 1)</f>
        <v>6.53</v>
      </c>
      <c r="K374" s="34">
        <f>Source!S229</f>
        <v>618.46</v>
      </c>
      <c r="L374" s="35"/>
      <c r="R374">
        <f>H374</f>
        <v>94.71</v>
      </c>
    </row>
    <row r="375" spans="1:26" ht="14.25" x14ac:dyDescent="0.2">
      <c r="A375" s="49"/>
      <c r="B375" s="50"/>
      <c r="C375" s="50" t="s">
        <v>319</v>
      </c>
      <c r="D375" s="31"/>
      <c r="E375" s="13"/>
      <c r="F375" s="32">
        <f>Source!AM229</f>
        <v>1.78</v>
      </c>
      <c r="G375" s="33" t="str">
        <f>Source!DE229</f>
        <v/>
      </c>
      <c r="H375" s="34">
        <f>ROUND(Source!AD229*Source!I229, 2)</f>
        <v>4.7699999999999996</v>
      </c>
      <c r="I375" s="33"/>
      <c r="J375" s="33">
        <f>IF(Source!BB229&lt;&gt; 0, Source!BB229, 1)</f>
        <v>6.53</v>
      </c>
      <c r="K375" s="34">
        <f>Source!Q229</f>
        <v>31.15</v>
      </c>
      <c r="L375" s="35"/>
    </row>
    <row r="376" spans="1:26" ht="14.25" x14ac:dyDescent="0.2">
      <c r="A376" s="49"/>
      <c r="B376" s="50"/>
      <c r="C376" s="50" t="s">
        <v>1152</v>
      </c>
      <c r="D376" s="31"/>
      <c r="E376" s="13"/>
      <c r="F376" s="32">
        <f>Source!AN229</f>
        <v>0.26</v>
      </c>
      <c r="G376" s="33" t="str">
        <f>Source!DF229</f>
        <v/>
      </c>
      <c r="H376" s="36">
        <f>ROUND(Source!AE229*Source!I229, 2)</f>
        <v>0.7</v>
      </c>
      <c r="I376" s="33"/>
      <c r="J376" s="33">
        <f>IF(Source!BS229&lt;&gt; 0, Source!BS229, 1)</f>
        <v>6.53</v>
      </c>
      <c r="K376" s="36">
        <f>Source!R229</f>
        <v>4.55</v>
      </c>
      <c r="L376" s="35"/>
      <c r="R376">
        <f>H376</f>
        <v>0.7</v>
      </c>
    </row>
    <row r="377" spans="1:26" ht="14.25" x14ac:dyDescent="0.2">
      <c r="A377" s="49"/>
      <c r="B377" s="50"/>
      <c r="C377" s="50" t="s">
        <v>1158</v>
      </c>
      <c r="D377" s="31"/>
      <c r="E377" s="13"/>
      <c r="F377" s="32">
        <f>Source!AL229</f>
        <v>13.6</v>
      </c>
      <c r="G377" s="33" t="str">
        <f>Source!DD229</f>
        <v/>
      </c>
      <c r="H377" s="34">
        <f>ROUND(Source!AC229*Source!I229, 2)</f>
        <v>36.450000000000003</v>
      </c>
      <c r="I377" s="33"/>
      <c r="J377" s="33">
        <f>IF(Source!BC229&lt;&gt; 0, Source!BC229, 1)</f>
        <v>6.53</v>
      </c>
      <c r="K377" s="34">
        <f>Source!P229</f>
        <v>238.01</v>
      </c>
      <c r="L377" s="35"/>
    </row>
    <row r="378" spans="1:26" ht="14.25" x14ac:dyDescent="0.2">
      <c r="A378" s="49"/>
      <c r="B378" s="50"/>
      <c r="C378" s="50" t="s">
        <v>1153</v>
      </c>
      <c r="D378" s="31" t="s">
        <v>1154</v>
      </c>
      <c r="E378" s="13">
        <f>Source!BZ229</f>
        <v>95</v>
      </c>
      <c r="F378" s="53"/>
      <c r="G378" s="33"/>
      <c r="H378" s="34">
        <f>SUM(S372:S381)</f>
        <v>90.64</v>
      </c>
      <c r="I378" s="37"/>
      <c r="J378" s="29">
        <f>Source!AT229</f>
        <v>95</v>
      </c>
      <c r="K378" s="34">
        <f>SUM(T372:T381)</f>
        <v>591.86</v>
      </c>
      <c r="L378" s="35"/>
    </row>
    <row r="379" spans="1:26" ht="14.25" x14ac:dyDescent="0.2">
      <c r="A379" s="49"/>
      <c r="B379" s="50"/>
      <c r="C379" s="50" t="s">
        <v>1155</v>
      </c>
      <c r="D379" s="31" t="s">
        <v>1154</v>
      </c>
      <c r="E379" s="13">
        <f>Source!CA229</f>
        <v>65</v>
      </c>
      <c r="F379" s="53"/>
      <c r="G379" s="33"/>
      <c r="H379" s="34">
        <f>SUM(U372:U381)</f>
        <v>62.02</v>
      </c>
      <c r="I379" s="37"/>
      <c r="J379" s="29">
        <f>Source!AU229</f>
        <v>65</v>
      </c>
      <c r="K379" s="34">
        <f>SUM(V372:V381)</f>
        <v>404.96</v>
      </c>
      <c r="L379" s="35"/>
    </row>
    <row r="380" spans="1:26" ht="14.25" x14ac:dyDescent="0.2">
      <c r="A380" s="49"/>
      <c r="B380" s="50"/>
      <c r="C380" s="50" t="s">
        <v>1156</v>
      </c>
      <c r="D380" s="31" t="s">
        <v>1157</v>
      </c>
      <c r="E380" s="13">
        <f>Source!AQ229</f>
        <v>3.76</v>
      </c>
      <c r="F380" s="32"/>
      <c r="G380" s="33" t="str">
        <f>Source!DI229</f>
        <v/>
      </c>
      <c r="H380" s="34"/>
      <c r="I380" s="33"/>
      <c r="J380" s="33"/>
      <c r="K380" s="34"/>
      <c r="L380" s="45">
        <f>Source!U229</f>
        <v>10.0768</v>
      </c>
    </row>
    <row r="381" spans="1:26" ht="85.5" x14ac:dyDescent="0.2">
      <c r="A381" s="51" t="str">
        <f>Source!E231</f>
        <v>34,1</v>
      </c>
      <c r="B381" s="52" t="str">
        <f>Source!F231</f>
        <v>21.1.06.10-0377</v>
      </c>
      <c r="C381" s="52" t="str">
        <f>Source!G231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3х2,5ок(N,РЕ)</v>
      </c>
      <c r="D381" s="38" t="str">
        <f>Source!H231</f>
        <v>1000 м</v>
      </c>
      <c r="E381" s="39">
        <f>Source!I231</f>
        <v>0.26800000000000002</v>
      </c>
      <c r="F381" s="40">
        <f>Source!AL231+Source!AM231+Source!AO231</f>
        <v>14498.24</v>
      </c>
      <c r="G381" s="47" t="s">
        <v>4</v>
      </c>
      <c r="H381" s="42">
        <f>ROUND(Source!AC231*Source!I231, 2)+ROUND(Source!AD231*Source!I231, 2)+ROUND(Source!AF231*Source!I231, 2)</f>
        <v>3885.53</v>
      </c>
      <c r="I381" s="41"/>
      <c r="J381" s="41">
        <f>IF(Source!BC231&lt;&gt; 0, Source!BC231, 1)</f>
        <v>6.53</v>
      </c>
      <c r="K381" s="42">
        <f>Source!O231</f>
        <v>25372.5</v>
      </c>
      <c r="L381" s="48"/>
      <c r="S381">
        <f>ROUND((Source!FX231/100)*((ROUND(Source!AF231*Source!I231, 2)+ROUND(Source!AE231*Source!I231, 2))), 2)</f>
        <v>0</v>
      </c>
      <c r="T381">
        <f>Source!X231</f>
        <v>0</v>
      </c>
      <c r="U381">
        <f>ROUND((Source!FY231/100)*((ROUND(Source!AF231*Source!I231, 2)+ROUND(Source!AE231*Source!I231, 2))), 2)</f>
        <v>0</v>
      </c>
      <c r="V381">
        <f>Source!Y231</f>
        <v>0</v>
      </c>
      <c r="W381">
        <f>IF(Source!BI231&lt;=1,H381, 0)</f>
        <v>0</v>
      </c>
      <c r="X381">
        <f>IF(Source!BI231=2,H381, 0)</f>
        <v>3885.53</v>
      </c>
      <c r="Y381">
        <f>IF(Source!BI231=3,H381, 0)</f>
        <v>0</v>
      </c>
      <c r="Z381">
        <f>IF(Source!BI231=4,H381, 0)</f>
        <v>0</v>
      </c>
    </row>
    <row r="382" spans="1:26" ht="15" x14ac:dyDescent="0.25">
      <c r="G382" s="80">
        <f>H374+H375+H377+H378+H379+SUM(H381:H381)</f>
        <v>4174.12</v>
      </c>
      <c r="H382" s="80"/>
      <c r="J382" s="80">
        <f>K374+K375+K377+K378+K379+SUM(K381:K381)</f>
        <v>27256.94</v>
      </c>
      <c r="K382" s="80"/>
      <c r="L382" s="44">
        <f>Source!U229</f>
        <v>10.0768</v>
      </c>
      <c r="O382" s="26">
        <f>G382</f>
        <v>4174.12</v>
      </c>
      <c r="P382" s="26">
        <f>J382</f>
        <v>27256.94</v>
      </c>
      <c r="Q382" s="26">
        <f>L382</f>
        <v>10.0768</v>
      </c>
      <c r="W382">
        <f>IF(Source!BI229&lt;=1,H374+H375+H377+H378+H379, 0)</f>
        <v>0</v>
      </c>
      <c r="X382">
        <f>IF(Source!BI229=2,H374+H375+H377+H378+H379, 0)</f>
        <v>288.58999999999997</v>
      </c>
      <c r="Y382">
        <f>IF(Source!BI229=3,H374+H375+H377+H378+H379, 0)</f>
        <v>0</v>
      </c>
      <c r="Z382">
        <f>IF(Source!BI229=4,H374+H375+H377+H378+H379, 0)</f>
        <v>0</v>
      </c>
    </row>
    <row r="383" spans="1:26" ht="42.75" x14ac:dyDescent="0.2">
      <c r="A383" s="49" t="str">
        <f>Source!E233</f>
        <v>35</v>
      </c>
      <c r="B383" s="50" t="str">
        <f>Source!F233</f>
        <v>м08-03-591-04</v>
      </c>
      <c r="C383" s="50" t="str">
        <f>Source!G233</f>
        <v>Выключатель двухклавишный неутопленного типа при открытой проводке</v>
      </c>
      <c r="D383" s="31" t="str">
        <f>Source!H233</f>
        <v>100 ШТ</v>
      </c>
      <c r="E383" s="13">
        <f>Source!I233</f>
        <v>0.04</v>
      </c>
      <c r="F383" s="32">
        <f>Source!AL233+Source!AM233+Source!AO233</f>
        <v>456.35</v>
      </c>
      <c r="G383" s="33"/>
      <c r="H383" s="34"/>
      <c r="I383" s="33" t="str">
        <f>Source!BO233</f>
        <v/>
      </c>
      <c r="J383" s="33"/>
      <c r="K383" s="34"/>
      <c r="L383" s="35"/>
      <c r="S383">
        <f>ROUND((Source!FX233/100)*((ROUND(Source!AF233*Source!I233, 2)+ROUND(Source!AE233*Source!I233, 2))), 2)</f>
        <v>13.27</v>
      </c>
      <c r="T383">
        <f>Source!X233</f>
        <v>86.64</v>
      </c>
      <c r="U383">
        <f>ROUND((Source!FY233/100)*((ROUND(Source!AF233*Source!I233, 2)+ROUND(Source!AE233*Source!I233, 2))), 2)</f>
        <v>9.08</v>
      </c>
      <c r="V383">
        <f>Source!Y233</f>
        <v>59.28</v>
      </c>
    </row>
    <row r="384" spans="1:26" x14ac:dyDescent="0.2">
      <c r="C384" s="27" t="str">
        <f>"Объем: "&amp;Source!I233&amp;"=4/"&amp;"100"</f>
        <v>Объем: 0,04=4/100</v>
      </c>
    </row>
    <row r="385" spans="1:26" ht="14.25" x14ac:dyDescent="0.2">
      <c r="A385" s="49"/>
      <c r="B385" s="50"/>
      <c r="C385" s="50" t="s">
        <v>1151</v>
      </c>
      <c r="D385" s="31"/>
      <c r="E385" s="13"/>
      <c r="F385" s="32">
        <f>Source!AO233</f>
        <v>348.49</v>
      </c>
      <c r="G385" s="33" t="str">
        <f>Source!DG233</f>
        <v/>
      </c>
      <c r="H385" s="34">
        <f>ROUND(Source!AF233*Source!I233, 2)</f>
        <v>13.94</v>
      </c>
      <c r="I385" s="33"/>
      <c r="J385" s="33">
        <f>IF(Source!BA233&lt;&gt; 0, Source!BA233, 1)</f>
        <v>6.53</v>
      </c>
      <c r="K385" s="34">
        <f>Source!S233</f>
        <v>91.03</v>
      </c>
      <c r="L385" s="35"/>
      <c r="R385">
        <f>H385</f>
        <v>13.94</v>
      </c>
    </row>
    <row r="386" spans="1:26" ht="14.25" x14ac:dyDescent="0.2">
      <c r="A386" s="49"/>
      <c r="B386" s="50"/>
      <c r="C386" s="50" t="s">
        <v>319</v>
      </c>
      <c r="D386" s="31"/>
      <c r="E386" s="13"/>
      <c r="F386" s="32">
        <f>Source!AM233</f>
        <v>4.67</v>
      </c>
      <c r="G386" s="33" t="str">
        <f>Source!DE233</f>
        <v/>
      </c>
      <c r="H386" s="34">
        <f>ROUND(Source!AD233*Source!I233, 2)</f>
        <v>0.19</v>
      </c>
      <c r="I386" s="33"/>
      <c r="J386" s="33">
        <f>IF(Source!BB233&lt;&gt; 0, Source!BB233, 1)</f>
        <v>6.53</v>
      </c>
      <c r="K386" s="34">
        <f>Source!Q233</f>
        <v>1.22</v>
      </c>
      <c r="L386" s="35"/>
    </row>
    <row r="387" spans="1:26" ht="14.25" x14ac:dyDescent="0.2">
      <c r="A387" s="49"/>
      <c r="B387" s="50"/>
      <c r="C387" s="50" t="s">
        <v>1152</v>
      </c>
      <c r="D387" s="31"/>
      <c r="E387" s="13"/>
      <c r="F387" s="32">
        <f>Source!AN233</f>
        <v>0.64</v>
      </c>
      <c r="G387" s="33" t="str">
        <f>Source!DF233</f>
        <v/>
      </c>
      <c r="H387" s="36">
        <f>ROUND(Source!AE233*Source!I233, 2)</f>
        <v>0.03</v>
      </c>
      <c r="I387" s="33"/>
      <c r="J387" s="33">
        <f>IF(Source!BS233&lt;&gt; 0, Source!BS233, 1)</f>
        <v>6.53</v>
      </c>
      <c r="K387" s="36">
        <f>Source!R233</f>
        <v>0.17</v>
      </c>
      <c r="L387" s="35"/>
      <c r="R387">
        <f>H387</f>
        <v>0.03</v>
      </c>
    </row>
    <row r="388" spans="1:26" ht="14.25" x14ac:dyDescent="0.2">
      <c r="A388" s="49"/>
      <c r="B388" s="50"/>
      <c r="C388" s="50" t="s">
        <v>1158</v>
      </c>
      <c r="D388" s="31"/>
      <c r="E388" s="13"/>
      <c r="F388" s="32">
        <f>Source!AL233</f>
        <v>103.19</v>
      </c>
      <c r="G388" s="33" t="str">
        <f>Source!DD233</f>
        <v/>
      </c>
      <c r="H388" s="34">
        <f>ROUND(Source!AC233*Source!I233, 2)</f>
        <v>4.13</v>
      </c>
      <c r="I388" s="33"/>
      <c r="J388" s="33">
        <f>IF(Source!BC233&lt;&gt; 0, Source!BC233, 1)</f>
        <v>6.53</v>
      </c>
      <c r="K388" s="34">
        <f>Source!P233</f>
        <v>26.95</v>
      </c>
      <c r="L388" s="35"/>
    </row>
    <row r="389" spans="1:26" ht="14.25" x14ac:dyDescent="0.2">
      <c r="A389" s="49"/>
      <c r="B389" s="50"/>
      <c r="C389" s="50" t="s">
        <v>1153</v>
      </c>
      <c r="D389" s="31" t="s">
        <v>1154</v>
      </c>
      <c r="E389" s="13">
        <f>Source!BZ233</f>
        <v>95</v>
      </c>
      <c r="F389" s="53"/>
      <c r="G389" s="33"/>
      <c r="H389" s="34">
        <f>SUM(S383:S392)</f>
        <v>13.27</v>
      </c>
      <c r="I389" s="37"/>
      <c r="J389" s="29">
        <f>Source!AT233</f>
        <v>95</v>
      </c>
      <c r="K389" s="34">
        <f>SUM(T383:T392)</f>
        <v>86.64</v>
      </c>
      <c r="L389" s="35"/>
    </row>
    <row r="390" spans="1:26" ht="14.25" x14ac:dyDescent="0.2">
      <c r="A390" s="49"/>
      <c r="B390" s="50"/>
      <c r="C390" s="50" t="s">
        <v>1155</v>
      </c>
      <c r="D390" s="31" t="s">
        <v>1154</v>
      </c>
      <c r="E390" s="13">
        <f>Source!CA233</f>
        <v>65</v>
      </c>
      <c r="F390" s="53"/>
      <c r="G390" s="33"/>
      <c r="H390" s="34">
        <f>SUM(U383:U392)</f>
        <v>9.08</v>
      </c>
      <c r="I390" s="37"/>
      <c r="J390" s="29">
        <f>Source!AU233</f>
        <v>65</v>
      </c>
      <c r="K390" s="34">
        <f>SUM(V383:V392)</f>
        <v>59.28</v>
      </c>
      <c r="L390" s="35"/>
    </row>
    <row r="391" spans="1:26" ht="14.25" x14ac:dyDescent="0.2">
      <c r="A391" s="49"/>
      <c r="B391" s="50"/>
      <c r="C391" s="50" t="s">
        <v>1156</v>
      </c>
      <c r="D391" s="31" t="s">
        <v>1157</v>
      </c>
      <c r="E391" s="13">
        <f>Source!AQ233</f>
        <v>35.130000000000003</v>
      </c>
      <c r="F391" s="32"/>
      <c r="G391" s="33" t="str">
        <f>Source!DI233</f>
        <v/>
      </c>
      <c r="H391" s="34"/>
      <c r="I391" s="33"/>
      <c r="J391" s="33"/>
      <c r="K391" s="34"/>
      <c r="L391" s="45">
        <f>Source!U233</f>
        <v>1.4052000000000002</v>
      </c>
    </row>
    <row r="392" spans="1:26" ht="28.5" x14ac:dyDescent="0.2">
      <c r="A392" s="51" t="str">
        <f>Source!E235</f>
        <v>35,1</v>
      </c>
      <c r="B392" s="52" t="str">
        <f>Source!F235</f>
        <v>20.4.01.01-0001</v>
      </c>
      <c r="C392" s="52" t="str">
        <f>Source!G235</f>
        <v>Выключатель двухклавишный для открытой проводки</v>
      </c>
      <c r="D392" s="38" t="str">
        <f>Source!H235</f>
        <v>10 шт.</v>
      </c>
      <c r="E392" s="39">
        <f>Source!I235</f>
        <v>0.4</v>
      </c>
      <c r="F392" s="40">
        <f>Source!AL235+Source!AM235+Source!AO235</f>
        <v>72.8</v>
      </c>
      <c r="G392" s="47" t="s">
        <v>4</v>
      </c>
      <c r="H392" s="42">
        <f>ROUND(Source!AC235*Source!I235, 2)+ROUND(Source!AD235*Source!I235, 2)+ROUND(Source!AF235*Source!I235, 2)</f>
        <v>29.12</v>
      </c>
      <c r="I392" s="41"/>
      <c r="J392" s="41">
        <f>IF(Source!BC235&lt;&gt; 0, Source!BC235, 1)</f>
        <v>6.53</v>
      </c>
      <c r="K392" s="42">
        <f>Source!O235</f>
        <v>190.15</v>
      </c>
      <c r="L392" s="48"/>
      <c r="S392">
        <f>ROUND((Source!FX235/100)*((ROUND(Source!AF235*Source!I235, 2)+ROUND(Source!AE235*Source!I235, 2))), 2)</f>
        <v>0</v>
      </c>
      <c r="T392">
        <f>Source!X235</f>
        <v>0</v>
      </c>
      <c r="U392">
        <f>ROUND((Source!FY235/100)*((ROUND(Source!AF235*Source!I235, 2)+ROUND(Source!AE235*Source!I235, 2))), 2)</f>
        <v>0</v>
      </c>
      <c r="V392">
        <f>Source!Y235</f>
        <v>0</v>
      </c>
      <c r="W392">
        <f>IF(Source!BI235&lt;=1,H392, 0)</f>
        <v>0</v>
      </c>
      <c r="X392">
        <f>IF(Source!BI235=2,H392, 0)</f>
        <v>29.12</v>
      </c>
      <c r="Y392">
        <f>IF(Source!BI235=3,H392, 0)</f>
        <v>0</v>
      </c>
      <c r="Z392">
        <f>IF(Source!BI235=4,H392, 0)</f>
        <v>0</v>
      </c>
    </row>
    <row r="393" spans="1:26" ht="15" x14ac:dyDescent="0.25">
      <c r="G393" s="80">
        <f>H385+H386+H388+H389+H390+SUM(H392:H392)</f>
        <v>69.73</v>
      </c>
      <c r="H393" s="80"/>
      <c r="J393" s="80">
        <f>K385+K386+K388+K389+K390+SUM(K392:K392)</f>
        <v>455.27</v>
      </c>
      <c r="K393" s="80"/>
      <c r="L393" s="44">
        <f>Source!U233</f>
        <v>1.4052000000000002</v>
      </c>
      <c r="O393" s="26">
        <f>G393</f>
        <v>69.73</v>
      </c>
      <c r="P393" s="26">
        <f>J393</f>
        <v>455.27</v>
      </c>
      <c r="Q393" s="26">
        <f>L393</f>
        <v>1.4052000000000002</v>
      </c>
      <c r="W393">
        <f>IF(Source!BI233&lt;=1,H385+H386+H388+H389+H390, 0)</f>
        <v>0</v>
      </c>
      <c r="X393">
        <f>IF(Source!BI233=2,H385+H386+H388+H389+H390, 0)</f>
        <v>40.61</v>
      </c>
      <c r="Y393">
        <f>IF(Source!BI233=3,H385+H386+H388+H389+H390, 0)</f>
        <v>0</v>
      </c>
      <c r="Z393">
        <f>IF(Source!BI233=4,H385+H386+H388+H389+H390, 0)</f>
        <v>0</v>
      </c>
    </row>
    <row r="394" spans="1:26" ht="28.5" x14ac:dyDescent="0.2">
      <c r="A394" s="49" t="str">
        <f>Source!E237</f>
        <v>36</v>
      </c>
      <c r="B394" s="50" t="str">
        <f>Source!F237</f>
        <v>м08-03-591-08</v>
      </c>
      <c r="C394" s="50" t="str">
        <f>Source!G237</f>
        <v>Розетка штепсельная неутопленного типа при открытой проводке</v>
      </c>
      <c r="D394" s="31" t="str">
        <f>Source!H237</f>
        <v>100 ШТ</v>
      </c>
      <c r="E394" s="13">
        <f>Source!I237</f>
        <v>1.88</v>
      </c>
      <c r="F394" s="32">
        <f>Source!AL237+Source!AM237+Source!AO237</f>
        <v>453.92999999999995</v>
      </c>
      <c r="G394" s="33"/>
      <c r="H394" s="34"/>
      <c r="I394" s="33" t="str">
        <f>Source!BO237</f>
        <v/>
      </c>
      <c r="J394" s="33"/>
      <c r="K394" s="34"/>
      <c r="L394" s="35"/>
      <c r="S394">
        <f>ROUND((Source!FX237/100)*((ROUND(Source!AF237*Source!I237, 2)+ROUND(Source!AE237*Source!I237, 2))), 2)</f>
        <v>613.45000000000005</v>
      </c>
      <c r="T394">
        <f>Source!X237</f>
        <v>4005.87</v>
      </c>
      <c r="U394">
        <f>ROUND((Source!FY237/100)*((ROUND(Source!AF237*Source!I237, 2)+ROUND(Source!AE237*Source!I237, 2))), 2)</f>
        <v>419.73</v>
      </c>
      <c r="V394">
        <f>Source!Y237</f>
        <v>2740.86</v>
      </c>
    </row>
    <row r="395" spans="1:26" x14ac:dyDescent="0.2">
      <c r="C395" s="27" t="str">
        <f>"Объем: "&amp;Source!I237&amp;"=188/"&amp;"100"</f>
        <v>Объем: 1,88=188/100</v>
      </c>
    </row>
    <row r="396" spans="1:26" ht="14.25" x14ac:dyDescent="0.2">
      <c r="A396" s="49"/>
      <c r="B396" s="50"/>
      <c r="C396" s="50" t="s">
        <v>1151</v>
      </c>
      <c r="D396" s="31"/>
      <c r="E396" s="13"/>
      <c r="F396" s="32">
        <f>Source!AO237</f>
        <v>342.84</v>
      </c>
      <c r="G396" s="33" t="str">
        <f>Source!DG237</f>
        <v/>
      </c>
      <c r="H396" s="34">
        <f>ROUND(Source!AF237*Source!I237, 2)</f>
        <v>644.54</v>
      </c>
      <c r="I396" s="33"/>
      <c r="J396" s="33">
        <f>IF(Source!BA237&lt;&gt; 0, Source!BA237, 1)</f>
        <v>6.53</v>
      </c>
      <c r="K396" s="34">
        <f>Source!S237</f>
        <v>4208.84</v>
      </c>
      <c r="L396" s="35"/>
      <c r="R396">
        <f>H396</f>
        <v>644.54</v>
      </c>
    </row>
    <row r="397" spans="1:26" ht="14.25" x14ac:dyDescent="0.2">
      <c r="A397" s="49"/>
      <c r="B397" s="50"/>
      <c r="C397" s="50" t="s">
        <v>319</v>
      </c>
      <c r="D397" s="31"/>
      <c r="E397" s="13"/>
      <c r="F397" s="32">
        <f>Source!AM237</f>
        <v>4.67</v>
      </c>
      <c r="G397" s="33" t="str">
        <f>Source!DE237</f>
        <v/>
      </c>
      <c r="H397" s="34">
        <f>ROUND(Source!AD237*Source!I237, 2)</f>
        <v>8.7799999999999994</v>
      </c>
      <c r="I397" s="33"/>
      <c r="J397" s="33">
        <f>IF(Source!BB237&lt;&gt; 0, Source!BB237, 1)</f>
        <v>6.53</v>
      </c>
      <c r="K397" s="34">
        <f>Source!Q237</f>
        <v>57.33</v>
      </c>
      <c r="L397" s="35"/>
    </row>
    <row r="398" spans="1:26" ht="14.25" x14ac:dyDescent="0.2">
      <c r="A398" s="49"/>
      <c r="B398" s="50"/>
      <c r="C398" s="50" t="s">
        <v>1152</v>
      </c>
      <c r="D398" s="31"/>
      <c r="E398" s="13"/>
      <c r="F398" s="32">
        <f>Source!AN237</f>
        <v>0.64</v>
      </c>
      <c r="G398" s="33" t="str">
        <f>Source!DF237</f>
        <v/>
      </c>
      <c r="H398" s="36">
        <f>ROUND(Source!AE237*Source!I237, 2)</f>
        <v>1.2</v>
      </c>
      <c r="I398" s="33"/>
      <c r="J398" s="33">
        <f>IF(Source!BS237&lt;&gt; 0, Source!BS237, 1)</f>
        <v>6.53</v>
      </c>
      <c r="K398" s="36">
        <f>Source!R237</f>
        <v>7.86</v>
      </c>
      <c r="L398" s="35"/>
      <c r="R398">
        <f>H398</f>
        <v>1.2</v>
      </c>
    </row>
    <row r="399" spans="1:26" ht="14.25" x14ac:dyDescent="0.2">
      <c r="A399" s="49"/>
      <c r="B399" s="50"/>
      <c r="C399" s="50" t="s">
        <v>1158</v>
      </c>
      <c r="D399" s="31"/>
      <c r="E399" s="13"/>
      <c r="F399" s="32">
        <f>Source!AL237</f>
        <v>106.42</v>
      </c>
      <c r="G399" s="33" t="str">
        <f>Source!DD237</f>
        <v/>
      </c>
      <c r="H399" s="34">
        <f>ROUND(Source!AC237*Source!I237, 2)</f>
        <v>200.07</v>
      </c>
      <c r="I399" s="33"/>
      <c r="J399" s="33">
        <f>IF(Source!BC237&lt;&gt; 0, Source!BC237, 1)</f>
        <v>6.53</v>
      </c>
      <c r="K399" s="34">
        <f>Source!P237</f>
        <v>1306.45</v>
      </c>
      <c r="L399" s="35"/>
    </row>
    <row r="400" spans="1:26" ht="14.25" x14ac:dyDescent="0.2">
      <c r="A400" s="49"/>
      <c r="B400" s="50"/>
      <c r="C400" s="50" t="s">
        <v>1153</v>
      </c>
      <c r="D400" s="31" t="s">
        <v>1154</v>
      </c>
      <c r="E400" s="13">
        <f>Source!BZ237</f>
        <v>95</v>
      </c>
      <c r="F400" s="53"/>
      <c r="G400" s="33"/>
      <c r="H400" s="34">
        <f>SUM(S394:S404)</f>
        <v>613.45000000000005</v>
      </c>
      <c r="I400" s="37"/>
      <c r="J400" s="29">
        <f>Source!AT237</f>
        <v>95</v>
      </c>
      <c r="K400" s="34">
        <f>SUM(T394:T404)</f>
        <v>4005.87</v>
      </c>
      <c r="L400" s="35"/>
    </row>
    <row r="401" spans="1:26" ht="14.25" x14ac:dyDescent="0.2">
      <c r="A401" s="49"/>
      <c r="B401" s="50"/>
      <c r="C401" s="50" t="s">
        <v>1155</v>
      </c>
      <c r="D401" s="31" t="s">
        <v>1154</v>
      </c>
      <c r="E401" s="13">
        <f>Source!CA237</f>
        <v>65</v>
      </c>
      <c r="F401" s="53"/>
      <c r="G401" s="33"/>
      <c r="H401" s="34">
        <f>SUM(U394:U404)</f>
        <v>419.73</v>
      </c>
      <c r="I401" s="37"/>
      <c r="J401" s="29">
        <f>Source!AU237</f>
        <v>65</v>
      </c>
      <c r="K401" s="34">
        <f>SUM(V394:V404)</f>
        <v>2740.86</v>
      </c>
      <c r="L401" s="35"/>
    </row>
    <row r="402" spans="1:26" ht="14.25" x14ac:dyDescent="0.2">
      <c r="A402" s="49"/>
      <c r="B402" s="50"/>
      <c r="C402" s="50" t="s">
        <v>1156</v>
      </c>
      <c r="D402" s="31" t="s">
        <v>1157</v>
      </c>
      <c r="E402" s="13">
        <f>Source!AQ237</f>
        <v>34.56</v>
      </c>
      <c r="F402" s="32"/>
      <c r="G402" s="33" t="str">
        <f>Source!DI237</f>
        <v/>
      </c>
      <c r="H402" s="34"/>
      <c r="I402" s="33"/>
      <c r="J402" s="33"/>
      <c r="K402" s="34"/>
      <c r="L402" s="45">
        <f>Source!U237</f>
        <v>64.972800000000007</v>
      </c>
    </row>
    <row r="403" spans="1:26" ht="28.5" x14ac:dyDescent="0.2">
      <c r="A403" s="49" t="str">
        <f>Source!E239</f>
        <v>36,1</v>
      </c>
      <c r="B403" s="50" t="str">
        <f>Source!F239</f>
        <v>20.4.03.07-0016</v>
      </c>
      <c r="C403" s="50" t="str">
        <f>Source!G239</f>
        <v>Розетка штепсельная 220В 2к+3 (45х45), белая (прим.)</v>
      </c>
      <c r="D403" s="31" t="str">
        <f>Source!H239</f>
        <v>100 шт.</v>
      </c>
      <c r="E403" s="13">
        <f>Source!I239</f>
        <v>1.84</v>
      </c>
      <c r="F403" s="32">
        <f>Source!AL239+Source!AM239+Source!AO239</f>
        <v>3217.41</v>
      </c>
      <c r="G403" s="46" t="s">
        <v>4</v>
      </c>
      <c r="H403" s="34">
        <f>ROUND(Source!AC239*Source!I239, 2)+ROUND(Source!AD239*Source!I239, 2)+ROUND(Source!AF239*Source!I239, 2)</f>
        <v>5920.03</v>
      </c>
      <c r="I403" s="33"/>
      <c r="J403" s="33">
        <f>IF(Source!BC239&lt;&gt; 0, Source!BC239, 1)</f>
        <v>6.53</v>
      </c>
      <c r="K403" s="34">
        <f>Source!O239</f>
        <v>38657.82</v>
      </c>
      <c r="L403" s="35"/>
      <c r="S403">
        <f>ROUND((Source!FX239/100)*((ROUND(Source!AF239*Source!I239, 2)+ROUND(Source!AE239*Source!I239, 2))), 2)</f>
        <v>0</v>
      </c>
      <c r="T403">
        <f>Source!X239</f>
        <v>0</v>
      </c>
      <c r="U403">
        <f>ROUND((Source!FY239/100)*((ROUND(Source!AF239*Source!I239, 2)+ROUND(Source!AE239*Source!I239, 2))), 2)</f>
        <v>0</v>
      </c>
      <c r="V403">
        <f>Source!Y239</f>
        <v>0</v>
      </c>
      <c r="W403">
        <f>IF(Source!BI239&lt;=1,H403, 0)</f>
        <v>0</v>
      </c>
      <c r="X403">
        <f>IF(Source!BI239=2,H403, 0)</f>
        <v>5920.03</v>
      </c>
      <c r="Y403">
        <f>IF(Source!BI239=3,H403, 0)</f>
        <v>0</v>
      </c>
      <c r="Z403">
        <f>IF(Source!BI239=4,H403, 0)</f>
        <v>0</v>
      </c>
    </row>
    <row r="404" spans="1:26" ht="28.5" x14ac:dyDescent="0.2">
      <c r="A404" s="51" t="str">
        <f>Source!E241</f>
        <v>36,2</v>
      </c>
      <c r="B404" s="52" t="str">
        <f>Source!F241</f>
        <v>20.4.03.07-0015</v>
      </c>
      <c r="C404" s="52" t="str">
        <f>Source!G241</f>
        <v>Розетка штепсельная накладная (прим.)</v>
      </c>
      <c r="D404" s="38" t="str">
        <f>Source!H241</f>
        <v>100 шт.</v>
      </c>
      <c r="E404" s="39">
        <f>Source!I241</f>
        <v>0.04</v>
      </c>
      <c r="F404" s="40">
        <f>Source!AL241+Source!AM241+Source!AO241</f>
        <v>375</v>
      </c>
      <c r="G404" s="47" t="s">
        <v>4</v>
      </c>
      <c r="H404" s="42">
        <f>ROUND(Source!AC241*Source!I241, 2)+ROUND(Source!AD241*Source!I241, 2)+ROUND(Source!AF241*Source!I241, 2)</f>
        <v>15</v>
      </c>
      <c r="I404" s="41"/>
      <c r="J404" s="41">
        <f>IF(Source!BC241&lt;&gt; 0, Source!BC241, 1)</f>
        <v>6.53</v>
      </c>
      <c r="K404" s="42">
        <f>Source!O241</f>
        <v>97.95</v>
      </c>
      <c r="L404" s="48"/>
      <c r="S404">
        <f>ROUND((Source!FX241/100)*((ROUND(Source!AF241*Source!I241, 2)+ROUND(Source!AE241*Source!I241, 2))), 2)</f>
        <v>0</v>
      </c>
      <c r="T404">
        <f>Source!X241</f>
        <v>0</v>
      </c>
      <c r="U404">
        <f>ROUND((Source!FY241/100)*((ROUND(Source!AF241*Source!I241, 2)+ROUND(Source!AE241*Source!I241, 2))), 2)</f>
        <v>0</v>
      </c>
      <c r="V404">
        <f>Source!Y241</f>
        <v>0</v>
      </c>
      <c r="W404">
        <f>IF(Source!BI241&lt;=1,H404, 0)</f>
        <v>0</v>
      </c>
      <c r="X404">
        <f>IF(Source!BI241=2,H404, 0)</f>
        <v>15</v>
      </c>
      <c r="Y404">
        <f>IF(Source!BI241=3,H404, 0)</f>
        <v>0</v>
      </c>
      <c r="Z404">
        <f>IF(Source!BI241=4,H404, 0)</f>
        <v>0</v>
      </c>
    </row>
    <row r="405" spans="1:26" ht="15" x14ac:dyDescent="0.25">
      <c r="G405" s="80">
        <f>H396+H397+H399+H400+H401+SUM(H403:H404)</f>
        <v>7821.5999999999995</v>
      </c>
      <c r="H405" s="80"/>
      <c r="J405" s="80">
        <f>K396+K397+K399+K400+K401+SUM(K403:K404)</f>
        <v>51075.119999999995</v>
      </c>
      <c r="K405" s="80"/>
      <c r="L405" s="44">
        <f>Source!U237</f>
        <v>64.972800000000007</v>
      </c>
      <c r="O405" s="26">
        <f>G405</f>
        <v>7821.5999999999995</v>
      </c>
      <c r="P405" s="26">
        <f>J405</f>
        <v>51075.119999999995</v>
      </c>
      <c r="Q405" s="26">
        <f>L405</f>
        <v>64.972800000000007</v>
      </c>
      <c r="W405">
        <f>IF(Source!BI237&lt;=1,H396+H397+H399+H400+H401, 0)</f>
        <v>0</v>
      </c>
      <c r="X405">
        <f>IF(Source!BI237=2,H396+H397+H399+H400+H401, 0)</f>
        <v>1886.57</v>
      </c>
      <c r="Y405">
        <f>IF(Source!BI237=3,H396+H397+H399+H400+H401, 0)</f>
        <v>0</v>
      </c>
      <c r="Z405">
        <f>IF(Source!BI237=4,H396+H397+H399+H400+H401, 0)</f>
        <v>0</v>
      </c>
    </row>
    <row r="406" spans="1:26" ht="57" x14ac:dyDescent="0.2">
      <c r="A406" s="49" t="str">
        <f>Source!E243</f>
        <v>37</v>
      </c>
      <c r="B406" s="50" t="str">
        <f>Source!F243</f>
        <v>м08-03-599-09</v>
      </c>
      <c r="C406" s="50" t="str">
        <f>Source!G243</f>
        <v>Щитки осветительные, устанавливаемые на стене распорными дюбелями, масса щитка до 6 кг (ранее демонтированных)</v>
      </c>
      <c r="D406" s="31" t="str">
        <f>Source!H243</f>
        <v>ШТ</v>
      </c>
      <c r="E406" s="13">
        <f>Source!I243</f>
        <v>4</v>
      </c>
      <c r="F406" s="32">
        <f>Source!AL243+Source!AM243+Source!AO243</f>
        <v>70.22</v>
      </c>
      <c r="G406" s="33"/>
      <c r="H406" s="34"/>
      <c r="I406" s="33" t="str">
        <f>Source!BO243</f>
        <v/>
      </c>
      <c r="J406" s="33"/>
      <c r="K406" s="34"/>
      <c r="L406" s="35"/>
      <c r="S406">
        <f>ROUND((Source!FX243/100)*((ROUND(Source!AF243*Source!I243, 2)+ROUND(Source!AE243*Source!I243, 2))), 2)</f>
        <v>97.51</v>
      </c>
      <c r="T406">
        <f>Source!X243</f>
        <v>636.73</v>
      </c>
      <c r="U406">
        <f>ROUND((Source!FY243/100)*((ROUND(Source!AF243*Source!I243, 2)+ROUND(Source!AE243*Source!I243, 2))), 2)</f>
        <v>66.72</v>
      </c>
      <c r="V406">
        <f>Source!Y243</f>
        <v>435.66</v>
      </c>
    </row>
    <row r="407" spans="1:26" ht="14.25" x14ac:dyDescent="0.2">
      <c r="A407" s="49"/>
      <c r="B407" s="50"/>
      <c r="C407" s="50" t="s">
        <v>1151</v>
      </c>
      <c r="D407" s="31"/>
      <c r="E407" s="13"/>
      <c r="F407" s="32">
        <f>Source!AO243</f>
        <v>25.4</v>
      </c>
      <c r="G407" s="33" t="str">
        <f>Source!DG243</f>
        <v/>
      </c>
      <c r="H407" s="34">
        <f>ROUND(Source!AF243*Source!I243, 2)</f>
        <v>101.6</v>
      </c>
      <c r="I407" s="33"/>
      <c r="J407" s="33">
        <f>IF(Source!BA243&lt;&gt; 0, Source!BA243, 1)</f>
        <v>6.53</v>
      </c>
      <c r="K407" s="34">
        <f>Source!S243</f>
        <v>663.45</v>
      </c>
      <c r="L407" s="35"/>
      <c r="R407">
        <f>H407</f>
        <v>101.6</v>
      </c>
    </row>
    <row r="408" spans="1:26" ht="14.25" x14ac:dyDescent="0.2">
      <c r="A408" s="49"/>
      <c r="B408" s="50"/>
      <c r="C408" s="50" t="s">
        <v>319</v>
      </c>
      <c r="D408" s="31"/>
      <c r="E408" s="13"/>
      <c r="F408" s="32">
        <f>Source!AM243</f>
        <v>1.78</v>
      </c>
      <c r="G408" s="33" t="str">
        <f>Source!DE243</f>
        <v/>
      </c>
      <c r="H408" s="34">
        <f>ROUND(Source!AD243*Source!I243, 2)</f>
        <v>7.12</v>
      </c>
      <c r="I408" s="33"/>
      <c r="J408" s="33">
        <f>IF(Source!BB243&lt;&gt; 0, Source!BB243, 1)</f>
        <v>6.53</v>
      </c>
      <c r="K408" s="34">
        <f>Source!Q243</f>
        <v>46.49</v>
      </c>
      <c r="L408" s="35"/>
    </row>
    <row r="409" spans="1:26" ht="14.25" x14ac:dyDescent="0.2">
      <c r="A409" s="49"/>
      <c r="B409" s="50"/>
      <c r="C409" s="50" t="s">
        <v>1152</v>
      </c>
      <c r="D409" s="31"/>
      <c r="E409" s="13"/>
      <c r="F409" s="32">
        <f>Source!AN243</f>
        <v>0.26</v>
      </c>
      <c r="G409" s="33" t="str">
        <f>Source!DF243</f>
        <v/>
      </c>
      <c r="H409" s="36">
        <f>ROUND(Source!AE243*Source!I243, 2)</f>
        <v>1.04</v>
      </c>
      <c r="I409" s="33"/>
      <c r="J409" s="33">
        <f>IF(Source!BS243&lt;&gt; 0, Source!BS243, 1)</f>
        <v>6.53</v>
      </c>
      <c r="K409" s="36">
        <f>Source!R243</f>
        <v>6.79</v>
      </c>
      <c r="L409" s="35"/>
      <c r="R409">
        <f>H409</f>
        <v>1.04</v>
      </c>
    </row>
    <row r="410" spans="1:26" ht="14.25" x14ac:dyDescent="0.2">
      <c r="A410" s="49"/>
      <c r="B410" s="50"/>
      <c r="C410" s="50" t="s">
        <v>1158</v>
      </c>
      <c r="D410" s="31"/>
      <c r="E410" s="13"/>
      <c r="F410" s="32">
        <f>Source!AL243</f>
        <v>43.04</v>
      </c>
      <c r="G410" s="33" t="str">
        <f>Source!DD243</f>
        <v/>
      </c>
      <c r="H410" s="34">
        <f>ROUND(Source!AC243*Source!I243, 2)</f>
        <v>172.16</v>
      </c>
      <c r="I410" s="33"/>
      <c r="J410" s="33">
        <f>IF(Source!BC243&lt;&gt; 0, Source!BC243, 1)</f>
        <v>6.53</v>
      </c>
      <c r="K410" s="34">
        <f>Source!P243</f>
        <v>1124.2</v>
      </c>
      <c r="L410" s="35"/>
    </row>
    <row r="411" spans="1:26" ht="14.25" x14ac:dyDescent="0.2">
      <c r="A411" s="49"/>
      <c r="B411" s="50"/>
      <c r="C411" s="50" t="s">
        <v>1153</v>
      </c>
      <c r="D411" s="31" t="s">
        <v>1154</v>
      </c>
      <c r="E411" s="13">
        <f>Source!BZ243</f>
        <v>95</v>
      </c>
      <c r="F411" s="53"/>
      <c r="G411" s="33"/>
      <c r="H411" s="34">
        <f>SUM(S406:S413)</f>
        <v>97.51</v>
      </c>
      <c r="I411" s="37"/>
      <c r="J411" s="29">
        <f>Source!AT243</f>
        <v>95</v>
      </c>
      <c r="K411" s="34">
        <f>SUM(T406:T413)</f>
        <v>636.73</v>
      </c>
      <c r="L411" s="35"/>
    </row>
    <row r="412" spans="1:26" ht="14.25" x14ac:dyDescent="0.2">
      <c r="A412" s="49"/>
      <c r="B412" s="50"/>
      <c r="C412" s="50" t="s">
        <v>1155</v>
      </c>
      <c r="D412" s="31" t="s">
        <v>1154</v>
      </c>
      <c r="E412" s="13">
        <f>Source!CA243</f>
        <v>65</v>
      </c>
      <c r="F412" s="53"/>
      <c r="G412" s="33"/>
      <c r="H412" s="34">
        <f>SUM(U406:U413)</f>
        <v>66.72</v>
      </c>
      <c r="I412" s="37"/>
      <c r="J412" s="29">
        <f>Source!AU243</f>
        <v>65</v>
      </c>
      <c r="K412" s="34">
        <f>SUM(V406:V413)</f>
        <v>435.66</v>
      </c>
      <c r="L412" s="35"/>
    </row>
    <row r="413" spans="1:26" ht="14.25" x14ac:dyDescent="0.2">
      <c r="A413" s="51"/>
      <c r="B413" s="52"/>
      <c r="C413" s="52" t="s">
        <v>1156</v>
      </c>
      <c r="D413" s="38" t="s">
        <v>1157</v>
      </c>
      <c r="E413" s="39">
        <f>Source!AQ243</f>
        <v>2.56</v>
      </c>
      <c r="F413" s="40"/>
      <c r="G413" s="41" t="str">
        <f>Source!DI243</f>
        <v/>
      </c>
      <c r="H413" s="42"/>
      <c r="I413" s="41"/>
      <c r="J413" s="41"/>
      <c r="K413" s="42"/>
      <c r="L413" s="43">
        <f>Source!U243</f>
        <v>10.24</v>
      </c>
    </row>
    <row r="414" spans="1:26" ht="15" x14ac:dyDescent="0.25">
      <c r="G414" s="80">
        <f>H407+H408+H410+H411+H412</f>
        <v>445.11</v>
      </c>
      <c r="H414" s="80"/>
      <c r="J414" s="80">
        <f>K407+K408+K410+K411+K412</f>
        <v>2906.5299999999997</v>
      </c>
      <c r="K414" s="80"/>
      <c r="L414" s="44">
        <f>Source!U243</f>
        <v>10.24</v>
      </c>
      <c r="O414" s="26">
        <f>G414</f>
        <v>445.11</v>
      </c>
      <c r="P414" s="26">
        <f>J414</f>
        <v>2906.5299999999997</v>
      </c>
      <c r="Q414" s="26">
        <f>L414</f>
        <v>10.24</v>
      </c>
      <c r="W414">
        <f>IF(Source!BI243&lt;=1,H407+H408+H410+H411+H412, 0)</f>
        <v>0</v>
      </c>
      <c r="X414">
        <f>IF(Source!BI243=2,H407+H408+H410+H411+H412, 0)</f>
        <v>445.11</v>
      </c>
      <c r="Y414">
        <f>IF(Source!BI243=3,H407+H408+H410+H411+H412, 0)</f>
        <v>0</v>
      </c>
      <c r="Z414">
        <f>IF(Source!BI243=4,H407+H408+H410+H411+H412, 0)</f>
        <v>0</v>
      </c>
    </row>
    <row r="415" spans="1:26" ht="42.75" x14ac:dyDescent="0.2">
      <c r="A415" s="49" t="str">
        <f>Source!E245</f>
        <v>38</v>
      </c>
      <c r="B415" s="50" t="str">
        <f>Source!F245</f>
        <v>м08-03-526-01</v>
      </c>
      <c r="C415" s="50" t="str">
        <f>Source!G245</f>
        <v>Автомат одно-, двух-, трехполюсный, устанавливаемый на конструкции на стене или колонне, на ток до 25 А</v>
      </c>
      <c r="D415" s="31" t="str">
        <f>Source!H245</f>
        <v>ШТ</v>
      </c>
      <c r="E415" s="13">
        <f>Source!I245</f>
        <v>56</v>
      </c>
      <c r="F415" s="32">
        <f>Source!AL245+Source!AM245+Source!AO245</f>
        <v>35.980000000000004</v>
      </c>
      <c r="G415" s="33"/>
      <c r="H415" s="34"/>
      <c r="I415" s="33" t="str">
        <f>Source!BO245</f>
        <v/>
      </c>
      <c r="J415" s="33"/>
      <c r="K415" s="34"/>
      <c r="L415" s="35"/>
      <c r="S415">
        <f>ROUND((Source!FX245/100)*((ROUND(Source!AF245*Source!I245, 2)+ROUND(Source!AE245*Source!I245, 2))), 2)</f>
        <v>789.49</v>
      </c>
      <c r="T415">
        <f>Source!X245</f>
        <v>5155.3599999999997</v>
      </c>
      <c r="U415">
        <f>ROUND((Source!FY245/100)*((ROUND(Source!AF245*Source!I245, 2)+ROUND(Source!AE245*Source!I245, 2))), 2)</f>
        <v>540.17999999999995</v>
      </c>
      <c r="V415">
        <f>Source!Y245</f>
        <v>3527.35</v>
      </c>
    </row>
    <row r="416" spans="1:26" ht="14.25" x14ac:dyDescent="0.2">
      <c r="A416" s="49"/>
      <c r="B416" s="50"/>
      <c r="C416" s="50" t="s">
        <v>1151</v>
      </c>
      <c r="D416" s="31"/>
      <c r="E416" s="13"/>
      <c r="F416" s="32">
        <f>Source!AO245</f>
        <v>14.84</v>
      </c>
      <c r="G416" s="33" t="str">
        <f>Source!DG245</f>
        <v/>
      </c>
      <c r="H416" s="34">
        <f>ROUND(Source!AF245*Source!I245, 2)</f>
        <v>831.04</v>
      </c>
      <c r="I416" s="33"/>
      <c r="J416" s="33">
        <f>IF(Source!BA245&lt;&gt; 0, Source!BA245, 1)</f>
        <v>6.53</v>
      </c>
      <c r="K416" s="34">
        <f>Source!S245</f>
        <v>5426.69</v>
      </c>
      <c r="L416" s="35"/>
      <c r="R416">
        <f>H416</f>
        <v>831.04</v>
      </c>
    </row>
    <row r="417" spans="1:26" ht="14.25" x14ac:dyDescent="0.2">
      <c r="A417" s="49"/>
      <c r="B417" s="50"/>
      <c r="C417" s="50" t="s">
        <v>319</v>
      </c>
      <c r="D417" s="31"/>
      <c r="E417" s="13"/>
      <c r="F417" s="32">
        <f>Source!AM245</f>
        <v>1.05</v>
      </c>
      <c r="G417" s="33" t="str">
        <f>Source!DE245</f>
        <v/>
      </c>
      <c r="H417" s="34">
        <f>ROUND(Source!AD245*Source!I245, 2)</f>
        <v>58.8</v>
      </c>
      <c r="I417" s="33"/>
      <c r="J417" s="33">
        <f>IF(Source!BB245&lt;&gt; 0, Source!BB245, 1)</f>
        <v>6.53</v>
      </c>
      <c r="K417" s="34">
        <f>Source!Q245</f>
        <v>383.96</v>
      </c>
      <c r="L417" s="35"/>
    </row>
    <row r="418" spans="1:26" ht="14.25" x14ac:dyDescent="0.2">
      <c r="A418" s="49"/>
      <c r="B418" s="50"/>
      <c r="C418" s="50" t="s">
        <v>1158</v>
      </c>
      <c r="D418" s="31"/>
      <c r="E418" s="13"/>
      <c r="F418" s="32">
        <f>Source!AL245</f>
        <v>20.09</v>
      </c>
      <c r="G418" s="33" t="str">
        <f>Source!DD245</f>
        <v/>
      </c>
      <c r="H418" s="34">
        <f>ROUND(Source!AC245*Source!I245, 2)</f>
        <v>1125.04</v>
      </c>
      <c r="I418" s="33"/>
      <c r="J418" s="33">
        <f>IF(Source!BC245&lt;&gt; 0, Source!BC245, 1)</f>
        <v>6.53</v>
      </c>
      <c r="K418" s="34">
        <f>Source!P245</f>
        <v>7346.51</v>
      </c>
      <c r="L418" s="35"/>
    </row>
    <row r="419" spans="1:26" ht="14.25" x14ac:dyDescent="0.2">
      <c r="A419" s="49"/>
      <c r="B419" s="50"/>
      <c r="C419" s="50" t="s">
        <v>1153</v>
      </c>
      <c r="D419" s="31" t="s">
        <v>1154</v>
      </c>
      <c r="E419" s="13">
        <f>Source!BZ245</f>
        <v>95</v>
      </c>
      <c r="F419" s="53"/>
      <c r="G419" s="33"/>
      <c r="H419" s="34">
        <f>SUM(S415:S422)</f>
        <v>789.49</v>
      </c>
      <c r="I419" s="37"/>
      <c r="J419" s="29">
        <f>Source!AT245</f>
        <v>95</v>
      </c>
      <c r="K419" s="34">
        <f>SUM(T415:T422)</f>
        <v>5155.3599999999997</v>
      </c>
      <c r="L419" s="35"/>
    </row>
    <row r="420" spans="1:26" ht="14.25" x14ac:dyDescent="0.2">
      <c r="A420" s="49"/>
      <c r="B420" s="50"/>
      <c r="C420" s="50" t="s">
        <v>1155</v>
      </c>
      <c r="D420" s="31" t="s">
        <v>1154</v>
      </c>
      <c r="E420" s="13">
        <f>Source!CA245</f>
        <v>65</v>
      </c>
      <c r="F420" s="53"/>
      <c r="G420" s="33"/>
      <c r="H420" s="34">
        <f>SUM(U415:U422)</f>
        <v>540.17999999999995</v>
      </c>
      <c r="I420" s="37"/>
      <c r="J420" s="29">
        <f>Source!AU245</f>
        <v>65</v>
      </c>
      <c r="K420" s="34">
        <f>SUM(V415:V422)</f>
        <v>3527.35</v>
      </c>
      <c r="L420" s="35"/>
    </row>
    <row r="421" spans="1:26" ht="14.25" x14ac:dyDescent="0.2">
      <c r="A421" s="49"/>
      <c r="B421" s="50"/>
      <c r="C421" s="50" t="s">
        <v>1156</v>
      </c>
      <c r="D421" s="31" t="s">
        <v>1157</v>
      </c>
      <c r="E421" s="13">
        <f>Source!AQ245</f>
        <v>1.56</v>
      </c>
      <c r="F421" s="32"/>
      <c r="G421" s="33" t="str">
        <f>Source!DI245</f>
        <v/>
      </c>
      <c r="H421" s="34"/>
      <c r="I421" s="33"/>
      <c r="J421" s="33"/>
      <c r="K421" s="34"/>
      <c r="L421" s="45">
        <f>Source!U245</f>
        <v>87.36</v>
      </c>
    </row>
    <row r="422" spans="1:26" ht="28.5" x14ac:dyDescent="0.2">
      <c r="A422" s="51" t="str">
        <f>Source!E247</f>
        <v>38,1</v>
      </c>
      <c r="B422" s="52" t="str">
        <f>Source!F247</f>
        <v>62.1.01.09-0050</v>
      </c>
      <c r="C422" s="52" t="str">
        <f>Source!G247</f>
        <v>Выключатели автоматические АВВ  1Р 16А</v>
      </c>
      <c r="D422" s="38" t="str">
        <f>Source!H247</f>
        <v>шт.</v>
      </c>
      <c r="E422" s="39">
        <f>Source!I247</f>
        <v>56</v>
      </c>
      <c r="F422" s="40">
        <f>Source!AL247+Source!AM247+Source!AO247</f>
        <v>66.48</v>
      </c>
      <c r="G422" s="47" t="s">
        <v>4</v>
      </c>
      <c r="H422" s="42">
        <f>ROUND(Source!AC247*Source!I247, 2)+ROUND(Source!AD247*Source!I247, 2)+ROUND(Source!AF247*Source!I247, 2)</f>
        <v>3722.88</v>
      </c>
      <c r="I422" s="41"/>
      <c r="J422" s="41">
        <f>IF(Source!BC247&lt;&gt; 0, Source!BC247, 1)</f>
        <v>6.53</v>
      </c>
      <c r="K422" s="42">
        <f>Source!O247</f>
        <v>24310.41</v>
      </c>
      <c r="L422" s="48"/>
      <c r="S422">
        <f>ROUND((Source!FX247/100)*((ROUND(Source!AF247*Source!I247, 2)+ROUND(Source!AE247*Source!I247, 2))), 2)</f>
        <v>0</v>
      </c>
      <c r="T422">
        <f>Source!X247</f>
        <v>0</v>
      </c>
      <c r="U422">
        <f>ROUND((Source!FY247/100)*((ROUND(Source!AF247*Source!I247, 2)+ROUND(Source!AE247*Source!I247, 2))), 2)</f>
        <v>0</v>
      </c>
      <c r="V422">
        <f>Source!Y247</f>
        <v>0</v>
      </c>
      <c r="W422">
        <f>IF(Source!BI247&lt;=1,H422, 0)</f>
        <v>0</v>
      </c>
      <c r="X422">
        <f>IF(Source!BI247=2,H422, 0)</f>
        <v>3722.88</v>
      </c>
      <c r="Y422">
        <f>IF(Source!BI247=3,H422, 0)</f>
        <v>0</v>
      </c>
      <c r="Z422">
        <f>IF(Source!BI247=4,H422, 0)</f>
        <v>0</v>
      </c>
    </row>
    <row r="423" spans="1:26" ht="15" x14ac:dyDescent="0.25">
      <c r="G423" s="80">
        <f>H416+H417+H418+H419+H420+SUM(H422:H422)</f>
        <v>7067.43</v>
      </c>
      <c r="H423" s="80"/>
      <c r="J423" s="80">
        <f>K416+K417+K418+K419+K420+SUM(K422:K422)</f>
        <v>46150.28</v>
      </c>
      <c r="K423" s="80"/>
      <c r="L423" s="44">
        <f>Source!U245</f>
        <v>87.36</v>
      </c>
      <c r="O423" s="26">
        <f>G423</f>
        <v>7067.43</v>
      </c>
      <c r="P423" s="26">
        <f>J423</f>
        <v>46150.28</v>
      </c>
      <c r="Q423" s="26">
        <f>L423</f>
        <v>87.36</v>
      </c>
      <c r="W423">
        <f>IF(Source!BI245&lt;=1,H416+H417+H418+H419+H420, 0)</f>
        <v>0</v>
      </c>
      <c r="X423">
        <f>IF(Source!BI245=2,H416+H417+H418+H419+H420, 0)</f>
        <v>3344.5499999999997</v>
      </c>
      <c r="Y423">
        <f>IF(Source!BI245=3,H416+H417+H418+H419+H420, 0)</f>
        <v>0</v>
      </c>
      <c r="Z423">
        <f>IF(Source!BI245=4,H416+H417+H418+H419+H420, 0)</f>
        <v>0</v>
      </c>
    </row>
    <row r="424" spans="1:26" ht="42.75" x14ac:dyDescent="0.2">
      <c r="A424" s="49" t="str">
        <f>Source!E249</f>
        <v>39</v>
      </c>
      <c r="B424" s="50" t="str">
        <f>Source!F249</f>
        <v>м08-03-575-01</v>
      </c>
      <c r="C424" s="50" t="str">
        <f>Source!G249</f>
        <v>Прибор или аппарат (Выключатели автоматические  на ток до 100А) ранее демонтированных)</v>
      </c>
      <c r="D424" s="31" t="str">
        <f>Source!H249</f>
        <v>ШТ</v>
      </c>
      <c r="E424" s="13">
        <f>Source!I249</f>
        <v>4</v>
      </c>
      <c r="F424" s="32">
        <f>Source!AL249+Source!AM249+Source!AO249</f>
        <v>11.51</v>
      </c>
      <c r="G424" s="33"/>
      <c r="H424" s="34"/>
      <c r="I424" s="33" t="str">
        <f>Source!BO249</f>
        <v/>
      </c>
      <c r="J424" s="33"/>
      <c r="K424" s="34"/>
      <c r="L424" s="35"/>
      <c r="S424">
        <f>ROUND((Source!FX249/100)*((ROUND(Source!AF249*Source!I249, 2)+ROUND(Source!AE249*Source!I249, 2))), 2)</f>
        <v>42.22</v>
      </c>
      <c r="T424">
        <f>Source!X249</f>
        <v>275.68</v>
      </c>
      <c r="U424">
        <f>ROUND((Source!FY249/100)*((ROUND(Source!AF249*Source!I249, 2)+ROUND(Source!AE249*Source!I249, 2))), 2)</f>
        <v>28.89</v>
      </c>
      <c r="V424">
        <f>Source!Y249</f>
        <v>188.62</v>
      </c>
    </row>
    <row r="425" spans="1:26" ht="14.25" x14ac:dyDescent="0.2">
      <c r="A425" s="49"/>
      <c r="B425" s="50"/>
      <c r="C425" s="50" t="s">
        <v>1151</v>
      </c>
      <c r="D425" s="31"/>
      <c r="E425" s="13"/>
      <c r="F425" s="32">
        <f>Source!AO249</f>
        <v>11.11</v>
      </c>
      <c r="G425" s="33" t="str">
        <f>Source!DG249</f>
        <v/>
      </c>
      <c r="H425" s="34">
        <f>ROUND(Source!AF249*Source!I249, 2)</f>
        <v>44.44</v>
      </c>
      <c r="I425" s="33"/>
      <c r="J425" s="33">
        <f>IF(Source!BA249&lt;&gt; 0, Source!BA249, 1)</f>
        <v>6.53</v>
      </c>
      <c r="K425" s="34">
        <f>Source!S249</f>
        <v>290.19</v>
      </c>
      <c r="L425" s="35"/>
      <c r="R425">
        <f>H425</f>
        <v>44.44</v>
      </c>
    </row>
    <row r="426" spans="1:26" ht="14.25" x14ac:dyDescent="0.2">
      <c r="A426" s="49"/>
      <c r="B426" s="50"/>
      <c r="C426" s="50" t="s">
        <v>1158</v>
      </c>
      <c r="D426" s="31"/>
      <c r="E426" s="13"/>
      <c r="F426" s="32">
        <f>Source!AL249</f>
        <v>0.4</v>
      </c>
      <c r="G426" s="33" t="str">
        <f>Source!DD249</f>
        <v/>
      </c>
      <c r="H426" s="34">
        <f>ROUND(Source!AC249*Source!I249, 2)</f>
        <v>1.6</v>
      </c>
      <c r="I426" s="33"/>
      <c r="J426" s="33">
        <f>IF(Source!BC249&lt;&gt; 0, Source!BC249, 1)</f>
        <v>6.53</v>
      </c>
      <c r="K426" s="34">
        <f>Source!P249</f>
        <v>10.45</v>
      </c>
      <c r="L426" s="35"/>
    </row>
    <row r="427" spans="1:26" ht="14.25" x14ac:dyDescent="0.2">
      <c r="A427" s="49"/>
      <c r="B427" s="50"/>
      <c r="C427" s="50" t="s">
        <v>1153</v>
      </c>
      <c r="D427" s="31" t="s">
        <v>1154</v>
      </c>
      <c r="E427" s="13">
        <f>Source!BZ249</f>
        <v>95</v>
      </c>
      <c r="F427" s="53"/>
      <c r="G427" s="33"/>
      <c r="H427" s="34">
        <f>SUM(S424:S429)</f>
        <v>42.22</v>
      </c>
      <c r="I427" s="37"/>
      <c r="J427" s="29">
        <f>Source!AT249</f>
        <v>95</v>
      </c>
      <c r="K427" s="34">
        <f>SUM(T424:T429)</f>
        <v>275.68</v>
      </c>
      <c r="L427" s="35"/>
    </row>
    <row r="428" spans="1:26" ht="14.25" x14ac:dyDescent="0.2">
      <c r="A428" s="49"/>
      <c r="B428" s="50"/>
      <c r="C428" s="50" t="s">
        <v>1155</v>
      </c>
      <c r="D428" s="31" t="s">
        <v>1154</v>
      </c>
      <c r="E428" s="13">
        <f>Source!CA249</f>
        <v>65</v>
      </c>
      <c r="F428" s="53"/>
      <c r="G428" s="33"/>
      <c r="H428" s="34">
        <f>SUM(U424:U429)</f>
        <v>28.89</v>
      </c>
      <c r="I428" s="37"/>
      <c r="J428" s="29">
        <f>Source!AU249</f>
        <v>65</v>
      </c>
      <c r="K428" s="34">
        <f>SUM(V424:V429)</f>
        <v>188.62</v>
      </c>
      <c r="L428" s="35"/>
    </row>
    <row r="429" spans="1:26" ht="14.25" x14ac:dyDescent="0.2">
      <c r="A429" s="51"/>
      <c r="B429" s="52"/>
      <c r="C429" s="52" t="s">
        <v>1156</v>
      </c>
      <c r="D429" s="38" t="s">
        <v>1157</v>
      </c>
      <c r="E429" s="39">
        <f>Source!AQ249</f>
        <v>1.1200000000000001</v>
      </c>
      <c r="F429" s="40"/>
      <c r="G429" s="41" t="str">
        <f>Source!DI249</f>
        <v/>
      </c>
      <c r="H429" s="42"/>
      <c r="I429" s="41"/>
      <c r="J429" s="41"/>
      <c r="K429" s="42"/>
      <c r="L429" s="43">
        <f>Source!U249</f>
        <v>4.4800000000000004</v>
      </c>
    </row>
    <row r="430" spans="1:26" ht="15" x14ac:dyDescent="0.25">
      <c r="G430" s="80">
        <f>H425+H426+H427+H428</f>
        <v>117.14999999999999</v>
      </c>
      <c r="H430" s="80"/>
      <c r="J430" s="80">
        <f>K425+K426+K427+K428</f>
        <v>764.93999999999994</v>
      </c>
      <c r="K430" s="80"/>
      <c r="L430" s="44">
        <f>Source!U249</f>
        <v>4.4800000000000004</v>
      </c>
      <c r="O430" s="26">
        <f>G430</f>
        <v>117.14999999999999</v>
      </c>
      <c r="P430" s="26">
        <f>J430</f>
        <v>764.93999999999994</v>
      </c>
      <c r="Q430" s="26">
        <f>L430</f>
        <v>4.4800000000000004</v>
      </c>
      <c r="W430">
        <f>IF(Source!BI249&lt;=1,H425+H426+H427+H428, 0)</f>
        <v>0</v>
      </c>
      <c r="X430">
        <f>IF(Source!BI249=2,H425+H426+H427+H428, 0)</f>
        <v>117.14999999999999</v>
      </c>
      <c r="Y430">
        <f>IF(Source!BI249=3,H425+H426+H427+H428, 0)</f>
        <v>0</v>
      </c>
      <c r="Z430">
        <f>IF(Source!BI249=4,H425+H426+H427+H428, 0)</f>
        <v>0</v>
      </c>
    </row>
    <row r="431" spans="1:26" ht="71.25" x14ac:dyDescent="0.2">
      <c r="A431" s="49" t="str">
        <f>Source!E251</f>
        <v>40</v>
      </c>
      <c r="B431" s="50" t="str">
        <f>Source!F251</f>
        <v>м08-03-593-07</v>
      </c>
      <c r="C431" s="50" t="str">
        <f>Source!G251</f>
        <v>Светильник потолочный или настенный с креплением винтами или болтами для помещений с нормальными условиями среды, двухламповый</v>
      </c>
      <c r="D431" s="31" t="str">
        <f>Source!H251</f>
        <v>100 ШТ</v>
      </c>
      <c r="E431" s="13">
        <f>Source!I251</f>
        <v>0.48</v>
      </c>
      <c r="F431" s="32">
        <f>Source!AL251+Source!AM251+Source!AO251</f>
        <v>1482.3</v>
      </c>
      <c r="G431" s="33"/>
      <c r="H431" s="34"/>
      <c r="I431" s="33" t="str">
        <f>Source!BO251</f>
        <v/>
      </c>
      <c r="J431" s="33"/>
      <c r="K431" s="34"/>
      <c r="L431" s="35"/>
      <c r="S431">
        <f>ROUND((Source!FX251/100)*((ROUND(Source!AF251*Source!I251, 2)+ROUND(Source!AE251*Source!I251, 2))), 2)</f>
        <v>365.55</v>
      </c>
      <c r="T431">
        <f>Source!X251</f>
        <v>2387.08</v>
      </c>
      <c r="U431">
        <f>ROUND((Source!FY251/100)*((ROUND(Source!AF251*Source!I251, 2)+ROUND(Source!AE251*Source!I251, 2))), 2)</f>
        <v>250.11</v>
      </c>
      <c r="V431">
        <f>Source!Y251</f>
        <v>1633.27</v>
      </c>
    </row>
    <row r="432" spans="1:26" x14ac:dyDescent="0.2">
      <c r="C432" s="27" t="str">
        <f>"Объем: "&amp;Source!I251&amp;"=48/"&amp;"100"</f>
        <v>Объем: 0,48=48/100</v>
      </c>
    </row>
    <row r="433" spans="1:26" ht="14.25" x14ac:dyDescent="0.2">
      <c r="A433" s="49"/>
      <c r="B433" s="50"/>
      <c r="C433" s="50" t="s">
        <v>1151</v>
      </c>
      <c r="D433" s="31"/>
      <c r="E433" s="13"/>
      <c r="F433" s="32">
        <f>Source!AO251</f>
        <v>774.55</v>
      </c>
      <c r="G433" s="33" t="str">
        <f>Source!DG251</f>
        <v/>
      </c>
      <c r="H433" s="34">
        <f>ROUND(Source!AF251*Source!I251, 2)</f>
        <v>371.78</v>
      </c>
      <c r="I433" s="33"/>
      <c r="J433" s="33">
        <f>IF(Source!BA251&lt;&gt; 0, Source!BA251, 1)</f>
        <v>6.53</v>
      </c>
      <c r="K433" s="34">
        <f>Source!S251</f>
        <v>2427.75</v>
      </c>
      <c r="L433" s="35"/>
      <c r="R433">
        <f>H433</f>
        <v>371.78</v>
      </c>
    </row>
    <row r="434" spans="1:26" ht="14.25" x14ac:dyDescent="0.2">
      <c r="A434" s="49"/>
      <c r="B434" s="50"/>
      <c r="C434" s="50" t="s">
        <v>319</v>
      </c>
      <c r="D434" s="31"/>
      <c r="E434" s="13"/>
      <c r="F434" s="32">
        <f>Source!AM251</f>
        <v>191.92</v>
      </c>
      <c r="G434" s="33" t="str">
        <f>Source!DE251</f>
        <v/>
      </c>
      <c r="H434" s="34">
        <f>ROUND(Source!AD251*Source!I251, 2)</f>
        <v>92.12</v>
      </c>
      <c r="I434" s="33"/>
      <c r="J434" s="33">
        <f>IF(Source!BB251&lt;&gt; 0, Source!BB251, 1)</f>
        <v>6.53</v>
      </c>
      <c r="K434" s="34">
        <f>Source!Q251</f>
        <v>601.54999999999995</v>
      </c>
      <c r="L434" s="35"/>
    </row>
    <row r="435" spans="1:26" ht="14.25" x14ac:dyDescent="0.2">
      <c r="A435" s="49"/>
      <c r="B435" s="50"/>
      <c r="C435" s="50" t="s">
        <v>1152</v>
      </c>
      <c r="D435" s="31"/>
      <c r="E435" s="13"/>
      <c r="F435" s="32">
        <f>Source!AN251</f>
        <v>27.11</v>
      </c>
      <c r="G435" s="33" t="str">
        <f>Source!DF251</f>
        <v/>
      </c>
      <c r="H435" s="36">
        <f>ROUND(Source!AE251*Source!I251, 2)</f>
        <v>13.01</v>
      </c>
      <c r="I435" s="33"/>
      <c r="J435" s="33">
        <f>IF(Source!BS251&lt;&gt; 0, Source!BS251, 1)</f>
        <v>6.53</v>
      </c>
      <c r="K435" s="36">
        <f>Source!R251</f>
        <v>84.97</v>
      </c>
      <c r="L435" s="35"/>
      <c r="R435">
        <f>H435</f>
        <v>13.01</v>
      </c>
    </row>
    <row r="436" spans="1:26" ht="14.25" x14ac:dyDescent="0.2">
      <c r="A436" s="49"/>
      <c r="B436" s="50"/>
      <c r="C436" s="50" t="s">
        <v>1158</v>
      </c>
      <c r="D436" s="31"/>
      <c r="E436" s="13"/>
      <c r="F436" s="32">
        <f>Source!AL251</f>
        <v>515.83000000000004</v>
      </c>
      <c r="G436" s="33" t="str">
        <f>Source!DD251</f>
        <v/>
      </c>
      <c r="H436" s="34">
        <f>ROUND(Source!AC251*Source!I251, 2)</f>
        <v>247.6</v>
      </c>
      <c r="I436" s="33"/>
      <c r="J436" s="33">
        <f>IF(Source!BC251&lt;&gt; 0, Source!BC251, 1)</f>
        <v>6.53</v>
      </c>
      <c r="K436" s="34">
        <f>Source!P251</f>
        <v>1616.82</v>
      </c>
      <c r="L436" s="35"/>
    </row>
    <row r="437" spans="1:26" ht="14.25" x14ac:dyDescent="0.2">
      <c r="A437" s="49"/>
      <c r="B437" s="50"/>
      <c r="C437" s="50" t="s">
        <v>1153</v>
      </c>
      <c r="D437" s="31" t="s">
        <v>1154</v>
      </c>
      <c r="E437" s="13">
        <f>Source!BZ251</f>
        <v>95</v>
      </c>
      <c r="F437" s="53"/>
      <c r="G437" s="33"/>
      <c r="H437" s="34">
        <f>SUM(S431:S440)</f>
        <v>365.55</v>
      </c>
      <c r="I437" s="37"/>
      <c r="J437" s="29">
        <f>Source!AT251</f>
        <v>95</v>
      </c>
      <c r="K437" s="34">
        <f>SUM(T431:T440)</f>
        <v>2387.08</v>
      </c>
      <c r="L437" s="35"/>
    </row>
    <row r="438" spans="1:26" ht="14.25" x14ac:dyDescent="0.2">
      <c r="A438" s="49"/>
      <c r="B438" s="50"/>
      <c r="C438" s="50" t="s">
        <v>1155</v>
      </c>
      <c r="D438" s="31" t="s">
        <v>1154</v>
      </c>
      <c r="E438" s="13">
        <f>Source!CA251</f>
        <v>65</v>
      </c>
      <c r="F438" s="53"/>
      <c r="G438" s="33"/>
      <c r="H438" s="34">
        <f>SUM(U431:U440)</f>
        <v>250.11</v>
      </c>
      <c r="I438" s="37"/>
      <c r="J438" s="29">
        <f>Source!AU251</f>
        <v>65</v>
      </c>
      <c r="K438" s="34">
        <f>SUM(V431:V440)</f>
        <v>1633.27</v>
      </c>
      <c r="L438" s="35"/>
    </row>
    <row r="439" spans="1:26" ht="14.25" x14ac:dyDescent="0.2">
      <c r="A439" s="49"/>
      <c r="B439" s="50"/>
      <c r="C439" s="50" t="s">
        <v>1156</v>
      </c>
      <c r="D439" s="31" t="s">
        <v>1157</v>
      </c>
      <c r="E439" s="13">
        <f>Source!AQ251</f>
        <v>78.08</v>
      </c>
      <c r="F439" s="32"/>
      <c r="G439" s="33" t="str">
        <f>Source!DI251</f>
        <v/>
      </c>
      <c r="H439" s="34"/>
      <c r="I439" s="33"/>
      <c r="J439" s="33"/>
      <c r="K439" s="34"/>
      <c r="L439" s="45">
        <f>Source!U251</f>
        <v>37.478400000000001</v>
      </c>
    </row>
    <row r="440" spans="1:26" ht="42.75" x14ac:dyDescent="0.2">
      <c r="A440" s="51" t="str">
        <f>Source!E253</f>
        <v>40,1</v>
      </c>
      <c r="B440" s="52" t="str">
        <f>Source!F253</f>
        <v>20.3.03.04-0471</v>
      </c>
      <c r="C440" s="52" t="str">
        <f>Source!G253</f>
        <v>Светильники потолочные светодиодные OPTIMA PRS ECO LED 595 EM 5000K (прим.)</v>
      </c>
      <c r="D440" s="38" t="str">
        <f>Source!H253</f>
        <v>шт.</v>
      </c>
      <c r="E440" s="39">
        <f>Source!I253</f>
        <v>48</v>
      </c>
      <c r="F440" s="40">
        <f>Source!AL253+Source!AM253+Source!AO253</f>
        <v>366.74</v>
      </c>
      <c r="G440" s="47" t="s">
        <v>4</v>
      </c>
      <c r="H440" s="42">
        <f>ROUND(Source!AC253*Source!I253, 2)+ROUND(Source!AD253*Source!I253, 2)+ROUND(Source!AF253*Source!I253, 2)</f>
        <v>17603.52</v>
      </c>
      <c r="I440" s="41"/>
      <c r="J440" s="41">
        <f>IF(Source!BC253&lt;&gt; 0, Source!BC253, 1)</f>
        <v>6.53</v>
      </c>
      <c r="K440" s="42">
        <f>Source!O253</f>
        <v>114950.99</v>
      </c>
      <c r="L440" s="48"/>
      <c r="S440">
        <f>ROUND((Source!FX253/100)*((ROUND(Source!AF253*Source!I253, 2)+ROUND(Source!AE253*Source!I253, 2))), 2)</f>
        <v>0</v>
      </c>
      <c r="T440">
        <f>Source!X253</f>
        <v>0</v>
      </c>
      <c r="U440">
        <f>ROUND((Source!FY253/100)*((ROUND(Source!AF253*Source!I253, 2)+ROUND(Source!AE253*Source!I253, 2))), 2)</f>
        <v>0</v>
      </c>
      <c r="V440">
        <f>Source!Y253</f>
        <v>0</v>
      </c>
      <c r="W440">
        <f>IF(Source!BI253&lt;=1,H440, 0)</f>
        <v>0</v>
      </c>
      <c r="X440">
        <f>IF(Source!BI253=2,H440, 0)</f>
        <v>17603.52</v>
      </c>
      <c r="Y440">
        <f>IF(Source!BI253=3,H440, 0)</f>
        <v>0</v>
      </c>
      <c r="Z440">
        <f>IF(Source!BI253=4,H440, 0)</f>
        <v>0</v>
      </c>
    </row>
    <row r="441" spans="1:26" ht="15" x14ac:dyDescent="0.25">
      <c r="G441" s="80">
        <f>H433+H434+H436+H437+H438+SUM(H440:H440)</f>
        <v>18930.68</v>
      </c>
      <c r="H441" s="80"/>
      <c r="J441" s="80">
        <f>K433+K434+K436+K437+K438+SUM(K440:K440)</f>
        <v>123617.46</v>
      </c>
      <c r="K441" s="80"/>
      <c r="L441" s="44">
        <f>Source!U251</f>
        <v>37.478400000000001</v>
      </c>
      <c r="O441" s="26">
        <f>G441</f>
        <v>18930.68</v>
      </c>
      <c r="P441" s="26">
        <f>J441</f>
        <v>123617.46</v>
      </c>
      <c r="Q441" s="26">
        <f>L441</f>
        <v>37.478400000000001</v>
      </c>
      <c r="W441">
        <f>IF(Source!BI251&lt;=1,H433+H434+H436+H437+H438, 0)</f>
        <v>0</v>
      </c>
      <c r="X441">
        <f>IF(Source!BI251=2,H433+H434+H436+H437+H438, 0)</f>
        <v>1327.1599999999999</v>
      </c>
      <c r="Y441">
        <f>IF(Source!BI251=3,H433+H434+H436+H437+H438, 0)</f>
        <v>0</v>
      </c>
      <c r="Z441">
        <f>IF(Source!BI251=4,H433+H434+H436+H437+H438, 0)</f>
        <v>0</v>
      </c>
    </row>
    <row r="442" spans="1:26" ht="114" x14ac:dyDescent="0.2">
      <c r="A442" s="49" t="str">
        <f>Source!E255</f>
        <v>41</v>
      </c>
      <c r="B442" s="50" t="str">
        <f>Source!F255</f>
        <v>п01-11-028-01</v>
      </c>
      <c r="C442" s="50" t="str">
        <f>Source!G255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442" s="31" t="str">
        <f>Source!H255</f>
        <v>ШТ</v>
      </c>
      <c r="E442" s="13">
        <f>Source!I255</f>
        <v>68</v>
      </c>
      <c r="F442" s="32">
        <f>Source!AL255+Source!AM255+Source!AO255</f>
        <v>4.0999999999999996</v>
      </c>
      <c r="G442" s="33"/>
      <c r="H442" s="34"/>
      <c r="I442" s="33" t="str">
        <f>Source!BO255</f>
        <v/>
      </c>
      <c r="J442" s="33"/>
      <c r="K442" s="34"/>
      <c r="L442" s="35"/>
      <c r="S442">
        <f>ROUND((Source!FX255/100)*((ROUND(Source!AF255*Source!I255, 2)+ROUND(Source!AE255*Source!I255, 2))), 2)</f>
        <v>144.97999999999999</v>
      </c>
      <c r="T442">
        <f>Source!X255</f>
        <v>2732.8</v>
      </c>
      <c r="U442">
        <f>ROUND((Source!FY255/100)*((ROUND(Source!AF255*Source!I255, 2)+ROUND(Source!AE255*Source!I255, 2))), 2)</f>
        <v>89.22</v>
      </c>
      <c r="V442">
        <f>Source!Y255</f>
        <v>1681.72</v>
      </c>
    </row>
    <row r="443" spans="1:26" ht="14.25" x14ac:dyDescent="0.2">
      <c r="A443" s="49"/>
      <c r="B443" s="50"/>
      <c r="C443" s="50" t="s">
        <v>1151</v>
      </c>
      <c r="D443" s="31"/>
      <c r="E443" s="13"/>
      <c r="F443" s="32">
        <f>Source!AO255</f>
        <v>4.0999999999999996</v>
      </c>
      <c r="G443" s="33" t="str">
        <f>Source!DG255</f>
        <v>)*0,8</v>
      </c>
      <c r="H443" s="34">
        <f>ROUND(Source!AF255*Source!I255, 2)</f>
        <v>223.04</v>
      </c>
      <c r="I443" s="33"/>
      <c r="J443" s="33">
        <f>IF(Source!BA255&lt;&gt; 0, Source!BA255, 1)</f>
        <v>18.850000000000001</v>
      </c>
      <c r="K443" s="34">
        <f>Source!S255</f>
        <v>4204.3</v>
      </c>
      <c r="L443" s="35"/>
      <c r="R443">
        <f>H443</f>
        <v>223.04</v>
      </c>
    </row>
    <row r="444" spans="1:26" ht="14.25" x14ac:dyDescent="0.2">
      <c r="A444" s="49"/>
      <c r="B444" s="50"/>
      <c r="C444" s="50" t="s">
        <v>1153</v>
      </c>
      <c r="D444" s="31" t="s">
        <v>1154</v>
      </c>
      <c r="E444" s="13">
        <f>Source!BZ255</f>
        <v>65</v>
      </c>
      <c r="F444" s="53"/>
      <c r="G444" s="33"/>
      <c r="H444" s="34">
        <f>SUM(S442:S446)</f>
        <v>144.97999999999999</v>
      </c>
      <c r="I444" s="37"/>
      <c r="J444" s="29">
        <f>Source!AT255</f>
        <v>65</v>
      </c>
      <c r="K444" s="34">
        <f>SUM(T442:T446)</f>
        <v>2732.8</v>
      </c>
      <c r="L444" s="35"/>
    </row>
    <row r="445" spans="1:26" ht="14.25" x14ac:dyDescent="0.2">
      <c r="A445" s="49"/>
      <c r="B445" s="50"/>
      <c r="C445" s="50" t="s">
        <v>1155</v>
      </c>
      <c r="D445" s="31" t="s">
        <v>1154</v>
      </c>
      <c r="E445" s="13">
        <f>Source!CA255</f>
        <v>40</v>
      </c>
      <c r="F445" s="53"/>
      <c r="G445" s="33"/>
      <c r="H445" s="34">
        <f>SUM(U442:U446)</f>
        <v>89.22</v>
      </c>
      <c r="I445" s="37"/>
      <c r="J445" s="29">
        <f>Source!AU255</f>
        <v>40</v>
      </c>
      <c r="K445" s="34">
        <f>SUM(V442:V446)</f>
        <v>1681.72</v>
      </c>
      <c r="L445" s="35"/>
    </row>
    <row r="446" spans="1:26" ht="14.25" x14ac:dyDescent="0.2">
      <c r="A446" s="51"/>
      <c r="B446" s="52"/>
      <c r="C446" s="52" t="s">
        <v>1156</v>
      </c>
      <c r="D446" s="38" t="s">
        <v>1157</v>
      </c>
      <c r="E446" s="39">
        <f>Source!AQ255</f>
        <v>0.32</v>
      </c>
      <c r="F446" s="40"/>
      <c r="G446" s="41" t="str">
        <f>Source!DI255</f>
        <v>)*0,8</v>
      </c>
      <c r="H446" s="42"/>
      <c r="I446" s="41"/>
      <c r="J446" s="41"/>
      <c r="K446" s="42"/>
      <c r="L446" s="43">
        <f>Source!U255</f>
        <v>17.408000000000001</v>
      </c>
    </row>
    <row r="447" spans="1:26" ht="15" x14ac:dyDescent="0.25">
      <c r="G447" s="80">
        <f>H443+H444+H445</f>
        <v>457.24</v>
      </c>
      <c r="H447" s="80"/>
      <c r="J447" s="80">
        <f>K443+K444+K445</f>
        <v>8618.82</v>
      </c>
      <c r="K447" s="80"/>
      <c r="L447" s="44">
        <f>Source!U255</f>
        <v>17.408000000000001</v>
      </c>
      <c r="O447" s="26">
        <f>G447</f>
        <v>457.24</v>
      </c>
      <c r="P447" s="26">
        <f>J447</f>
        <v>8618.82</v>
      </c>
      <c r="Q447" s="26">
        <f>L447</f>
        <v>17.408000000000001</v>
      </c>
      <c r="W447">
        <f>IF(Source!BI255&lt;=1,H443+H444+H445, 0)</f>
        <v>0</v>
      </c>
      <c r="X447">
        <f>IF(Source!BI255=2,H443+H444+H445, 0)</f>
        <v>0</v>
      </c>
      <c r="Y447">
        <f>IF(Source!BI255=3,H443+H444+H445, 0)</f>
        <v>0</v>
      </c>
      <c r="Z447">
        <f>IF(Source!BI255=4,H443+H444+H445, 0)</f>
        <v>457.24</v>
      </c>
    </row>
    <row r="448" spans="1:26" ht="42.75" x14ac:dyDescent="0.2">
      <c r="A448" s="49" t="str">
        <f>Source!E257</f>
        <v>42</v>
      </c>
      <c r="B448" s="50" t="str">
        <f>Source!F257</f>
        <v>п01-11-011-01</v>
      </c>
      <c r="C448" s="50" t="str">
        <f>Source!G257</f>
        <v>Проверка наличия цепи между заземлителями и заземленными элементами</v>
      </c>
      <c r="D448" s="31" t="str">
        <f>Source!H257</f>
        <v>100 измерений</v>
      </c>
      <c r="E448" s="13">
        <f>Source!I257</f>
        <v>1.88</v>
      </c>
      <c r="F448" s="32">
        <f>Source!AL257+Source!AM257+Source!AO257</f>
        <v>165.95</v>
      </c>
      <c r="G448" s="33"/>
      <c r="H448" s="34"/>
      <c r="I448" s="33" t="str">
        <f>Source!BO257</f>
        <v/>
      </c>
      <c r="J448" s="33"/>
      <c r="K448" s="34"/>
      <c r="L448" s="35"/>
      <c r="S448">
        <f>ROUND((Source!FX257/100)*((ROUND(Source!AF257*Source!I257, 2)+ROUND(Source!AE257*Source!I257, 2))), 2)</f>
        <v>162.22999999999999</v>
      </c>
      <c r="T448">
        <f>Source!X257</f>
        <v>3058.09</v>
      </c>
      <c r="U448">
        <f>ROUND((Source!FY257/100)*((ROUND(Source!AF257*Source!I257, 2)+ROUND(Source!AE257*Source!I257, 2))), 2)</f>
        <v>99.84</v>
      </c>
      <c r="V448">
        <f>Source!Y257</f>
        <v>1881.9</v>
      </c>
    </row>
    <row r="449" spans="1:26" x14ac:dyDescent="0.2">
      <c r="C449" s="27" t="str">
        <f>"Объем: "&amp;Source!I257&amp;"=188/"&amp;"100"</f>
        <v>Объем: 1,88=188/100</v>
      </c>
    </row>
    <row r="450" spans="1:26" ht="14.25" x14ac:dyDescent="0.2">
      <c r="A450" s="49"/>
      <c r="B450" s="50"/>
      <c r="C450" s="50" t="s">
        <v>1151</v>
      </c>
      <c r="D450" s="31"/>
      <c r="E450" s="13"/>
      <c r="F450" s="32">
        <f>Source!AO257</f>
        <v>165.95</v>
      </c>
      <c r="G450" s="33" t="str">
        <f>Source!DG257</f>
        <v>)*0,8</v>
      </c>
      <c r="H450" s="34">
        <f>ROUND(Source!AF257*Source!I257, 2)</f>
        <v>249.59</v>
      </c>
      <c r="I450" s="33"/>
      <c r="J450" s="33">
        <f>IF(Source!BA257&lt;&gt; 0, Source!BA257, 1)</f>
        <v>18.850000000000001</v>
      </c>
      <c r="K450" s="34">
        <f>Source!S257</f>
        <v>4704.75</v>
      </c>
      <c r="L450" s="35"/>
      <c r="R450">
        <f>H450</f>
        <v>249.59</v>
      </c>
    </row>
    <row r="451" spans="1:26" ht="14.25" x14ac:dyDescent="0.2">
      <c r="A451" s="49"/>
      <c r="B451" s="50"/>
      <c r="C451" s="50" t="s">
        <v>1153</v>
      </c>
      <c r="D451" s="31" t="s">
        <v>1154</v>
      </c>
      <c r="E451" s="13">
        <f>Source!BZ257</f>
        <v>65</v>
      </c>
      <c r="F451" s="53"/>
      <c r="G451" s="33"/>
      <c r="H451" s="34">
        <f>SUM(S448:S453)</f>
        <v>162.22999999999999</v>
      </c>
      <c r="I451" s="37"/>
      <c r="J451" s="29">
        <f>Source!AT257</f>
        <v>65</v>
      </c>
      <c r="K451" s="34">
        <f>SUM(T448:T453)</f>
        <v>3058.09</v>
      </c>
      <c r="L451" s="35"/>
    </row>
    <row r="452" spans="1:26" ht="14.25" x14ac:dyDescent="0.2">
      <c r="A452" s="49"/>
      <c r="B452" s="50"/>
      <c r="C452" s="50" t="s">
        <v>1155</v>
      </c>
      <c r="D452" s="31" t="s">
        <v>1154</v>
      </c>
      <c r="E452" s="13">
        <f>Source!CA257</f>
        <v>40</v>
      </c>
      <c r="F452" s="53"/>
      <c r="G452" s="33"/>
      <c r="H452" s="34">
        <f>SUM(U448:U453)</f>
        <v>99.84</v>
      </c>
      <c r="I452" s="37"/>
      <c r="J452" s="29">
        <f>Source!AU257</f>
        <v>40</v>
      </c>
      <c r="K452" s="34">
        <f>SUM(V448:V453)</f>
        <v>1881.9</v>
      </c>
      <c r="L452" s="35"/>
    </row>
    <row r="453" spans="1:26" ht="14.25" x14ac:dyDescent="0.2">
      <c r="A453" s="51"/>
      <c r="B453" s="52"/>
      <c r="C453" s="52" t="s">
        <v>1156</v>
      </c>
      <c r="D453" s="38" t="s">
        <v>1157</v>
      </c>
      <c r="E453" s="39">
        <f>Source!AQ257</f>
        <v>12.96</v>
      </c>
      <c r="F453" s="40"/>
      <c r="G453" s="41" t="str">
        <f>Source!DI257</f>
        <v>)*0,8</v>
      </c>
      <c r="H453" s="42"/>
      <c r="I453" s="41"/>
      <c r="J453" s="41"/>
      <c r="K453" s="42"/>
      <c r="L453" s="43">
        <f>Source!U257</f>
        <v>19.491840000000003</v>
      </c>
    </row>
    <row r="454" spans="1:26" ht="15" x14ac:dyDescent="0.25">
      <c r="G454" s="80">
        <f>H450+H451+H452</f>
        <v>511.65999999999997</v>
      </c>
      <c r="H454" s="80"/>
      <c r="J454" s="80">
        <f>K450+K451+K452</f>
        <v>9644.74</v>
      </c>
      <c r="K454" s="80"/>
      <c r="L454" s="44">
        <f>Source!U257</f>
        <v>19.491840000000003</v>
      </c>
      <c r="O454" s="26">
        <f>G454</f>
        <v>511.65999999999997</v>
      </c>
      <c r="P454" s="26">
        <f>J454</f>
        <v>9644.74</v>
      </c>
      <c r="Q454" s="26">
        <f>L454</f>
        <v>19.491840000000003</v>
      </c>
      <c r="W454">
        <f>IF(Source!BI257&lt;=1,H450+H451+H452, 0)</f>
        <v>0</v>
      </c>
      <c r="X454">
        <f>IF(Source!BI257=2,H450+H451+H452, 0)</f>
        <v>0</v>
      </c>
      <c r="Y454">
        <f>IF(Source!BI257=3,H450+H451+H452, 0)</f>
        <v>0</v>
      </c>
      <c r="Z454">
        <f>IF(Source!BI257=4,H450+H451+H452, 0)</f>
        <v>511.65999999999997</v>
      </c>
    </row>
    <row r="455" spans="1:26" ht="28.5" x14ac:dyDescent="0.2">
      <c r="A455" s="49" t="str">
        <f>Source!E259</f>
        <v>43</v>
      </c>
      <c r="B455" s="50" t="str">
        <f>Source!F259</f>
        <v>п01-11-013-01</v>
      </c>
      <c r="C455" s="50" t="str">
        <f>Source!G259</f>
        <v>Замер полного сопротивления цепи "фаза-нуль"</v>
      </c>
      <c r="D455" s="31" t="str">
        <f>Source!H259</f>
        <v>ШТ</v>
      </c>
      <c r="E455" s="13">
        <f>Source!I259</f>
        <v>4</v>
      </c>
      <c r="F455" s="32">
        <f>Source!AL259+Source!AM259+Source!AO259</f>
        <v>15.62</v>
      </c>
      <c r="G455" s="33"/>
      <c r="H455" s="34"/>
      <c r="I455" s="33" t="str">
        <f>Source!BO259</f>
        <v/>
      </c>
      <c r="J455" s="33"/>
      <c r="K455" s="34"/>
      <c r="L455" s="35"/>
      <c r="S455">
        <f>ROUND((Source!FX259/100)*((ROUND(Source!AF259*Source!I259, 2)+ROUND(Source!AE259*Source!I259, 2))), 2)</f>
        <v>32.49</v>
      </c>
      <c r="T455">
        <f>Source!X259</f>
        <v>612.42999999999995</v>
      </c>
      <c r="U455">
        <f>ROUND((Source!FY259/100)*((ROUND(Source!AF259*Source!I259, 2)+ROUND(Source!AE259*Source!I259, 2))), 2)</f>
        <v>19.989999999999998</v>
      </c>
      <c r="V455">
        <f>Source!Y259</f>
        <v>376.88</v>
      </c>
    </row>
    <row r="456" spans="1:26" ht="14.25" x14ac:dyDescent="0.2">
      <c r="A456" s="49"/>
      <c r="B456" s="50"/>
      <c r="C456" s="50" t="s">
        <v>1151</v>
      </c>
      <c r="D456" s="31"/>
      <c r="E456" s="13"/>
      <c r="F456" s="32">
        <f>Source!AO259</f>
        <v>15.62</v>
      </c>
      <c r="G456" s="33" t="str">
        <f>Source!DG259</f>
        <v>)*0,8</v>
      </c>
      <c r="H456" s="34">
        <f>ROUND(Source!AF259*Source!I259, 2)</f>
        <v>49.98</v>
      </c>
      <c r="I456" s="33"/>
      <c r="J456" s="33">
        <f>IF(Source!BA259&lt;&gt; 0, Source!BA259, 1)</f>
        <v>18.850000000000001</v>
      </c>
      <c r="K456" s="34">
        <f>Source!S259</f>
        <v>942.2</v>
      </c>
      <c r="L456" s="35"/>
      <c r="R456">
        <f>H456</f>
        <v>49.98</v>
      </c>
    </row>
    <row r="457" spans="1:26" ht="14.25" x14ac:dyDescent="0.2">
      <c r="A457" s="49"/>
      <c r="B457" s="50"/>
      <c r="C457" s="50" t="s">
        <v>1153</v>
      </c>
      <c r="D457" s="31" t="s">
        <v>1154</v>
      </c>
      <c r="E457" s="13">
        <f>Source!BZ259</f>
        <v>65</v>
      </c>
      <c r="F457" s="53"/>
      <c r="G457" s="33"/>
      <c r="H457" s="34">
        <f>SUM(S455:S459)</f>
        <v>32.49</v>
      </c>
      <c r="I457" s="37"/>
      <c r="J457" s="29">
        <f>Source!AT259</f>
        <v>65</v>
      </c>
      <c r="K457" s="34">
        <f>SUM(T455:T459)</f>
        <v>612.42999999999995</v>
      </c>
      <c r="L457" s="35"/>
    </row>
    <row r="458" spans="1:26" ht="14.25" x14ac:dyDescent="0.2">
      <c r="A458" s="49"/>
      <c r="B458" s="50"/>
      <c r="C458" s="50" t="s">
        <v>1155</v>
      </c>
      <c r="D458" s="31" t="s">
        <v>1154</v>
      </c>
      <c r="E458" s="13">
        <f>Source!CA259</f>
        <v>40</v>
      </c>
      <c r="F458" s="53"/>
      <c r="G458" s="33"/>
      <c r="H458" s="34">
        <f>SUM(U455:U459)</f>
        <v>19.989999999999998</v>
      </c>
      <c r="I458" s="37"/>
      <c r="J458" s="29">
        <f>Source!AU259</f>
        <v>40</v>
      </c>
      <c r="K458" s="34">
        <f>SUM(V455:V459)</f>
        <v>376.88</v>
      </c>
      <c r="L458" s="35"/>
    </row>
    <row r="459" spans="1:26" ht="14.25" x14ac:dyDescent="0.2">
      <c r="A459" s="51"/>
      <c r="B459" s="52"/>
      <c r="C459" s="52" t="s">
        <v>1156</v>
      </c>
      <c r="D459" s="38" t="s">
        <v>1157</v>
      </c>
      <c r="E459" s="39">
        <f>Source!AQ259</f>
        <v>1.22</v>
      </c>
      <c r="F459" s="40"/>
      <c r="G459" s="41" t="str">
        <f>Source!DI259</f>
        <v>)*0,8</v>
      </c>
      <c r="H459" s="42"/>
      <c r="I459" s="41"/>
      <c r="J459" s="41"/>
      <c r="K459" s="42"/>
      <c r="L459" s="43">
        <f>Source!U259</f>
        <v>3.9039999999999999</v>
      </c>
    </row>
    <row r="460" spans="1:26" ht="15" x14ac:dyDescent="0.25">
      <c r="G460" s="80">
        <f>H456+H457+H458</f>
        <v>102.46</v>
      </c>
      <c r="H460" s="80"/>
      <c r="J460" s="80">
        <f>K456+K457+K458</f>
        <v>1931.5100000000002</v>
      </c>
      <c r="K460" s="80"/>
      <c r="L460" s="44">
        <f>Source!U259</f>
        <v>3.9039999999999999</v>
      </c>
      <c r="O460" s="26">
        <f>G460</f>
        <v>102.46</v>
      </c>
      <c r="P460" s="26">
        <f>J460</f>
        <v>1931.5100000000002</v>
      </c>
      <c r="Q460" s="26">
        <f>L460</f>
        <v>3.9039999999999999</v>
      </c>
      <c r="W460">
        <f>IF(Source!BI259&lt;=1,H456+H457+H458, 0)</f>
        <v>0</v>
      </c>
      <c r="X460">
        <f>IF(Source!BI259=2,H456+H457+H458, 0)</f>
        <v>0</v>
      </c>
      <c r="Y460">
        <f>IF(Source!BI259=3,H456+H457+H458, 0)</f>
        <v>0</v>
      </c>
      <c r="Z460">
        <f>IF(Source!BI259=4,H456+H457+H458, 0)</f>
        <v>102.46</v>
      </c>
    </row>
    <row r="461" spans="1:26" ht="42.75" x14ac:dyDescent="0.2">
      <c r="A461" s="49" t="str">
        <f>Source!E261</f>
        <v>44</v>
      </c>
      <c r="B461" s="50" t="str">
        <f>Source!F261</f>
        <v>п01-03-001-02</v>
      </c>
      <c r="C461" s="50" t="str">
        <f>Source!G261</f>
        <v>Выключатель однополюсный напряжением до 1 кВ с устройством защитного отключения</v>
      </c>
      <c r="D461" s="31" t="str">
        <f>Source!H261</f>
        <v>ШТ</v>
      </c>
      <c r="E461" s="13">
        <f>Source!I261</f>
        <v>60</v>
      </c>
      <c r="F461" s="32">
        <f>Source!AL261+Source!AM261+Source!AO261</f>
        <v>16.91</v>
      </c>
      <c r="G461" s="33"/>
      <c r="H461" s="34"/>
      <c r="I461" s="33" t="str">
        <f>Source!BO261</f>
        <v/>
      </c>
      <c r="J461" s="33"/>
      <c r="K461" s="34"/>
      <c r="L461" s="35"/>
      <c r="S461">
        <f>ROUND((Source!FX261/100)*((ROUND(Source!AF261*Source!I261, 2)+ROUND(Source!AE261*Source!I261, 2))), 2)</f>
        <v>527.59</v>
      </c>
      <c r="T461">
        <f>Source!X261</f>
        <v>9945.11</v>
      </c>
      <c r="U461">
        <f>ROUND((Source!FY261/100)*((ROUND(Source!AF261*Source!I261, 2)+ROUND(Source!AE261*Source!I261, 2))), 2)</f>
        <v>324.67</v>
      </c>
      <c r="V461">
        <f>Source!Y261</f>
        <v>6120.07</v>
      </c>
    </row>
    <row r="462" spans="1:26" ht="14.25" x14ac:dyDescent="0.2">
      <c r="A462" s="49"/>
      <c r="B462" s="50"/>
      <c r="C462" s="50" t="s">
        <v>1151</v>
      </c>
      <c r="D462" s="31"/>
      <c r="E462" s="13"/>
      <c r="F462" s="32">
        <f>Source!AO261</f>
        <v>16.91</v>
      </c>
      <c r="G462" s="33" t="str">
        <f>Source!DG261</f>
        <v>)*0,8</v>
      </c>
      <c r="H462" s="34">
        <f>ROUND(Source!AF261*Source!I261, 2)</f>
        <v>811.68</v>
      </c>
      <c r="I462" s="33"/>
      <c r="J462" s="33">
        <f>IF(Source!BA261&lt;&gt; 0, Source!BA261, 1)</f>
        <v>18.850000000000001</v>
      </c>
      <c r="K462" s="34">
        <f>Source!S261</f>
        <v>15300.17</v>
      </c>
      <c r="L462" s="35"/>
      <c r="R462">
        <f>H462</f>
        <v>811.68</v>
      </c>
    </row>
    <row r="463" spans="1:26" ht="14.25" x14ac:dyDescent="0.2">
      <c r="A463" s="49"/>
      <c r="B463" s="50"/>
      <c r="C463" s="50" t="s">
        <v>1153</v>
      </c>
      <c r="D463" s="31" t="s">
        <v>1154</v>
      </c>
      <c r="E463" s="13">
        <f>Source!BZ261</f>
        <v>65</v>
      </c>
      <c r="F463" s="53"/>
      <c r="G463" s="33"/>
      <c r="H463" s="34">
        <f>SUM(S461:S465)</f>
        <v>527.59</v>
      </c>
      <c r="I463" s="37"/>
      <c r="J463" s="29">
        <f>Source!AT261</f>
        <v>65</v>
      </c>
      <c r="K463" s="34">
        <f>SUM(T461:T465)</f>
        <v>9945.11</v>
      </c>
      <c r="L463" s="35"/>
    </row>
    <row r="464" spans="1:26" ht="14.25" x14ac:dyDescent="0.2">
      <c r="A464" s="49"/>
      <c r="B464" s="50"/>
      <c r="C464" s="50" t="s">
        <v>1155</v>
      </c>
      <c r="D464" s="31" t="s">
        <v>1154</v>
      </c>
      <c r="E464" s="13">
        <f>Source!CA261</f>
        <v>40</v>
      </c>
      <c r="F464" s="53"/>
      <c r="G464" s="33"/>
      <c r="H464" s="34">
        <f>SUM(U461:U465)</f>
        <v>324.67</v>
      </c>
      <c r="I464" s="37"/>
      <c r="J464" s="29">
        <f>Source!AU261</f>
        <v>40</v>
      </c>
      <c r="K464" s="34">
        <f>SUM(V461:V465)</f>
        <v>6120.07</v>
      </c>
      <c r="L464" s="35"/>
    </row>
    <row r="465" spans="1:32" ht="14.25" x14ac:dyDescent="0.2">
      <c r="A465" s="51"/>
      <c r="B465" s="52"/>
      <c r="C465" s="52" t="s">
        <v>1156</v>
      </c>
      <c r="D465" s="38" t="s">
        <v>1157</v>
      </c>
      <c r="E465" s="39">
        <f>Source!AQ261</f>
        <v>1.8</v>
      </c>
      <c r="F465" s="40"/>
      <c r="G465" s="41" t="str">
        <f>Source!DI261</f>
        <v>)*0,8</v>
      </c>
      <c r="H465" s="42"/>
      <c r="I465" s="41"/>
      <c r="J465" s="41"/>
      <c r="K465" s="42"/>
      <c r="L465" s="43">
        <f>Source!U261</f>
        <v>86.4</v>
      </c>
    </row>
    <row r="466" spans="1:32" ht="15" x14ac:dyDescent="0.25">
      <c r="G466" s="80">
        <f>H462+H463+H464</f>
        <v>1663.94</v>
      </c>
      <c r="H466" s="80"/>
      <c r="J466" s="80">
        <f>K462+K463+K464</f>
        <v>31365.35</v>
      </c>
      <c r="K466" s="80"/>
      <c r="L466" s="44">
        <f>Source!U261</f>
        <v>86.4</v>
      </c>
      <c r="O466" s="26">
        <f>G466</f>
        <v>1663.94</v>
      </c>
      <c r="P466" s="26">
        <f>J466</f>
        <v>31365.35</v>
      </c>
      <c r="Q466" s="26">
        <f>L466</f>
        <v>86.4</v>
      </c>
      <c r="W466">
        <f>IF(Source!BI261&lt;=1,H462+H463+H464, 0)</f>
        <v>0</v>
      </c>
      <c r="X466">
        <f>IF(Source!BI261=2,H462+H463+H464, 0)</f>
        <v>0</v>
      </c>
      <c r="Y466">
        <f>IF(Source!BI261=3,H462+H463+H464, 0)</f>
        <v>0</v>
      </c>
      <c r="Z466">
        <f>IF(Source!BI261=4,H462+H463+H464, 0)</f>
        <v>1663.94</v>
      </c>
    </row>
    <row r="467" spans="1:32" ht="42.75" x14ac:dyDescent="0.2">
      <c r="A467" s="49" t="str">
        <f>Source!E263</f>
        <v>45</v>
      </c>
      <c r="B467" s="50" t="str">
        <f>Source!F263</f>
        <v>п01-03-002-18</v>
      </c>
      <c r="C467" s="50" t="str">
        <f>Source!G263</f>
        <v>Выключатель трехполюсный напряжением до 1 кВ с устройством защитного отключения</v>
      </c>
      <c r="D467" s="31" t="str">
        <f>Source!H263</f>
        <v>ШТ</v>
      </c>
      <c r="E467" s="13">
        <f>Source!I263</f>
        <v>4</v>
      </c>
      <c r="F467" s="32">
        <f>Source!AL263+Source!AM263+Source!AO263</f>
        <v>33.83</v>
      </c>
      <c r="G467" s="33"/>
      <c r="H467" s="34"/>
      <c r="I467" s="33" t="str">
        <f>Source!BO263</f>
        <v/>
      </c>
      <c r="J467" s="33"/>
      <c r="K467" s="34"/>
      <c r="L467" s="35"/>
      <c r="S467">
        <f>ROUND((Source!FX263/100)*((ROUND(Source!AF263*Source!I263, 2)+ROUND(Source!AE263*Source!I263, 2))), 2)</f>
        <v>70.37</v>
      </c>
      <c r="T467">
        <f>Source!X263</f>
        <v>1326.41</v>
      </c>
      <c r="U467">
        <f>ROUND((Source!FY263/100)*((ROUND(Source!AF263*Source!I263, 2)+ROUND(Source!AE263*Source!I263, 2))), 2)</f>
        <v>43.3</v>
      </c>
      <c r="V467">
        <f>Source!Y263</f>
        <v>816.25</v>
      </c>
    </row>
    <row r="468" spans="1:32" ht="14.25" x14ac:dyDescent="0.2">
      <c r="A468" s="49"/>
      <c r="B468" s="50"/>
      <c r="C468" s="50" t="s">
        <v>1151</v>
      </c>
      <c r="D468" s="31"/>
      <c r="E468" s="13"/>
      <c r="F468" s="32">
        <f>Source!AO263</f>
        <v>33.83</v>
      </c>
      <c r="G468" s="33" t="str">
        <f>Source!DG263</f>
        <v>)*0,8</v>
      </c>
      <c r="H468" s="34">
        <f>ROUND(Source!AF263*Source!I263, 2)</f>
        <v>108.26</v>
      </c>
      <c r="I468" s="33"/>
      <c r="J468" s="33">
        <f>IF(Source!BA263&lt;&gt; 0, Source!BA263, 1)</f>
        <v>18.850000000000001</v>
      </c>
      <c r="K468" s="34">
        <f>Source!S263</f>
        <v>2040.63</v>
      </c>
      <c r="L468" s="35"/>
      <c r="R468">
        <f>H468</f>
        <v>108.26</v>
      </c>
    </row>
    <row r="469" spans="1:32" ht="14.25" x14ac:dyDescent="0.2">
      <c r="A469" s="49"/>
      <c r="B469" s="50"/>
      <c r="C469" s="50" t="s">
        <v>1153</v>
      </c>
      <c r="D469" s="31" t="s">
        <v>1154</v>
      </c>
      <c r="E469" s="13">
        <f>Source!BZ263</f>
        <v>65</v>
      </c>
      <c r="F469" s="53"/>
      <c r="G469" s="33"/>
      <c r="H469" s="34">
        <f>SUM(S467:S471)</f>
        <v>70.37</v>
      </c>
      <c r="I469" s="37"/>
      <c r="J469" s="29">
        <f>Source!AT263</f>
        <v>65</v>
      </c>
      <c r="K469" s="34">
        <f>SUM(T467:T471)</f>
        <v>1326.41</v>
      </c>
      <c r="L469" s="35"/>
    </row>
    <row r="470" spans="1:32" ht="14.25" x14ac:dyDescent="0.2">
      <c r="A470" s="49"/>
      <c r="B470" s="50"/>
      <c r="C470" s="50" t="s">
        <v>1155</v>
      </c>
      <c r="D470" s="31" t="s">
        <v>1154</v>
      </c>
      <c r="E470" s="13">
        <f>Source!CA263</f>
        <v>40</v>
      </c>
      <c r="F470" s="53"/>
      <c r="G470" s="33"/>
      <c r="H470" s="34">
        <f>SUM(U467:U471)</f>
        <v>43.3</v>
      </c>
      <c r="I470" s="37"/>
      <c r="J470" s="29">
        <f>Source!AU263</f>
        <v>40</v>
      </c>
      <c r="K470" s="34">
        <f>SUM(V467:V471)</f>
        <v>816.25</v>
      </c>
      <c r="L470" s="35"/>
    </row>
    <row r="471" spans="1:32" ht="14.25" x14ac:dyDescent="0.2">
      <c r="A471" s="51"/>
      <c r="B471" s="52"/>
      <c r="C471" s="52" t="s">
        <v>1156</v>
      </c>
      <c r="D471" s="38" t="s">
        <v>1157</v>
      </c>
      <c r="E471" s="39">
        <f>Source!AQ263</f>
        <v>3.6</v>
      </c>
      <c r="F471" s="40"/>
      <c r="G471" s="41" t="str">
        <f>Source!DI263</f>
        <v>)*0,8</v>
      </c>
      <c r="H471" s="42"/>
      <c r="I471" s="41"/>
      <c r="J471" s="41"/>
      <c r="K471" s="42"/>
      <c r="L471" s="43">
        <f>Source!U263</f>
        <v>11.520000000000001</v>
      </c>
    </row>
    <row r="472" spans="1:32" ht="15" x14ac:dyDescent="0.25">
      <c r="G472" s="80">
        <f>H468+H469+H470</f>
        <v>221.93</v>
      </c>
      <c r="H472" s="80"/>
      <c r="J472" s="80">
        <f>K468+K469+K470</f>
        <v>4183.29</v>
      </c>
      <c r="K472" s="80"/>
      <c r="L472" s="44">
        <f>Source!U263</f>
        <v>11.520000000000001</v>
      </c>
      <c r="O472" s="26">
        <f>G472</f>
        <v>221.93</v>
      </c>
      <c r="P472" s="26">
        <f>J472</f>
        <v>4183.29</v>
      </c>
      <c r="Q472" s="26">
        <f>L472</f>
        <v>11.520000000000001</v>
      </c>
      <c r="W472">
        <f>IF(Source!BI263&lt;=1,H468+H469+H470, 0)</f>
        <v>0</v>
      </c>
      <c r="X472">
        <f>IF(Source!BI263=2,H468+H469+H470, 0)</f>
        <v>0</v>
      </c>
      <c r="Y472">
        <f>IF(Source!BI263=3,H468+H469+H470, 0)</f>
        <v>0</v>
      </c>
      <c r="Z472">
        <f>IF(Source!BI263=4,H468+H469+H470, 0)</f>
        <v>221.93</v>
      </c>
    </row>
    <row r="474" spans="1:32" ht="15" x14ac:dyDescent="0.25">
      <c r="A474" s="81" t="str">
        <f>CONCATENATE("Итого по разделу: ",IF(Source!G265&lt;&gt;"Новый раздел", Source!G265, ""))</f>
        <v>Итого по разделу: Раздел Электромонтажные работы</v>
      </c>
      <c r="B474" s="81"/>
      <c r="C474" s="81"/>
      <c r="D474" s="81"/>
      <c r="E474" s="81"/>
      <c r="F474" s="81"/>
      <c r="G474" s="82">
        <f>SUM(O301:O473)</f>
        <v>58107.01</v>
      </c>
      <c r="H474" s="82"/>
      <c r="I474" s="28"/>
      <c r="J474" s="82">
        <f>SUM(P301:P473)</f>
        <v>415871.69999999995</v>
      </c>
      <c r="K474" s="82"/>
      <c r="L474" s="44">
        <f>SUM(Q301:Q473)</f>
        <v>545.90112000000011</v>
      </c>
      <c r="AF474" s="55" t="str">
        <f>CONCATENATE("Итого по разделу: ",IF(Source!G265&lt;&gt;"Новый раздел", Source!G265, ""))</f>
        <v>Итого по разделу: Раздел Электромонтажные работы</v>
      </c>
    </row>
    <row r="476" spans="1:32" ht="16.5" x14ac:dyDescent="0.25">
      <c r="A476" s="83" t="str">
        <f>CONCATENATE("Раздел: ",IF(Source!G302&lt;&gt;"Новый раздел", Source!G302, ""))</f>
        <v>Раздел: Раздел Отопление</v>
      </c>
      <c r="B476" s="83"/>
      <c r="C476" s="83"/>
      <c r="D476" s="83"/>
      <c r="E476" s="83"/>
      <c r="F476" s="83"/>
      <c r="G476" s="83"/>
      <c r="H476" s="83"/>
      <c r="I476" s="83"/>
      <c r="J476" s="83"/>
      <c r="K476" s="83"/>
      <c r="L476" s="83"/>
    </row>
    <row r="477" spans="1:32" ht="28.5" x14ac:dyDescent="0.2">
      <c r="A477" s="49" t="str">
        <f>Source!E307</f>
        <v>46</v>
      </c>
      <c r="B477" s="50" t="str">
        <f>Source!F307</f>
        <v>65-9-3</v>
      </c>
      <c r="C477" s="50" t="str">
        <f>Source!G307</f>
        <v>Смена внутренних трубопроводов из стальных труб диаметром до 25 мм</v>
      </c>
      <c r="D477" s="31" t="str">
        <f>Source!H307</f>
        <v>100 м</v>
      </c>
      <c r="E477" s="13">
        <f>Source!I307</f>
        <v>0.32</v>
      </c>
      <c r="F477" s="32">
        <f>Source!AL307+Source!AM307+Source!AO307</f>
        <v>1014.91</v>
      </c>
      <c r="G477" s="33"/>
      <c r="H477" s="34"/>
      <c r="I477" s="33" t="str">
        <f>Source!BO307</f>
        <v/>
      </c>
      <c r="J477" s="33"/>
      <c r="K477" s="34"/>
      <c r="L477" s="35"/>
      <c r="S477">
        <f>ROUND((Source!FX307/100)*((ROUND(Source!AF307*Source!I307, 2)+ROUND(Source!AE307*Source!I307, 2))), 2)</f>
        <v>302.42</v>
      </c>
      <c r="T477">
        <f>Source!X307</f>
        <v>1974.81</v>
      </c>
      <c r="U477">
        <f>ROUND((Source!FY307/100)*((ROUND(Source!AF307*Source!I307, 2)+ROUND(Source!AE307*Source!I307, 2))), 2)</f>
        <v>176.17</v>
      </c>
      <c r="V477">
        <f>Source!Y307</f>
        <v>1150.3699999999999</v>
      </c>
    </row>
    <row r="478" spans="1:32" x14ac:dyDescent="0.2">
      <c r="C478" s="27" t="str">
        <f>"Объем: "&amp;Source!I307&amp;"=32/"&amp;"100"</f>
        <v>Объем: 0,32=32/100</v>
      </c>
    </row>
    <row r="479" spans="1:32" ht="14.25" x14ac:dyDescent="0.2">
      <c r="A479" s="49"/>
      <c r="B479" s="50"/>
      <c r="C479" s="50" t="s">
        <v>1151</v>
      </c>
      <c r="D479" s="31"/>
      <c r="E479" s="13"/>
      <c r="F479" s="32">
        <f>Source!AO307</f>
        <v>912.26</v>
      </c>
      <c r="G479" s="33" t="str">
        <f>Source!DG307</f>
        <v/>
      </c>
      <c r="H479" s="34">
        <f>ROUND(Source!AF307*Source!I307, 2)</f>
        <v>291.92</v>
      </c>
      <c r="I479" s="33"/>
      <c r="J479" s="33">
        <f>IF(Source!BA307&lt;&gt; 0, Source!BA307, 1)</f>
        <v>6.53</v>
      </c>
      <c r="K479" s="34">
        <f>Source!S307</f>
        <v>1906.26</v>
      </c>
      <c r="L479" s="35"/>
      <c r="R479">
        <f>H479</f>
        <v>291.92</v>
      </c>
    </row>
    <row r="480" spans="1:32" ht="14.25" x14ac:dyDescent="0.2">
      <c r="A480" s="49"/>
      <c r="B480" s="50"/>
      <c r="C480" s="50" t="s">
        <v>319</v>
      </c>
      <c r="D480" s="31"/>
      <c r="E480" s="13"/>
      <c r="F480" s="32">
        <f>Source!AM307</f>
        <v>61.14</v>
      </c>
      <c r="G480" s="33" t="str">
        <f>Source!DE307</f>
        <v/>
      </c>
      <c r="H480" s="34">
        <f>ROUND(Source!AD307*Source!I307, 2)</f>
        <v>19.559999999999999</v>
      </c>
      <c r="I480" s="33"/>
      <c r="J480" s="33">
        <f>IF(Source!BB307&lt;&gt; 0, Source!BB307, 1)</f>
        <v>6.53</v>
      </c>
      <c r="K480" s="34">
        <f>Source!Q307</f>
        <v>127.76</v>
      </c>
      <c r="L480" s="35"/>
    </row>
    <row r="481" spans="1:26" ht="14.25" x14ac:dyDescent="0.2">
      <c r="A481" s="49"/>
      <c r="B481" s="50"/>
      <c r="C481" s="50" t="s">
        <v>1152</v>
      </c>
      <c r="D481" s="31"/>
      <c r="E481" s="13"/>
      <c r="F481" s="32">
        <f>Source!AN307</f>
        <v>5.28</v>
      </c>
      <c r="G481" s="33" t="str">
        <f>Source!DF307</f>
        <v/>
      </c>
      <c r="H481" s="36">
        <f>ROUND(Source!AE307*Source!I307, 2)</f>
        <v>1.69</v>
      </c>
      <c r="I481" s="33"/>
      <c r="J481" s="33">
        <f>IF(Source!BS307&lt;&gt; 0, Source!BS307, 1)</f>
        <v>6.53</v>
      </c>
      <c r="K481" s="36">
        <f>Source!R307</f>
        <v>11.03</v>
      </c>
      <c r="L481" s="35"/>
      <c r="R481">
        <f>H481</f>
        <v>1.69</v>
      </c>
    </row>
    <row r="482" spans="1:26" ht="14.25" x14ac:dyDescent="0.2">
      <c r="A482" s="49"/>
      <c r="B482" s="50"/>
      <c r="C482" s="50" t="s">
        <v>1158</v>
      </c>
      <c r="D482" s="31"/>
      <c r="E482" s="13"/>
      <c r="F482" s="32">
        <f>Source!AL307</f>
        <v>41.51</v>
      </c>
      <c r="G482" s="33" t="str">
        <f>Source!DD307</f>
        <v/>
      </c>
      <c r="H482" s="34">
        <f>ROUND(Source!AC307*Source!I307, 2)</f>
        <v>13.28</v>
      </c>
      <c r="I482" s="33"/>
      <c r="J482" s="33">
        <f>IF(Source!BC307&lt;&gt; 0, Source!BC307, 1)</f>
        <v>6.53</v>
      </c>
      <c r="K482" s="34">
        <f>Source!P307</f>
        <v>86.74</v>
      </c>
      <c r="L482" s="35"/>
    </row>
    <row r="483" spans="1:26" ht="14.25" x14ac:dyDescent="0.2">
      <c r="A483" s="49"/>
      <c r="B483" s="50"/>
      <c r="C483" s="50" t="s">
        <v>1153</v>
      </c>
      <c r="D483" s="31" t="s">
        <v>1154</v>
      </c>
      <c r="E483" s="13">
        <f>Source!BZ307</f>
        <v>103</v>
      </c>
      <c r="F483" s="53"/>
      <c r="G483" s="33"/>
      <c r="H483" s="34">
        <f>SUM(S477:S486)</f>
        <v>302.42</v>
      </c>
      <c r="I483" s="37"/>
      <c r="J483" s="29">
        <f>Source!AT307</f>
        <v>103</v>
      </c>
      <c r="K483" s="34">
        <f>SUM(T477:T486)</f>
        <v>1974.81</v>
      </c>
      <c r="L483" s="35"/>
    </row>
    <row r="484" spans="1:26" ht="14.25" x14ac:dyDescent="0.2">
      <c r="A484" s="49"/>
      <c r="B484" s="50"/>
      <c r="C484" s="50" t="s">
        <v>1155</v>
      </c>
      <c r="D484" s="31" t="s">
        <v>1154</v>
      </c>
      <c r="E484" s="13">
        <f>Source!CA307</f>
        <v>60</v>
      </c>
      <c r="F484" s="53"/>
      <c r="G484" s="33"/>
      <c r="H484" s="34">
        <f>SUM(U477:U486)</f>
        <v>176.17</v>
      </c>
      <c r="I484" s="37"/>
      <c r="J484" s="29">
        <f>Source!AU307</f>
        <v>60</v>
      </c>
      <c r="K484" s="34">
        <f>SUM(V477:V486)</f>
        <v>1150.3699999999999</v>
      </c>
      <c r="L484" s="35"/>
    </row>
    <row r="485" spans="1:26" ht="14.25" x14ac:dyDescent="0.2">
      <c r="A485" s="49"/>
      <c r="B485" s="50"/>
      <c r="C485" s="50" t="s">
        <v>1156</v>
      </c>
      <c r="D485" s="31" t="s">
        <v>1157</v>
      </c>
      <c r="E485" s="13">
        <f>Source!AQ307</f>
        <v>94.83</v>
      </c>
      <c r="F485" s="32"/>
      <c r="G485" s="33" t="str">
        <f>Source!DI307</f>
        <v/>
      </c>
      <c r="H485" s="34"/>
      <c r="I485" s="33"/>
      <c r="J485" s="33"/>
      <c r="K485" s="34"/>
      <c r="L485" s="45">
        <f>Source!U307</f>
        <v>30.345600000000001</v>
      </c>
    </row>
    <row r="486" spans="1:26" ht="71.25" x14ac:dyDescent="0.2">
      <c r="A486" s="51" t="str">
        <f>Source!E309</f>
        <v>46,1</v>
      </c>
      <c r="B486" s="52" t="str">
        <f>Source!F309</f>
        <v>18.5.13.01-0003</v>
      </c>
      <c r="C486" s="52" t="str">
        <f>Source!G309</f>
        <v>Узлы укрупненные монтажные (трубопроводы) из стальных водогазопроводных  неоцинкованных труб с гильзами для систем отопления диаметром 25 мм</v>
      </c>
      <c r="D486" s="38" t="str">
        <f>Source!H309</f>
        <v>м</v>
      </c>
      <c r="E486" s="39">
        <f>Source!I309</f>
        <v>32</v>
      </c>
      <c r="F486" s="40">
        <f>Source!AL309+Source!AM309+Source!AO309</f>
        <v>25.51</v>
      </c>
      <c r="G486" s="47" t="s">
        <v>4</v>
      </c>
      <c r="H486" s="42">
        <f>ROUND(Source!AC309*Source!I309, 2)+ROUND(Source!AD309*Source!I309, 2)+ROUND(Source!AF309*Source!I309, 2)</f>
        <v>816.32</v>
      </c>
      <c r="I486" s="41"/>
      <c r="J486" s="41">
        <f>IF(Source!BC309&lt;&gt; 0, Source!BC309, 1)</f>
        <v>6.53</v>
      </c>
      <c r="K486" s="42">
        <f>Source!O309</f>
        <v>5330.57</v>
      </c>
      <c r="L486" s="48"/>
      <c r="S486">
        <f>ROUND((Source!FX309/100)*((ROUND(Source!AF309*Source!I309, 2)+ROUND(Source!AE309*Source!I309, 2))), 2)</f>
        <v>0</v>
      </c>
      <c r="T486">
        <f>Source!X309</f>
        <v>0</v>
      </c>
      <c r="U486">
        <f>ROUND((Source!FY309/100)*((ROUND(Source!AF309*Source!I309, 2)+ROUND(Source!AE309*Source!I309, 2))), 2)</f>
        <v>0</v>
      </c>
      <c r="V486">
        <f>Source!Y309</f>
        <v>0</v>
      </c>
      <c r="W486">
        <f>IF(Source!BI309&lt;=1,H486, 0)</f>
        <v>816.32</v>
      </c>
      <c r="X486">
        <f>IF(Source!BI309=2,H486, 0)</f>
        <v>0</v>
      </c>
      <c r="Y486">
        <f>IF(Source!BI309=3,H486, 0)</f>
        <v>0</v>
      </c>
      <c r="Z486">
        <f>IF(Source!BI309=4,H486, 0)</f>
        <v>0</v>
      </c>
    </row>
    <row r="487" spans="1:26" ht="15" x14ac:dyDescent="0.25">
      <c r="G487" s="80">
        <f>H479+H480+H482+H483+H484+SUM(H486:H486)</f>
        <v>1619.67</v>
      </c>
      <c r="H487" s="80"/>
      <c r="J487" s="80">
        <f>K479+K480+K482+K483+K484+SUM(K486:K486)</f>
        <v>10576.509999999998</v>
      </c>
      <c r="K487" s="80"/>
      <c r="L487" s="44">
        <f>Source!U307</f>
        <v>30.345600000000001</v>
      </c>
      <c r="O487" s="26">
        <f>G487</f>
        <v>1619.67</v>
      </c>
      <c r="P487" s="26">
        <f>J487</f>
        <v>10576.509999999998</v>
      </c>
      <c r="Q487" s="26">
        <f>L487</f>
        <v>30.345600000000001</v>
      </c>
      <c r="W487">
        <f>IF(Source!BI307&lt;=1,H479+H480+H482+H483+H484, 0)</f>
        <v>803.35</v>
      </c>
      <c r="X487">
        <f>IF(Source!BI307=2,H479+H480+H482+H483+H484, 0)</f>
        <v>0</v>
      </c>
      <c r="Y487">
        <f>IF(Source!BI307=3,H479+H480+H482+H483+H484, 0)</f>
        <v>0</v>
      </c>
      <c r="Z487">
        <f>IF(Source!BI307=4,H479+H480+H482+H483+H484, 0)</f>
        <v>0</v>
      </c>
    </row>
    <row r="488" spans="1:26" ht="28.5" x14ac:dyDescent="0.2">
      <c r="A488" s="49" t="str">
        <f>Source!E311</f>
        <v>47</v>
      </c>
      <c r="B488" s="50" t="str">
        <f>Source!F311</f>
        <v>65-9-4</v>
      </c>
      <c r="C488" s="50" t="str">
        <f>Source!G311</f>
        <v>Смена внутренних трубопроводов из стальных труб диаметром до 32 мм</v>
      </c>
      <c r="D488" s="31" t="str">
        <f>Source!H311</f>
        <v>100 м</v>
      </c>
      <c r="E488" s="13">
        <f>Source!I311</f>
        <v>0.08</v>
      </c>
      <c r="F488" s="32">
        <f>Source!AL311+Source!AM311+Source!AO311</f>
        <v>1209.9100000000001</v>
      </c>
      <c r="G488" s="33"/>
      <c r="H488" s="34"/>
      <c r="I488" s="33" t="str">
        <f>Source!BO311</f>
        <v/>
      </c>
      <c r="J488" s="33"/>
      <c r="K488" s="34"/>
      <c r="L488" s="35"/>
      <c r="S488">
        <f>ROUND((Source!FX311/100)*((ROUND(Source!AF311*Source!I311, 2)+ROUND(Source!AE311*Source!I311, 2))), 2)</f>
        <v>91.67</v>
      </c>
      <c r="T488">
        <f>Source!X311</f>
        <v>598.63</v>
      </c>
      <c r="U488">
        <f>ROUND((Source!FY311/100)*((ROUND(Source!AF311*Source!I311, 2)+ROUND(Source!AE311*Source!I311, 2))), 2)</f>
        <v>53.4</v>
      </c>
      <c r="V488">
        <f>Source!Y311</f>
        <v>348.71</v>
      </c>
    </row>
    <row r="489" spans="1:26" x14ac:dyDescent="0.2">
      <c r="C489" s="27" t="str">
        <f>"Объем: "&amp;Source!I311&amp;"=8/"&amp;"100"</f>
        <v>Объем: 0,08=8/100</v>
      </c>
    </row>
    <row r="490" spans="1:26" ht="14.25" x14ac:dyDescent="0.2">
      <c r="A490" s="49"/>
      <c r="B490" s="50"/>
      <c r="C490" s="50" t="s">
        <v>1151</v>
      </c>
      <c r="D490" s="31"/>
      <c r="E490" s="13"/>
      <c r="F490" s="32">
        <f>Source!AO311</f>
        <v>1107.26</v>
      </c>
      <c r="G490" s="33" t="str">
        <f>Source!DG311</f>
        <v/>
      </c>
      <c r="H490" s="34">
        <f>ROUND(Source!AF311*Source!I311, 2)</f>
        <v>88.58</v>
      </c>
      <c r="I490" s="33"/>
      <c r="J490" s="33">
        <f>IF(Source!BA311&lt;&gt; 0, Source!BA311, 1)</f>
        <v>6.53</v>
      </c>
      <c r="K490" s="34">
        <f>Source!S311</f>
        <v>578.42999999999995</v>
      </c>
      <c r="L490" s="35"/>
      <c r="R490">
        <f>H490</f>
        <v>88.58</v>
      </c>
    </row>
    <row r="491" spans="1:26" ht="14.25" x14ac:dyDescent="0.2">
      <c r="A491" s="49"/>
      <c r="B491" s="50"/>
      <c r="C491" s="50" t="s">
        <v>319</v>
      </c>
      <c r="D491" s="31"/>
      <c r="E491" s="13"/>
      <c r="F491" s="32">
        <f>Source!AM311</f>
        <v>61.14</v>
      </c>
      <c r="G491" s="33" t="str">
        <f>Source!DE311</f>
        <v/>
      </c>
      <c r="H491" s="34">
        <f>ROUND(Source!AD311*Source!I311, 2)</f>
        <v>4.8899999999999997</v>
      </c>
      <c r="I491" s="33"/>
      <c r="J491" s="33">
        <f>IF(Source!BB311&lt;&gt; 0, Source!BB311, 1)</f>
        <v>6.53</v>
      </c>
      <c r="K491" s="34">
        <f>Source!Q311</f>
        <v>31.94</v>
      </c>
      <c r="L491" s="35"/>
    </row>
    <row r="492" spans="1:26" ht="14.25" x14ac:dyDescent="0.2">
      <c r="A492" s="49"/>
      <c r="B492" s="50"/>
      <c r="C492" s="50" t="s">
        <v>1152</v>
      </c>
      <c r="D492" s="31"/>
      <c r="E492" s="13"/>
      <c r="F492" s="32">
        <f>Source!AN311</f>
        <v>5.28</v>
      </c>
      <c r="G492" s="33" t="str">
        <f>Source!DF311</f>
        <v/>
      </c>
      <c r="H492" s="36">
        <f>ROUND(Source!AE311*Source!I311, 2)</f>
        <v>0.42</v>
      </c>
      <c r="I492" s="33"/>
      <c r="J492" s="33">
        <f>IF(Source!BS311&lt;&gt; 0, Source!BS311, 1)</f>
        <v>6.53</v>
      </c>
      <c r="K492" s="36">
        <f>Source!R311</f>
        <v>2.76</v>
      </c>
      <c r="L492" s="35"/>
      <c r="R492">
        <f>H492</f>
        <v>0.42</v>
      </c>
    </row>
    <row r="493" spans="1:26" ht="14.25" x14ac:dyDescent="0.2">
      <c r="A493" s="49"/>
      <c r="B493" s="50"/>
      <c r="C493" s="50" t="s">
        <v>1158</v>
      </c>
      <c r="D493" s="31"/>
      <c r="E493" s="13"/>
      <c r="F493" s="32">
        <f>Source!AL311</f>
        <v>41.51</v>
      </c>
      <c r="G493" s="33" t="str">
        <f>Source!DD311</f>
        <v/>
      </c>
      <c r="H493" s="34">
        <f>ROUND(Source!AC311*Source!I311, 2)</f>
        <v>3.32</v>
      </c>
      <c r="I493" s="33"/>
      <c r="J493" s="33">
        <f>IF(Source!BC311&lt;&gt; 0, Source!BC311, 1)</f>
        <v>6.53</v>
      </c>
      <c r="K493" s="34">
        <f>Source!P311</f>
        <v>21.68</v>
      </c>
      <c r="L493" s="35"/>
    </row>
    <row r="494" spans="1:26" ht="14.25" x14ac:dyDescent="0.2">
      <c r="A494" s="49"/>
      <c r="B494" s="50"/>
      <c r="C494" s="50" t="s">
        <v>1153</v>
      </c>
      <c r="D494" s="31" t="s">
        <v>1154</v>
      </c>
      <c r="E494" s="13">
        <f>Source!BZ311</f>
        <v>103</v>
      </c>
      <c r="F494" s="53"/>
      <c r="G494" s="33"/>
      <c r="H494" s="34">
        <f>SUM(S488:S497)</f>
        <v>91.67</v>
      </c>
      <c r="I494" s="37"/>
      <c r="J494" s="29">
        <f>Source!AT311</f>
        <v>103</v>
      </c>
      <c r="K494" s="34">
        <f>SUM(T488:T497)</f>
        <v>598.63</v>
      </c>
      <c r="L494" s="35"/>
    </row>
    <row r="495" spans="1:26" ht="14.25" x14ac:dyDescent="0.2">
      <c r="A495" s="49"/>
      <c r="B495" s="50"/>
      <c r="C495" s="50" t="s">
        <v>1155</v>
      </c>
      <c r="D495" s="31" t="s">
        <v>1154</v>
      </c>
      <c r="E495" s="13">
        <f>Source!CA311</f>
        <v>60</v>
      </c>
      <c r="F495" s="53"/>
      <c r="G495" s="33"/>
      <c r="H495" s="34">
        <f>SUM(U488:U497)</f>
        <v>53.4</v>
      </c>
      <c r="I495" s="37"/>
      <c r="J495" s="29">
        <f>Source!AU311</f>
        <v>60</v>
      </c>
      <c r="K495" s="34">
        <f>SUM(V488:V497)</f>
        <v>348.71</v>
      </c>
      <c r="L495" s="35"/>
    </row>
    <row r="496" spans="1:26" ht="14.25" x14ac:dyDescent="0.2">
      <c r="A496" s="49"/>
      <c r="B496" s="50"/>
      <c r="C496" s="50" t="s">
        <v>1156</v>
      </c>
      <c r="D496" s="31" t="s">
        <v>1157</v>
      </c>
      <c r="E496" s="13">
        <f>Source!AQ311</f>
        <v>115.1</v>
      </c>
      <c r="F496" s="32"/>
      <c r="G496" s="33" t="str">
        <f>Source!DI311</f>
        <v/>
      </c>
      <c r="H496" s="34"/>
      <c r="I496" s="33"/>
      <c r="J496" s="33"/>
      <c r="K496" s="34"/>
      <c r="L496" s="45">
        <f>Source!U311</f>
        <v>9.2080000000000002</v>
      </c>
    </row>
    <row r="497" spans="1:26" ht="71.25" x14ac:dyDescent="0.2">
      <c r="A497" s="51" t="str">
        <f>Source!E313</f>
        <v>47,1</v>
      </c>
      <c r="B497" s="52" t="str">
        <f>Source!F313</f>
        <v>18.5.13.01-0004</v>
      </c>
      <c r="C497" s="52" t="str">
        <f>Source!G313</f>
        <v>Узлы укрупненные монтажные (трубопроводы) из стальных водогазопроводных  неоцинкованных труб с гильзами для систем отопления диаметром 32 мм</v>
      </c>
      <c r="D497" s="38" t="str">
        <f>Source!H313</f>
        <v>м</v>
      </c>
      <c r="E497" s="39">
        <f>Source!I313</f>
        <v>8</v>
      </c>
      <c r="F497" s="40">
        <f>Source!AL313+Source!AM313+Source!AO313</f>
        <v>30.61</v>
      </c>
      <c r="G497" s="47" t="s">
        <v>4</v>
      </c>
      <c r="H497" s="42">
        <f>ROUND(Source!AC313*Source!I313, 2)+ROUND(Source!AD313*Source!I313, 2)+ROUND(Source!AF313*Source!I313, 2)</f>
        <v>244.88</v>
      </c>
      <c r="I497" s="41"/>
      <c r="J497" s="41">
        <f>IF(Source!BC313&lt;&gt; 0, Source!BC313, 1)</f>
        <v>6.53</v>
      </c>
      <c r="K497" s="42">
        <f>Source!O313</f>
        <v>1599.07</v>
      </c>
      <c r="L497" s="48"/>
      <c r="S497">
        <f>ROUND((Source!FX313/100)*((ROUND(Source!AF313*Source!I313, 2)+ROUND(Source!AE313*Source!I313, 2))), 2)</f>
        <v>0</v>
      </c>
      <c r="T497">
        <f>Source!X313</f>
        <v>0</v>
      </c>
      <c r="U497">
        <f>ROUND((Source!FY313/100)*((ROUND(Source!AF313*Source!I313, 2)+ROUND(Source!AE313*Source!I313, 2))), 2)</f>
        <v>0</v>
      </c>
      <c r="V497">
        <f>Source!Y313</f>
        <v>0</v>
      </c>
      <c r="W497">
        <f>IF(Source!BI313&lt;=1,H497, 0)</f>
        <v>244.88</v>
      </c>
      <c r="X497">
        <f>IF(Source!BI313=2,H497, 0)</f>
        <v>0</v>
      </c>
      <c r="Y497">
        <f>IF(Source!BI313=3,H497, 0)</f>
        <v>0</v>
      </c>
      <c r="Z497">
        <f>IF(Source!BI313=4,H497, 0)</f>
        <v>0</v>
      </c>
    </row>
    <row r="498" spans="1:26" ht="15" x14ac:dyDescent="0.25">
      <c r="G498" s="80">
        <f>H490+H491+H493+H494+H495+SUM(H497:H497)</f>
        <v>486.74</v>
      </c>
      <c r="H498" s="80"/>
      <c r="J498" s="80">
        <f>K490+K491+K493+K494+K495+SUM(K497:K497)</f>
        <v>3178.46</v>
      </c>
      <c r="K498" s="80"/>
      <c r="L498" s="44">
        <f>Source!U311</f>
        <v>9.2080000000000002</v>
      </c>
      <c r="O498" s="26">
        <f>G498</f>
        <v>486.74</v>
      </c>
      <c r="P498" s="26">
        <f>J498</f>
        <v>3178.46</v>
      </c>
      <c r="Q498" s="26">
        <f>L498</f>
        <v>9.2080000000000002</v>
      </c>
      <c r="W498">
        <f>IF(Source!BI311&lt;=1,H490+H491+H493+H494+H495, 0)</f>
        <v>241.85999999999999</v>
      </c>
      <c r="X498">
        <f>IF(Source!BI311=2,H490+H491+H493+H494+H495, 0)</f>
        <v>0</v>
      </c>
      <c r="Y498">
        <f>IF(Source!BI311=3,H490+H491+H493+H494+H495, 0)</f>
        <v>0</v>
      </c>
      <c r="Z498">
        <f>IF(Source!BI311=4,H490+H491+H493+H494+H495, 0)</f>
        <v>0</v>
      </c>
    </row>
    <row r="499" spans="1:26" ht="14.25" x14ac:dyDescent="0.2">
      <c r="A499" s="49" t="str">
        <f>Source!E315</f>
        <v>48</v>
      </c>
      <c r="B499" s="50" t="str">
        <f>Source!F315</f>
        <v>65-19-2</v>
      </c>
      <c r="C499" s="50" t="str">
        <f>Source!G315</f>
        <v>Демонтаж радиаторов весом до 160 кг</v>
      </c>
      <c r="D499" s="31" t="str">
        <f>Source!H315</f>
        <v>100 ШТ</v>
      </c>
      <c r="E499" s="13">
        <f>Source!I315</f>
        <v>0.08</v>
      </c>
      <c r="F499" s="32">
        <f>Source!AL315+Source!AM315+Source!AO315</f>
        <v>1362.8700000000001</v>
      </c>
      <c r="G499" s="33"/>
      <c r="H499" s="34"/>
      <c r="I499" s="33" t="str">
        <f>Source!BO315</f>
        <v/>
      </c>
      <c r="J499" s="33"/>
      <c r="K499" s="34"/>
      <c r="L499" s="35"/>
      <c r="S499">
        <f>ROUND((Source!FX315/100)*((ROUND(Source!AF315*Source!I315, 2)+ROUND(Source!AE315*Source!I315, 2))), 2)</f>
        <v>76.67</v>
      </c>
      <c r="T499">
        <f>Source!X315</f>
        <v>500.62</v>
      </c>
      <c r="U499">
        <f>ROUND((Source!FY315/100)*((ROUND(Source!AF315*Source!I315, 2)+ROUND(Source!AE315*Source!I315, 2))), 2)</f>
        <v>51.81</v>
      </c>
      <c r="V499">
        <f>Source!Y315</f>
        <v>338.26</v>
      </c>
    </row>
    <row r="500" spans="1:26" x14ac:dyDescent="0.2">
      <c r="C500" s="27" t="str">
        <f>"Объем: "&amp;Source!I315&amp;"=8/"&amp;"100"</f>
        <v>Объем: 0,08=8/100</v>
      </c>
    </row>
    <row r="501" spans="1:26" ht="14.25" x14ac:dyDescent="0.2">
      <c r="A501" s="49"/>
      <c r="B501" s="50"/>
      <c r="C501" s="50" t="s">
        <v>1151</v>
      </c>
      <c r="D501" s="31"/>
      <c r="E501" s="13"/>
      <c r="F501" s="32">
        <f>Source!AO315</f>
        <v>1243.46</v>
      </c>
      <c r="G501" s="33" t="str">
        <f>Source!DG315</f>
        <v/>
      </c>
      <c r="H501" s="34">
        <f>ROUND(Source!AF315*Source!I315, 2)</f>
        <v>99.48</v>
      </c>
      <c r="I501" s="33"/>
      <c r="J501" s="33">
        <f>IF(Source!BA315&lt;&gt; 0, Source!BA315, 1)</f>
        <v>6.53</v>
      </c>
      <c r="K501" s="34">
        <f>Source!S315</f>
        <v>649.58000000000004</v>
      </c>
      <c r="L501" s="35"/>
      <c r="R501">
        <f>H501</f>
        <v>99.48</v>
      </c>
    </row>
    <row r="502" spans="1:26" ht="14.25" x14ac:dyDescent="0.2">
      <c r="A502" s="49"/>
      <c r="B502" s="50"/>
      <c r="C502" s="50" t="s">
        <v>319</v>
      </c>
      <c r="D502" s="31"/>
      <c r="E502" s="13"/>
      <c r="F502" s="32">
        <f>Source!AM315</f>
        <v>119.41</v>
      </c>
      <c r="G502" s="33" t="str">
        <f>Source!DE315</f>
        <v/>
      </c>
      <c r="H502" s="34">
        <f>ROUND(Source!AD315*Source!I315, 2)</f>
        <v>9.5500000000000007</v>
      </c>
      <c r="I502" s="33"/>
      <c r="J502" s="33">
        <f>IF(Source!BB315&lt;&gt; 0, Source!BB315, 1)</f>
        <v>6.53</v>
      </c>
      <c r="K502" s="34">
        <f>Source!Q315</f>
        <v>62.38</v>
      </c>
      <c r="L502" s="35"/>
    </row>
    <row r="503" spans="1:26" ht="14.25" x14ac:dyDescent="0.2">
      <c r="A503" s="49"/>
      <c r="B503" s="50"/>
      <c r="C503" s="50" t="s">
        <v>1152</v>
      </c>
      <c r="D503" s="31"/>
      <c r="E503" s="13"/>
      <c r="F503" s="32">
        <f>Source!AN315</f>
        <v>51.57</v>
      </c>
      <c r="G503" s="33" t="str">
        <f>Source!DF315</f>
        <v/>
      </c>
      <c r="H503" s="36">
        <f>ROUND(Source!AE315*Source!I315, 2)</f>
        <v>4.13</v>
      </c>
      <c r="I503" s="33"/>
      <c r="J503" s="33">
        <f>IF(Source!BS315&lt;&gt; 0, Source!BS315, 1)</f>
        <v>6.53</v>
      </c>
      <c r="K503" s="36">
        <f>Source!R315</f>
        <v>26.94</v>
      </c>
      <c r="L503" s="35"/>
      <c r="R503">
        <f>H503</f>
        <v>4.13</v>
      </c>
    </row>
    <row r="504" spans="1:26" ht="14.25" x14ac:dyDescent="0.2">
      <c r="A504" s="49"/>
      <c r="B504" s="50"/>
      <c r="C504" s="50" t="s">
        <v>1153</v>
      </c>
      <c r="D504" s="31" t="s">
        <v>1154</v>
      </c>
      <c r="E504" s="13">
        <f>Source!BZ315</f>
        <v>74</v>
      </c>
      <c r="F504" s="53"/>
      <c r="G504" s="33"/>
      <c r="H504" s="34">
        <f>SUM(S499:S506)</f>
        <v>76.67</v>
      </c>
      <c r="I504" s="37"/>
      <c r="J504" s="29">
        <f>Source!AT315</f>
        <v>74</v>
      </c>
      <c r="K504" s="34">
        <f>SUM(T499:T506)</f>
        <v>500.62</v>
      </c>
      <c r="L504" s="35"/>
    </row>
    <row r="505" spans="1:26" ht="14.25" x14ac:dyDescent="0.2">
      <c r="A505" s="49"/>
      <c r="B505" s="50"/>
      <c r="C505" s="50" t="s">
        <v>1155</v>
      </c>
      <c r="D505" s="31" t="s">
        <v>1154</v>
      </c>
      <c r="E505" s="13">
        <f>Source!CA315</f>
        <v>50</v>
      </c>
      <c r="F505" s="53"/>
      <c r="G505" s="33"/>
      <c r="H505" s="34">
        <f>SUM(U499:U506)</f>
        <v>51.81</v>
      </c>
      <c r="I505" s="37"/>
      <c r="J505" s="29">
        <f>Source!AU315</f>
        <v>50</v>
      </c>
      <c r="K505" s="34">
        <f>SUM(V499:V506)</f>
        <v>338.26</v>
      </c>
      <c r="L505" s="35"/>
    </row>
    <row r="506" spans="1:26" ht="14.25" x14ac:dyDescent="0.2">
      <c r="A506" s="51"/>
      <c r="B506" s="52"/>
      <c r="C506" s="52" t="s">
        <v>1156</v>
      </c>
      <c r="D506" s="38" t="s">
        <v>1157</v>
      </c>
      <c r="E506" s="39">
        <f>Source!AQ315</f>
        <v>158</v>
      </c>
      <c r="F506" s="40"/>
      <c r="G506" s="41" t="str">
        <f>Source!DI315</f>
        <v/>
      </c>
      <c r="H506" s="42"/>
      <c r="I506" s="41"/>
      <c r="J506" s="41"/>
      <c r="K506" s="42"/>
      <c r="L506" s="43">
        <f>Source!U315</f>
        <v>12.64</v>
      </c>
    </row>
    <row r="507" spans="1:26" ht="15" x14ac:dyDescent="0.25">
      <c r="G507" s="80">
        <f>H501+H502+H504+H505</f>
        <v>237.51</v>
      </c>
      <c r="H507" s="80"/>
      <c r="J507" s="80">
        <f>K501+K502+K504+K505</f>
        <v>1550.84</v>
      </c>
      <c r="K507" s="80"/>
      <c r="L507" s="44">
        <f>Source!U315</f>
        <v>12.64</v>
      </c>
      <c r="O507" s="26">
        <f>G507</f>
        <v>237.51</v>
      </c>
      <c r="P507" s="26">
        <f>J507</f>
        <v>1550.84</v>
      </c>
      <c r="Q507" s="26">
        <f>L507</f>
        <v>12.64</v>
      </c>
      <c r="W507">
        <f>IF(Source!BI315&lt;=1,H501+H502+H504+H505, 0)</f>
        <v>237.51</v>
      </c>
      <c r="X507">
        <f>IF(Source!BI315=2,H501+H502+H504+H505, 0)</f>
        <v>0</v>
      </c>
      <c r="Y507">
        <f>IF(Source!BI315=3,H501+H502+H504+H505, 0)</f>
        <v>0</v>
      </c>
      <c r="Z507">
        <f>IF(Source!BI315=4,H501+H502+H504+H505, 0)</f>
        <v>0</v>
      </c>
    </row>
    <row r="508" spans="1:26" ht="14.25" x14ac:dyDescent="0.2">
      <c r="A508" s="49" t="str">
        <f>Source!E317</f>
        <v>49</v>
      </c>
      <c r="B508" s="50" t="str">
        <f>Source!F317</f>
        <v>18-03-001-02</v>
      </c>
      <c r="C508" s="50" t="str">
        <f>Source!G317</f>
        <v>Установка радиаторов стальных</v>
      </c>
      <c r="D508" s="31" t="str">
        <f>Source!H317</f>
        <v>100 квт</v>
      </c>
      <c r="E508" s="13">
        <f>Source!I317</f>
        <v>0.16320000000000001</v>
      </c>
      <c r="F508" s="32">
        <f>Source!AL317+Source!AM317+Source!AO317</f>
        <v>1942.27</v>
      </c>
      <c r="G508" s="33"/>
      <c r="H508" s="34"/>
      <c r="I508" s="33" t="str">
        <f>Source!BO317</f>
        <v/>
      </c>
      <c r="J508" s="33"/>
      <c r="K508" s="34"/>
      <c r="L508" s="35"/>
      <c r="S508">
        <f>ROUND((Source!FX317/100)*((ROUND(Source!AF317*Source!I317, 2)+ROUND(Source!AE317*Source!I317, 2))), 2)</f>
        <v>136.34</v>
      </c>
      <c r="T508">
        <f>Source!X317</f>
        <v>888.69</v>
      </c>
      <c r="U508">
        <f>ROUND((Source!FY317/100)*((ROUND(Source!AF317*Source!I317, 2)+ROUND(Source!AE317*Source!I317, 2))), 2)</f>
        <v>83.5</v>
      </c>
      <c r="V508">
        <f>Source!Y317</f>
        <v>548.66999999999996</v>
      </c>
    </row>
    <row r="509" spans="1:26" x14ac:dyDescent="0.2">
      <c r="C509" s="27" t="str">
        <f>"Объем: "&amp;Source!I317&amp;"=16,32/"&amp;"100"</f>
        <v>Объем: 0,1632=16,32/100</v>
      </c>
    </row>
    <row r="510" spans="1:26" ht="14.25" x14ac:dyDescent="0.2">
      <c r="A510" s="49"/>
      <c r="B510" s="50"/>
      <c r="C510" s="50" t="s">
        <v>1151</v>
      </c>
      <c r="D510" s="31"/>
      <c r="E510" s="13"/>
      <c r="F510" s="32">
        <f>Source!AO317</f>
        <v>588.42999999999995</v>
      </c>
      <c r="G510" s="33" t="str">
        <f>Source!DG317</f>
        <v>)*1,15</v>
      </c>
      <c r="H510" s="34">
        <f>ROUND(Source!AF317*Source!I317, 2)</f>
        <v>110.44</v>
      </c>
      <c r="I510" s="33"/>
      <c r="J510" s="33">
        <f>IF(Source!BA317&lt;&gt; 0, Source!BA317, 1)</f>
        <v>6.53</v>
      </c>
      <c r="K510" s="34">
        <f>Source!S317</f>
        <v>721.15</v>
      </c>
      <c r="L510" s="35"/>
      <c r="R510">
        <f>H510</f>
        <v>110.44</v>
      </c>
    </row>
    <row r="511" spans="1:26" ht="14.25" x14ac:dyDescent="0.2">
      <c r="A511" s="49"/>
      <c r="B511" s="50"/>
      <c r="C511" s="50" t="s">
        <v>319</v>
      </c>
      <c r="D511" s="31"/>
      <c r="E511" s="13"/>
      <c r="F511" s="32">
        <f>Source!AM317</f>
        <v>192.58</v>
      </c>
      <c r="G511" s="33" t="str">
        <f>Source!DE317</f>
        <v>)*1,25</v>
      </c>
      <c r="H511" s="34">
        <f>ROUND(Source!AD317*Source!I317, 2)</f>
        <v>39.29</v>
      </c>
      <c r="I511" s="33"/>
      <c r="J511" s="33">
        <f>IF(Source!BB317&lt;&gt; 0, Source!BB317, 1)</f>
        <v>6.53</v>
      </c>
      <c r="K511" s="34">
        <f>Source!Q317</f>
        <v>256.54000000000002</v>
      </c>
      <c r="L511" s="35"/>
    </row>
    <row r="512" spans="1:26" ht="14.25" x14ac:dyDescent="0.2">
      <c r="A512" s="49"/>
      <c r="B512" s="50"/>
      <c r="C512" s="50" t="s">
        <v>1152</v>
      </c>
      <c r="D512" s="31"/>
      <c r="E512" s="13"/>
      <c r="F512" s="32">
        <f>Source!AN317</f>
        <v>38.75</v>
      </c>
      <c r="G512" s="33" t="str">
        <f>Source!DF317</f>
        <v>)*1,25</v>
      </c>
      <c r="H512" s="36">
        <f>ROUND(Source!AE317*Source!I317, 2)</f>
        <v>7.91</v>
      </c>
      <c r="I512" s="33"/>
      <c r="J512" s="33">
        <f>IF(Source!BS317&lt;&gt; 0, Source!BS317, 1)</f>
        <v>6.53</v>
      </c>
      <c r="K512" s="36">
        <f>Source!R317</f>
        <v>51.62</v>
      </c>
      <c r="L512" s="35"/>
      <c r="R512">
        <f>H512</f>
        <v>7.91</v>
      </c>
    </row>
    <row r="513" spans="1:26" ht="14.25" x14ac:dyDescent="0.2">
      <c r="A513" s="49"/>
      <c r="B513" s="50"/>
      <c r="C513" s="50" t="s">
        <v>1158</v>
      </c>
      <c r="D513" s="31"/>
      <c r="E513" s="13"/>
      <c r="F513" s="32">
        <f>Source!AL317</f>
        <v>1161.26</v>
      </c>
      <c r="G513" s="33" t="str">
        <f>Source!DD317</f>
        <v/>
      </c>
      <c r="H513" s="34">
        <f>ROUND(Source!AC317*Source!I317, 2)</f>
        <v>189.52</v>
      </c>
      <c r="I513" s="33"/>
      <c r="J513" s="33">
        <f>IF(Source!BC317&lt;&gt; 0, Source!BC317, 1)</f>
        <v>6.53</v>
      </c>
      <c r="K513" s="34">
        <f>Source!P317</f>
        <v>1237.55</v>
      </c>
      <c r="L513" s="35"/>
    </row>
    <row r="514" spans="1:26" ht="14.25" x14ac:dyDescent="0.2">
      <c r="A514" s="49"/>
      <c r="B514" s="50"/>
      <c r="C514" s="50" t="s">
        <v>1153</v>
      </c>
      <c r="D514" s="31" t="s">
        <v>1154</v>
      </c>
      <c r="E514" s="13">
        <f>Source!BZ317</f>
        <v>128</v>
      </c>
      <c r="F514" s="73" t="str">
        <f>CONCATENATE(" )", Source!DL317, Source!FT317, "=", Source!FX317)</f>
        <v xml:space="preserve"> )*0,9=115,2</v>
      </c>
      <c r="G514" s="79"/>
      <c r="H514" s="34">
        <f>SUM(S508:S517)</f>
        <v>136.34</v>
      </c>
      <c r="I514" s="37"/>
      <c r="J514" s="29">
        <f>Source!AT317</f>
        <v>115</v>
      </c>
      <c r="K514" s="34">
        <f>SUM(T508:T517)</f>
        <v>888.69</v>
      </c>
      <c r="L514" s="35"/>
    </row>
    <row r="515" spans="1:26" ht="14.25" x14ac:dyDescent="0.2">
      <c r="A515" s="49"/>
      <c r="B515" s="50"/>
      <c r="C515" s="50" t="s">
        <v>1155</v>
      </c>
      <c r="D515" s="31" t="s">
        <v>1154</v>
      </c>
      <c r="E515" s="13">
        <f>Source!CA317</f>
        <v>83</v>
      </c>
      <c r="F515" s="73" t="str">
        <f>CONCATENATE(" )", Source!DM317, Source!FU317, "=", Source!FY317)</f>
        <v xml:space="preserve"> )*0,85=70,55</v>
      </c>
      <c r="G515" s="79"/>
      <c r="H515" s="34">
        <f>SUM(U508:U517)</f>
        <v>83.5</v>
      </c>
      <c r="I515" s="37"/>
      <c r="J515" s="29">
        <f>Source!AU317</f>
        <v>71</v>
      </c>
      <c r="K515" s="34">
        <f>SUM(V508:V517)</f>
        <v>548.66999999999996</v>
      </c>
      <c r="L515" s="35"/>
    </row>
    <row r="516" spans="1:26" ht="14.25" x14ac:dyDescent="0.2">
      <c r="A516" s="49"/>
      <c r="B516" s="50"/>
      <c r="C516" s="50" t="s">
        <v>1156</v>
      </c>
      <c r="D516" s="31" t="s">
        <v>1157</v>
      </c>
      <c r="E516" s="13">
        <f>Source!AQ317</f>
        <v>65.599999999999994</v>
      </c>
      <c r="F516" s="32"/>
      <c r="G516" s="33" t="str">
        <f>Source!DI317</f>
        <v>)*1,15</v>
      </c>
      <c r="H516" s="34"/>
      <c r="I516" s="33"/>
      <c r="J516" s="33"/>
      <c r="K516" s="34"/>
      <c r="L516" s="45">
        <f>Source!U317</f>
        <v>12.311807999999997</v>
      </c>
    </row>
    <row r="517" spans="1:26" ht="42.75" x14ac:dyDescent="0.2">
      <c r="A517" s="51" t="str">
        <f>Source!E319</f>
        <v>49,1</v>
      </c>
      <c r="B517" s="52" t="str">
        <f>Source!F319</f>
        <v>18.5.10.05-0012</v>
      </c>
      <c r="C517" s="52" t="str">
        <f>Source!G319</f>
        <v>Радиаторы биметаллические, марка «Rifar-B 500», количество секций 1, мощность 204 Вт</v>
      </c>
      <c r="D517" s="38" t="str">
        <f>Source!H319</f>
        <v>шт.</v>
      </c>
      <c r="E517" s="39">
        <f>Source!I319</f>
        <v>8</v>
      </c>
      <c r="F517" s="40">
        <f>Source!AL319+Source!AM319+Source!AO319</f>
        <v>142.86000000000001</v>
      </c>
      <c r="G517" s="47" t="s">
        <v>4</v>
      </c>
      <c r="H517" s="42">
        <f>ROUND(Source!AC319*Source!I319, 2)+ROUND(Source!AD319*Source!I319, 2)+ROUND(Source!AF319*Source!I319, 2)</f>
        <v>1142.8800000000001</v>
      </c>
      <c r="I517" s="41"/>
      <c r="J517" s="41">
        <f>IF(Source!BC319&lt;&gt; 0, Source!BC319, 1)</f>
        <v>6.53</v>
      </c>
      <c r="K517" s="42">
        <f>Source!O319</f>
        <v>7463.01</v>
      </c>
      <c r="L517" s="48"/>
      <c r="S517">
        <f>ROUND((Source!FX319/100)*((ROUND(Source!AF319*Source!I319, 2)+ROUND(Source!AE319*Source!I319, 2))), 2)</f>
        <v>0</v>
      </c>
      <c r="T517">
        <f>Source!X319</f>
        <v>0</v>
      </c>
      <c r="U517">
        <f>ROUND((Source!FY319/100)*((ROUND(Source!AF319*Source!I319, 2)+ROUND(Source!AE319*Source!I319, 2))), 2)</f>
        <v>0</v>
      </c>
      <c r="V517">
        <f>Source!Y319</f>
        <v>0</v>
      </c>
      <c r="W517">
        <f>IF(Source!BI319&lt;=1,H517, 0)</f>
        <v>1142.8800000000001</v>
      </c>
      <c r="X517">
        <f>IF(Source!BI319=2,H517, 0)</f>
        <v>0</v>
      </c>
      <c r="Y517">
        <f>IF(Source!BI319=3,H517, 0)</f>
        <v>0</v>
      </c>
      <c r="Z517">
        <f>IF(Source!BI319=4,H517, 0)</f>
        <v>0</v>
      </c>
    </row>
    <row r="518" spans="1:26" ht="15" x14ac:dyDescent="0.25">
      <c r="G518" s="80">
        <f>H510+H511+H513+H514+H515+SUM(H517:H517)</f>
        <v>1701.9700000000003</v>
      </c>
      <c r="H518" s="80"/>
      <c r="J518" s="80">
        <f>K510+K511+K513+K514+K515+SUM(K517:K517)</f>
        <v>11115.61</v>
      </c>
      <c r="K518" s="80"/>
      <c r="L518" s="44">
        <f>Source!U317</f>
        <v>12.311807999999997</v>
      </c>
      <c r="O518" s="26">
        <f>G518</f>
        <v>1701.9700000000003</v>
      </c>
      <c r="P518" s="26">
        <f>J518</f>
        <v>11115.61</v>
      </c>
      <c r="Q518" s="26">
        <f>L518</f>
        <v>12.311807999999997</v>
      </c>
      <c r="W518">
        <f>IF(Source!BI317&lt;=1,H510+H511+H513+H514+H515, 0)</f>
        <v>559.09</v>
      </c>
      <c r="X518">
        <f>IF(Source!BI317=2,H510+H511+H513+H514+H515, 0)</f>
        <v>0</v>
      </c>
      <c r="Y518">
        <f>IF(Source!BI317=3,H510+H511+H513+H514+H515, 0)</f>
        <v>0</v>
      </c>
      <c r="Z518">
        <f>IF(Source!BI317=4,H510+H511+H513+H514+H515, 0)</f>
        <v>0</v>
      </c>
    </row>
    <row r="519" spans="1:26" ht="57" x14ac:dyDescent="0.2">
      <c r="A519" s="49" t="str">
        <f>Source!E321</f>
        <v>50</v>
      </c>
      <c r="B519" s="50" t="str">
        <f>Source!F321</f>
        <v>16-05-001-01</v>
      </c>
      <c r="C519" s="50" t="str">
        <f>Source!G321</f>
        <v>Установка вентилей, задвижек, затворов, клапанов обратных, кранов проходных на трубопроводах из стальных труб диаметром до 25 мм</v>
      </c>
      <c r="D519" s="31" t="str">
        <f>Source!H321</f>
        <v>ШТ</v>
      </c>
      <c r="E519" s="13">
        <f>Source!I321</f>
        <v>16</v>
      </c>
      <c r="F519" s="32">
        <f>Source!AL321+Source!AM321+Source!AO321</f>
        <v>42.04</v>
      </c>
      <c r="G519" s="33"/>
      <c r="H519" s="34"/>
      <c r="I519" s="33" t="str">
        <f>Source!BO321</f>
        <v/>
      </c>
      <c r="J519" s="33"/>
      <c r="K519" s="34"/>
      <c r="L519" s="35"/>
      <c r="S519">
        <f>ROUND((Source!FX321/100)*((ROUND(Source!AF321*Source!I321, 2)+ROUND(Source!AE321*Source!I321, 2))), 2)</f>
        <v>247.91</v>
      </c>
      <c r="T519">
        <f>Source!X321</f>
        <v>1616.05</v>
      </c>
      <c r="U519">
        <f>ROUND((Source!FY321/100)*((ROUND(Source!AF321*Source!I321, 2)+ROUND(Source!AE321*Source!I321, 2))), 2)</f>
        <v>151.82</v>
      </c>
      <c r="V519">
        <f>Source!Y321</f>
        <v>997.73</v>
      </c>
    </row>
    <row r="520" spans="1:26" ht="14.25" x14ac:dyDescent="0.2">
      <c r="A520" s="49"/>
      <c r="B520" s="50"/>
      <c r="C520" s="50" t="s">
        <v>1151</v>
      </c>
      <c r="D520" s="31"/>
      <c r="E520" s="13"/>
      <c r="F520" s="32">
        <f>Source!AO321</f>
        <v>13.33</v>
      </c>
      <c r="G520" s="33" t="str">
        <f>Source!DG321</f>
        <v/>
      </c>
      <c r="H520" s="34">
        <f>ROUND(Source!AF321*Source!I321, 2)</f>
        <v>213.28</v>
      </c>
      <c r="I520" s="33"/>
      <c r="J520" s="33">
        <f>IF(Source!BA321&lt;&gt; 0, Source!BA321, 1)</f>
        <v>6.53</v>
      </c>
      <c r="K520" s="34">
        <f>Source!S321</f>
        <v>1392.72</v>
      </c>
      <c r="L520" s="35"/>
      <c r="R520">
        <f>H520</f>
        <v>213.28</v>
      </c>
    </row>
    <row r="521" spans="1:26" ht="14.25" x14ac:dyDescent="0.2">
      <c r="A521" s="49"/>
      <c r="B521" s="50"/>
      <c r="C521" s="50" t="s">
        <v>319</v>
      </c>
      <c r="D521" s="31"/>
      <c r="E521" s="13"/>
      <c r="F521" s="32">
        <f>Source!AM321</f>
        <v>3.5</v>
      </c>
      <c r="G521" s="33" t="str">
        <f>Source!DE321</f>
        <v/>
      </c>
      <c r="H521" s="34">
        <f>ROUND(Source!AD321*Source!I321, 2)</f>
        <v>56</v>
      </c>
      <c r="I521" s="33"/>
      <c r="J521" s="33">
        <f>IF(Source!BB321&lt;&gt; 0, Source!BB321, 1)</f>
        <v>6.53</v>
      </c>
      <c r="K521" s="34">
        <f>Source!Q321</f>
        <v>365.68</v>
      </c>
      <c r="L521" s="35"/>
    </row>
    <row r="522" spans="1:26" ht="14.25" x14ac:dyDescent="0.2">
      <c r="A522" s="49"/>
      <c r="B522" s="50"/>
      <c r="C522" s="50" t="s">
        <v>1152</v>
      </c>
      <c r="D522" s="31"/>
      <c r="E522" s="13"/>
      <c r="F522" s="32">
        <f>Source!AN321</f>
        <v>0.12</v>
      </c>
      <c r="G522" s="33" t="str">
        <f>Source!DF321</f>
        <v/>
      </c>
      <c r="H522" s="36">
        <f>ROUND(Source!AE321*Source!I321, 2)</f>
        <v>1.92</v>
      </c>
      <c r="I522" s="33"/>
      <c r="J522" s="33">
        <f>IF(Source!BS321&lt;&gt; 0, Source!BS321, 1)</f>
        <v>6.53</v>
      </c>
      <c r="K522" s="36">
        <f>Source!R321</f>
        <v>12.54</v>
      </c>
      <c r="L522" s="35"/>
      <c r="R522">
        <f>H522</f>
        <v>1.92</v>
      </c>
    </row>
    <row r="523" spans="1:26" ht="14.25" x14ac:dyDescent="0.2">
      <c r="A523" s="49"/>
      <c r="B523" s="50"/>
      <c r="C523" s="50" t="s">
        <v>1158</v>
      </c>
      <c r="D523" s="31"/>
      <c r="E523" s="13"/>
      <c r="F523" s="32">
        <f>Source!AL321</f>
        <v>25.21</v>
      </c>
      <c r="G523" s="33" t="str">
        <f>Source!DD321</f>
        <v/>
      </c>
      <c r="H523" s="34">
        <f>ROUND(Source!AC321*Source!I321, 2)</f>
        <v>403.36</v>
      </c>
      <c r="I523" s="33"/>
      <c r="J523" s="33">
        <f>IF(Source!BC321&lt;&gt; 0, Source!BC321, 1)</f>
        <v>6.53</v>
      </c>
      <c r="K523" s="34">
        <f>Source!P321</f>
        <v>2633.94</v>
      </c>
      <c r="L523" s="35"/>
    </row>
    <row r="524" spans="1:26" ht="14.25" x14ac:dyDescent="0.2">
      <c r="A524" s="49"/>
      <c r="B524" s="50"/>
      <c r="C524" s="50" t="s">
        <v>1153</v>
      </c>
      <c r="D524" s="31" t="s">
        <v>1154</v>
      </c>
      <c r="E524" s="13">
        <f>Source!BZ321</f>
        <v>128</v>
      </c>
      <c r="F524" s="73" t="str">
        <f>CONCATENATE(" )", Source!DL321, Source!FT321, "=", Source!FX321)</f>
        <v xml:space="preserve"> )*0,9=115,2</v>
      </c>
      <c r="G524" s="79"/>
      <c r="H524" s="34">
        <f>SUM(S519:S527)</f>
        <v>247.91</v>
      </c>
      <c r="I524" s="37"/>
      <c r="J524" s="29">
        <f>Source!AT321</f>
        <v>115</v>
      </c>
      <c r="K524" s="34">
        <f>SUM(T519:T527)</f>
        <v>1616.05</v>
      </c>
      <c r="L524" s="35"/>
    </row>
    <row r="525" spans="1:26" ht="14.25" x14ac:dyDescent="0.2">
      <c r="A525" s="49"/>
      <c r="B525" s="50"/>
      <c r="C525" s="50" t="s">
        <v>1155</v>
      </c>
      <c r="D525" s="31" t="s">
        <v>1154</v>
      </c>
      <c r="E525" s="13">
        <f>Source!CA321</f>
        <v>83</v>
      </c>
      <c r="F525" s="73" t="str">
        <f>CONCATENATE(" )", Source!DM321, Source!FU321, "=", Source!FY321)</f>
        <v xml:space="preserve"> )*0,85=70,55</v>
      </c>
      <c r="G525" s="79"/>
      <c r="H525" s="34">
        <f>SUM(U519:U527)</f>
        <v>151.82</v>
      </c>
      <c r="I525" s="37"/>
      <c r="J525" s="29">
        <f>Source!AU321</f>
        <v>71</v>
      </c>
      <c r="K525" s="34">
        <f>SUM(V519:V527)</f>
        <v>997.73</v>
      </c>
      <c r="L525" s="35"/>
    </row>
    <row r="526" spans="1:26" ht="14.25" x14ac:dyDescent="0.2">
      <c r="A526" s="49"/>
      <c r="B526" s="50"/>
      <c r="C526" s="50" t="s">
        <v>1156</v>
      </c>
      <c r="D526" s="31" t="s">
        <v>1157</v>
      </c>
      <c r="E526" s="13">
        <f>Source!AQ321</f>
        <v>1.47</v>
      </c>
      <c r="F526" s="32"/>
      <c r="G526" s="33" t="str">
        <f>Source!DI321</f>
        <v/>
      </c>
      <c r="H526" s="34"/>
      <c r="I526" s="33"/>
      <c r="J526" s="33"/>
      <c r="K526" s="34"/>
      <c r="L526" s="45">
        <f>Source!U321</f>
        <v>23.52</v>
      </c>
    </row>
    <row r="527" spans="1:26" ht="28.5" x14ac:dyDescent="0.2">
      <c r="A527" s="51" t="str">
        <f>Source!E323</f>
        <v>50,1</v>
      </c>
      <c r="B527" s="52" t="str">
        <f>Source!F323</f>
        <v>18.1.09.08-0023</v>
      </c>
      <c r="C527" s="52" t="str">
        <f>Source!G323</f>
        <v>Кран шаровой латунный, резьбовой марки "Danfoss", диаметром 25 мм</v>
      </c>
      <c r="D527" s="38" t="str">
        <f>Source!H323</f>
        <v>шт.</v>
      </c>
      <c r="E527" s="39">
        <f>Source!I323</f>
        <v>16</v>
      </c>
      <c r="F527" s="40">
        <f>Source!AL323+Source!AM323+Source!AO323</f>
        <v>63.17</v>
      </c>
      <c r="G527" s="47" t="s">
        <v>4</v>
      </c>
      <c r="H527" s="42">
        <f>ROUND(Source!AC323*Source!I323, 2)+ROUND(Source!AD323*Source!I323, 2)+ROUND(Source!AF323*Source!I323, 2)</f>
        <v>1010.72</v>
      </c>
      <c r="I527" s="41"/>
      <c r="J527" s="41">
        <f>IF(Source!BC323&lt;&gt; 0, Source!BC323, 1)</f>
        <v>6.53</v>
      </c>
      <c r="K527" s="42">
        <f>Source!O323</f>
        <v>6600</v>
      </c>
      <c r="L527" s="48"/>
      <c r="S527">
        <f>ROUND((Source!FX323/100)*((ROUND(Source!AF323*Source!I323, 2)+ROUND(Source!AE323*Source!I323, 2))), 2)</f>
        <v>0</v>
      </c>
      <c r="T527">
        <f>Source!X323</f>
        <v>0</v>
      </c>
      <c r="U527">
        <f>ROUND((Source!FY323/100)*((ROUND(Source!AF323*Source!I323, 2)+ROUND(Source!AE323*Source!I323, 2))), 2)</f>
        <v>0</v>
      </c>
      <c r="V527">
        <f>Source!Y323</f>
        <v>0</v>
      </c>
      <c r="W527">
        <f>IF(Source!BI323&lt;=1,H527, 0)</f>
        <v>1010.72</v>
      </c>
      <c r="X527">
        <f>IF(Source!BI323=2,H527, 0)</f>
        <v>0</v>
      </c>
      <c r="Y527">
        <f>IF(Source!BI323=3,H527, 0)</f>
        <v>0</v>
      </c>
      <c r="Z527">
        <f>IF(Source!BI323=4,H527, 0)</f>
        <v>0</v>
      </c>
    </row>
    <row r="528" spans="1:26" ht="15" x14ac:dyDescent="0.25">
      <c r="G528" s="80">
        <f>H520+H521+H523+H524+H525+SUM(H527:H527)</f>
        <v>2083.09</v>
      </c>
      <c r="H528" s="80"/>
      <c r="J528" s="80">
        <f>K520+K521+K523+K524+K525+SUM(K527:K527)</f>
        <v>13606.12</v>
      </c>
      <c r="K528" s="80"/>
      <c r="L528" s="44">
        <f>Source!U321</f>
        <v>23.52</v>
      </c>
      <c r="O528" s="26">
        <f>G528</f>
        <v>2083.09</v>
      </c>
      <c r="P528" s="26">
        <f>J528</f>
        <v>13606.12</v>
      </c>
      <c r="Q528" s="26">
        <f>L528</f>
        <v>23.52</v>
      </c>
      <c r="W528">
        <f>IF(Source!BI321&lt;=1,H520+H521+H523+H524+H525, 0)</f>
        <v>1072.3699999999999</v>
      </c>
      <c r="X528">
        <f>IF(Source!BI321=2,H520+H521+H523+H524+H525, 0)</f>
        <v>0</v>
      </c>
      <c r="Y528">
        <f>IF(Source!BI321=3,H520+H521+H523+H524+H525, 0)</f>
        <v>0</v>
      </c>
      <c r="Z528">
        <f>IF(Source!BI321=4,H520+H521+H523+H524+H525, 0)</f>
        <v>0</v>
      </c>
    </row>
    <row r="529" spans="1:26" ht="57" x14ac:dyDescent="0.2">
      <c r="A529" s="49" t="str">
        <f>Source!E325</f>
        <v>51</v>
      </c>
      <c r="B529" s="50" t="str">
        <f>Source!F325</f>
        <v>15-04-030-04</v>
      </c>
      <c r="C529" s="50" t="str">
        <f>Source!G325</f>
        <v>Масляная окраска металлических поверхностей решеток, переплетов, труб диаметром менее 50 мм и т.п., количество окрасок 2</v>
      </c>
      <c r="D529" s="31" t="str">
        <f>Source!H325</f>
        <v>100 м2</v>
      </c>
      <c r="E529" s="13">
        <f>Source!I325</f>
        <v>6.5600000000000006E-2</v>
      </c>
      <c r="F529" s="32">
        <f>Source!AL325+Source!AM325+Source!AO325</f>
        <v>720.44</v>
      </c>
      <c r="G529" s="33"/>
      <c r="H529" s="34"/>
      <c r="I529" s="33" t="str">
        <f>Source!BO325</f>
        <v/>
      </c>
      <c r="J529" s="33"/>
      <c r="K529" s="34"/>
      <c r="L529" s="35"/>
      <c r="S529">
        <f>ROUND((Source!FX325/100)*((ROUND(Source!AF325*Source!I325, 2)+ROUND(Source!AE325*Source!I325, 2))), 2)</f>
        <v>44.93</v>
      </c>
      <c r="T529">
        <f>Source!X325</f>
        <v>294.89</v>
      </c>
      <c r="U529">
        <f>ROUND((Source!FY325/100)*((ROUND(Source!AF325*Source!I325, 2)+ROUND(Source!AE325*Source!I325, 2))), 2)</f>
        <v>22.22</v>
      </c>
      <c r="V529">
        <f>Source!Y325</f>
        <v>145.88999999999999</v>
      </c>
    </row>
    <row r="530" spans="1:26" x14ac:dyDescent="0.2">
      <c r="C530" s="27" t="str">
        <f>"Объем: "&amp;Source!I325&amp;"=6,56/"&amp;"100"</f>
        <v>Объем: 0,0656=6,56/100</v>
      </c>
    </row>
    <row r="531" spans="1:26" ht="14.25" x14ac:dyDescent="0.2">
      <c r="A531" s="49"/>
      <c r="B531" s="50"/>
      <c r="C531" s="50" t="s">
        <v>1151</v>
      </c>
      <c r="D531" s="31"/>
      <c r="E531" s="13"/>
      <c r="F531" s="32">
        <f>Source!AO325</f>
        <v>629.59</v>
      </c>
      <c r="G531" s="33" t="str">
        <f>Source!DG325</f>
        <v>)*1,15</v>
      </c>
      <c r="H531" s="34">
        <f>ROUND(Source!AF325*Source!I325, 2)</f>
        <v>47.5</v>
      </c>
      <c r="I531" s="33"/>
      <c r="J531" s="33">
        <f>IF(Source!BA325&lt;&gt; 0, Source!BA325, 1)</f>
        <v>6.53</v>
      </c>
      <c r="K531" s="34">
        <f>Source!S325</f>
        <v>310.14999999999998</v>
      </c>
      <c r="L531" s="35"/>
      <c r="R531">
        <f>H531</f>
        <v>47.5</v>
      </c>
    </row>
    <row r="532" spans="1:26" ht="14.25" x14ac:dyDescent="0.2">
      <c r="A532" s="49"/>
      <c r="B532" s="50"/>
      <c r="C532" s="50" t="s">
        <v>319</v>
      </c>
      <c r="D532" s="31"/>
      <c r="E532" s="13"/>
      <c r="F532" s="32">
        <f>Source!AM325</f>
        <v>2.2799999999999998</v>
      </c>
      <c r="G532" s="33" t="str">
        <f>Source!DE325</f>
        <v>)*1,25</v>
      </c>
      <c r="H532" s="34">
        <f>ROUND(Source!AD325*Source!I325, 2)</f>
        <v>0.19</v>
      </c>
      <c r="I532" s="33"/>
      <c r="J532" s="33">
        <f>IF(Source!BB325&lt;&gt; 0, Source!BB325, 1)</f>
        <v>6.53</v>
      </c>
      <c r="K532" s="34">
        <f>Source!Q325</f>
        <v>1.22</v>
      </c>
      <c r="L532" s="35"/>
    </row>
    <row r="533" spans="1:26" ht="14.25" x14ac:dyDescent="0.2">
      <c r="A533" s="49"/>
      <c r="B533" s="50"/>
      <c r="C533" s="50" t="s">
        <v>1152</v>
      </c>
      <c r="D533" s="31"/>
      <c r="E533" s="13"/>
      <c r="F533" s="32">
        <f>Source!AN325</f>
        <v>0.49</v>
      </c>
      <c r="G533" s="33" t="str">
        <f>Source!DF325</f>
        <v>)*1,25</v>
      </c>
      <c r="H533" s="36">
        <f>ROUND(Source!AE325*Source!I325, 2)</f>
        <v>0.04</v>
      </c>
      <c r="I533" s="33"/>
      <c r="J533" s="33">
        <f>IF(Source!BS325&lt;&gt; 0, Source!BS325, 1)</f>
        <v>6.53</v>
      </c>
      <c r="K533" s="36">
        <f>Source!R325</f>
        <v>0.26</v>
      </c>
      <c r="L533" s="35"/>
      <c r="R533">
        <f>H533</f>
        <v>0.04</v>
      </c>
    </row>
    <row r="534" spans="1:26" ht="14.25" x14ac:dyDescent="0.2">
      <c r="A534" s="49"/>
      <c r="B534" s="50"/>
      <c r="C534" s="50" t="s">
        <v>1158</v>
      </c>
      <c r="D534" s="31"/>
      <c r="E534" s="13"/>
      <c r="F534" s="32">
        <f>Source!AL325</f>
        <v>88.57</v>
      </c>
      <c r="G534" s="33" t="str">
        <f>Source!DD325</f>
        <v/>
      </c>
      <c r="H534" s="34">
        <f>ROUND(Source!AC325*Source!I325, 2)</f>
        <v>5.81</v>
      </c>
      <c r="I534" s="33"/>
      <c r="J534" s="33">
        <f>IF(Source!BC325&lt;&gt; 0, Source!BC325, 1)</f>
        <v>6.53</v>
      </c>
      <c r="K534" s="34">
        <f>Source!P325</f>
        <v>37.94</v>
      </c>
      <c r="L534" s="35"/>
    </row>
    <row r="535" spans="1:26" ht="14.25" x14ac:dyDescent="0.2">
      <c r="A535" s="49"/>
      <c r="B535" s="50"/>
      <c r="C535" s="50" t="s">
        <v>1153</v>
      </c>
      <c r="D535" s="31" t="s">
        <v>1154</v>
      </c>
      <c r="E535" s="13">
        <f>Source!BZ325</f>
        <v>105</v>
      </c>
      <c r="F535" s="73" t="str">
        <f>CONCATENATE(" )", Source!DL325, Source!FT325, "=", Source!FX325)</f>
        <v xml:space="preserve"> )*0,9=94,5</v>
      </c>
      <c r="G535" s="79"/>
      <c r="H535" s="34">
        <f>SUM(S529:S539)</f>
        <v>44.93</v>
      </c>
      <c r="I535" s="37"/>
      <c r="J535" s="29">
        <f>Source!AT325</f>
        <v>95</v>
      </c>
      <c r="K535" s="34">
        <f>SUM(T529:T539)</f>
        <v>294.89</v>
      </c>
      <c r="L535" s="35"/>
    </row>
    <row r="536" spans="1:26" ht="14.25" x14ac:dyDescent="0.2">
      <c r="A536" s="49"/>
      <c r="B536" s="50"/>
      <c r="C536" s="50" t="s">
        <v>1155</v>
      </c>
      <c r="D536" s="31" t="s">
        <v>1154</v>
      </c>
      <c r="E536" s="13">
        <f>Source!CA325</f>
        <v>55</v>
      </c>
      <c r="F536" s="73" t="str">
        <f>CONCATENATE(" )", Source!DM325, Source!FU325, "=", Source!FY325)</f>
        <v xml:space="preserve"> )*0,85=46,75</v>
      </c>
      <c r="G536" s="79"/>
      <c r="H536" s="34">
        <f>SUM(U529:U539)</f>
        <v>22.22</v>
      </c>
      <c r="I536" s="37"/>
      <c r="J536" s="29">
        <f>Source!AU325</f>
        <v>47</v>
      </c>
      <c r="K536" s="34">
        <f>SUM(V529:V539)</f>
        <v>145.88999999999999</v>
      </c>
      <c r="L536" s="35"/>
    </row>
    <row r="537" spans="1:26" ht="14.25" x14ac:dyDescent="0.2">
      <c r="A537" s="49"/>
      <c r="B537" s="50"/>
      <c r="C537" s="50" t="s">
        <v>1156</v>
      </c>
      <c r="D537" s="31" t="s">
        <v>1157</v>
      </c>
      <c r="E537" s="13">
        <f>Source!AQ325</f>
        <v>71.06</v>
      </c>
      <c r="F537" s="32"/>
      <c r="G537" s="33" t="str">
        <f>Source!DI325</f>
        <v>)*1,15</v>
      </c>
      <c r="H537" s="34"/>
      <c r="I537" s="33"/>
      <c r="J537" s="33"/>
      <c r="K537" s="34"/>
      <c r="L537" s="45">
        <f>Source!U325</f>
        <v>5.3607664000000002</v>
      </c>
    </row>
    <row r="538" spans="1:26" ht="28.5" x14ac:dyDescent="0.2">
      <c r="A538" s="49" t="str">
        <f>Source!E327</f>
        <v>51,1</v>
      </c>
      <c r="B538" s="50" t="str">
        <f>Source!F327</f>
        <v>14.4.02.04</v>
      </c>
      <c r="C538" s="50" t="str">
        <f>Source!G327</f>
        <v>Краски для внутренних работ масляные готовые к применению</v>
      </c>
      <c r="D538" s="31" t="str">
        <f>Source!H327</f>
        <v>т</v>
      </c>
      <c r="E538" s="13">
        <f>Source!I327</f>
        <v>1.614E-3</v>
      </c>
      <c r="F538" s="32">
        <f>Source!AL327+Source!AM327+Source!AO327</f>
        <v>0</v>
      </c>
      <c r="G538" s="46" t="s">
        <v>4</v>
      </c>
      <c r="H538" s="34">
        <f>ROUND(Source!AC327*Source!I327, 2)+ROUND(Source!AD327*Source!I327, 2)+ROUND(Source!AF327*Source!I327, 2)</f>
        <v>0</v>
      </c>
      <c r="I538" s="33"/>
      <c r="J538" s="33">
        <f>IF(Source!BC327&lt;&gt; 0, Source!BC327, 1)</f>
        <v>6.53</v>
      </c>
      <c r="K538" s="34">
        <f>Source!O327</f>
        <v>0</v>
      </c>
      <c r="L538" s="35"/>
      <c r="S538">
        <f>ROUND((Source!FX327/100)*((ROUND(Source!AF327*Source!I327, 2)+ROUND(Source!AE327*Source!I327, 2))), 2)</f>
        <v>0</v>
      </c>
      <c r="T538">
        <f>Source!X327</f>
        <v>0</v>
      </c>
      <c r="U538">
        <f>ROUND((Source!FY327/100)*((ROUND(Source!AF327*Source!I327, 2)+ROUND(Source!AE327*Source!I327, 2))), 2)</f>
        <v>0</v>
      </c>
      <c r="V538">
        <f>Source!Y327</f>
        <v>0</v>
      </c>
      <c r="W538">
        <f>IF(Source!BI327&lt;=1,H538, 0)</f>
        <v>0</v>
      </c>
      <c r="X538">
        <f>IF(Source!BI327=2,H538, 0)</f>
        <v>0</v>
      </c>
      <c r="Y538">
        <f>IF(Source!BI327=3,H538, 0)</f>
        <v>0</v>
      </c>
      <c r="Z538">
        <f>IF(Source!BI327=4,H538, 0)</f>
        <v>0</v>
      </c>
    </row>
    <row r="539" spans="1:26" ht="28.5" x14ac:dyDescent="0.2">
      <c r="A539" s="51" t="str">
        <f>Source!E329</f>
        <v>51,2</v>
      </c>
      <c r="B539" s="52" t="str">
        <f>Source!F329</f>
        <v>14.4.04.08-0004</v>
      </c>
      <c r="C539" s="52" t="str">
        <f>Source!G329</f>
        <v>Эмаль ПФ-115 цветная</v>
      </c>
      <c r="D539" s="38" t="str">
        <f>Source!H329</f>
        <v>кг</v>
      </c>
      <c r="E539" s="39">
        <f>Source!I329</f>
        <v>1.6140000000000001</v>
      </c>
      <c r="F539" s="40">
        <f>Source!AL329+Source!AM329+Source!AO329</f>
        <v>16.66</v>
      </c>
      <c r="G539" s="47" t="s">
        <v>4</v>
      </c>
      <c r="H539" s="42">
        <f>ROUND(Source!AC329*Source!I329, 2)+ROUND(Source!AD329*Source!I329, 2)+ROUND(Source!AF329*Source!I329, 2)</f>
        <v>26.89</v>
      </c>
      <c r="I539" s="41"/>
      <c r="J539" s="41">
        <f>IF(Source!BC329&lt;&gt; 0, Source!BC329, 1)</f>
        <v>6.53</v>
      </c>
      <c r="K539" s="42">
        <f>Source!O329</f>
        <v>175.59</v>
      </c>
      <c r="L539" s="48"/>
      <c r="S539">
        <f>ROUND((Source!FX329/100)*((ROUND(Source!AF329*Source!I329, 2)+ROUND(Source!AE329*Source!I329, 2))), 2)</f>
        <v>0</v>
      </c>
      <c r="T539">
        <f>Source!X329</f>
        <v>0</v>
      </c>
      <c r="U539">
        <f>ROUND((Source!FY329/100)*((ROUND(Source!AF329*Source!I329, 2)+ROUND(Source!AE329*Source!I329, 2))), 2)</f>
        <v>0</v>
      </c>
      <c r="V539">
        <f>Source!Y329</f>
        <v>0</v>
      </c>
      <c r="W539">
        <f>IF(Source!BI329&lt;=1,H539, 0)</f>
        <v>26.89</v>
      </c>
      <c r="X539">
        <f>IF(Source!BI329=2,H539, 0)</f>
        <v>0</v>
      </c>
      <c r="Y539">
        <f>IF(Source!BI329=3,H539, 0)</f>
        <v>0</v>
      </c>
      <c r="Z539">
        <f>IF(Source!BI329=4,H539, 0)</f>
        <v>0</v>
      </c>
    </row>
    <row r="540" spans="1:26" ht="15" x14ac:dyDescent="0.25">
      <c r="G540" s="80">
        <f>H531+H532+H534+H535+H536+SUM(H538:H539)</f>
        <v>147.54000000000002</v>
      </c>
      <c r="H540" s="80"/>
      <c r="J540" s="80">
        <f>K531+K532+K534+K535+K536+SUM(K538:K539)</f>
        <v>965.68000000000006</v>
      </c>
      <c r="K540" s="80"/>
      <c r="L540" s="44">
        <f>Source!U325</f>
        <v>5.3607664000000002</v>
      </c>
      <c r="O540" s="26">
        <f>G540</f>
        <v>147.54000000000002</v>
      </c>
      <c r="P540" s="26">
        <f>J540</f>
        <v>965.68000000000006</v>
      </c>
      <c r="Q540" s="26">
        <f>L540</f>
        <v>5.3607664000000002</v>
      </c>
      <c r="W540">
        <f>IF(Source!BI325&lt;=1,H531+H532+H534+H535+H536, 0)</f>
        <v>120.65</v>
      </c>
      <c r="X540">
        <f>IF(Source!BI325=2,H531+H532+H534+H535+H536, 0)</f>
        <v>0</v>
      </c>
      <c r="Y540">
        <f>IF(Source!BI325=3,H531+H532+H534+H535+H536, 0)</f>
        <v>0</v>
      </c>
      <c r="Z540">
        <f>IF(Source!BI325=4,H531+H532+H534+H535+H536, 0)</f>
        <v>0</v>
      </c>
    </row>
    <row r="542" spans="1:26" ht="15" x14ac:dyDescent="0.25">
      <c r="A542" s="81" t="str">
        <f>CONCATENATE("Итого по разделу: ",IF(Source!G331&lt;&gt;"Новый раздел", Source!G331, ""))</f>
        <v>Итого по разделу: Раздел Отопление</v>
      </c>
      <c r="B542" s="81"/>
      <c r="C542" s="81"/>
      <c r="D542" s="81"/>
      <c r="E542" s="81"/>
      <c r="F542" s="81"/>
      <c r="G542" s="82">
        <f>SUM(O476:O541)</f>
        <v>6276.52</v>
      </c>
      <c r="H542" s="82"/>
      <c r="I542" s="28"/>
      <c r="J542" s="82">
        <f>SUM(P476:P541)</f>
        <v>40993.22</v>
      </c>
      <c r="K542" s="82"/>
      <c r="L542" s="44">
        <f>SUM(Q476:Q541)</f>
        <v>93.386174400000002</v>
      </c>
    </row>
    <row r="544" spans="1:26" ht="16.5" x14ac:dyDescent="0.25">
      <c r="A544" s="83" t="str">
        <f>CONCATENATE("Раздел: ",IF(Source!G368&lt;&gt;"Новый раздел", Source!G368, ""))</f>
        <v>Раздел: Раздел Вентиляция</v>
      </c>
      <c r="B544" s="83"/>
      <c r="C544" s="83"/>
      <c r="D544" s="83"/>
      <c r="E544" s="83"/>
      <c r="F544" s="83"/>
      <c r="G544" s="83"/>
      <c r="H544" s="83"/>
      <c r="I544" s="83"/>
      <c r="J544" s="83"/>
      <c r="K544" s="83"/>
      <c r="L544" s="83"/>
    </row>
    <row r="545" spans="1:26" ht="57" x14ac:dyDescent="0.2">
      <c r="A545" s="49" t="str">
        <f>Source!E373</f>
        <v>52</v>
      </c>
      <c r="B545" s="50" t="str">
        <f>Source!F373</f>
        <v>65-30-3</v>
      </c>
      <c r="C545" s="50" t="str">
        <f>Source!G373</f>
        <v>Разборка воздуховодов из листовой стали толщиной до 0,9 мм диаметром/периметром до 495 мм /1550 мм</v>
      </c>
      <c r="D545" s="31" t="str">
        <f>Source!H373</f>
        <v>100 м2</v>
      </c>
      <c r="E545" s="13">
        <f>Source!I373</f>
        <v>2.8799999999999999E-2</v>
      </c>
      <c r="F545" s="32">
        <f>Source!AL373+Source!AM373+Source!AO373</f>
        <v>297.26</v>
      </c>
      <c r="G545" s="33"/>
      <c r="H545" s="34"/>
      <c r="I545" s="33" t="str">
        <f>Source!BO373</f>
        <v/>
      </c>
      <c r="J545" s="33"/>
      <c r="K545" s="34"/>
      <c r="L545" s="35"/>
      <c r="S545">
        <f>ROUND((Source!FX373/100)*((ROUND(Source!AF373*Source!I373, 2)+ROUND(Source!AE373*Source!I373, 2))), 2)</f>
        <v>6.05</v>
      </c>
      <c r="T545">
        <f>Source!X373</f>
        <v>39.520000000000003</v>
      </c>
      <c r="U545">
        <f>ROUND((Source!FY373/100)*((ROUND(Source!AF373*Source!I373, 2)+ROUND(Source!AE373*Source!I373, 2))), 2)</f>
        <v>4.09</v>
      </c>
      <c r="V545">
        <f>Source!Y373</f>
        <v>26.7</v>
      </c>
    </row>
    <row r="546" spans="1:26" x14ac:dyDescent="0.2">
      <c r="C546" s="27" t="str">
        <f>"Объем: "&amp;Source!I373&amp;"=2,88/"&amp;"100"</f>
        <v>Объем: 0,0288=2,88/100</v>
      </c>
    </row>
    <row r="547" spans="1:26" ht="14.25" x14ac:dyDescent="0.2">
      <c r="A547" s="49"/>
      <c r="B547" s="50"/>
      <c r="C547" s="50" t="s">
        <v>1151</v>
      </c>
      <c r="D547" s="31"/>
      <c r="E547" s="13"/>
      <c r="F547" s="32">
        <f>Source!AO373</f>
        <v>273.81</v>
      </c>
      <c r="G547" s="33" t="str">
        <f>Source!DG373</f>
        <v/>
      </c>
      <c r="H547" s="34">
        <f>ROUND(Source!AF373*Source!I373, 2)</f>
        <v>7.89</v>
      </c>
      <c r="I547" s="33"/>
      <c r="J547" s="33">
        <f>IF(Source!BA373&lt;&gt; 0, Source!BA373, 1)</f>
        <v>6.53</v>
      </c>
      <c r="K547" s="34">
        <f>Source!S373</f>
        <v>51.49</v>
      </c>
      <c r="L547" s="35"/>
      <c r="R547">
        <f>H547</f>
        <v>7.89</v>
      </c>
    </row>
    <row r="548" spans="1:26" ht="14.25" x14ac:dyDescent="0.2">
      <c r="A548" s="49"/>
      <c r="B548" s="50"/>
      <c r="C548" s="50" t="s">
        <v>319</v>
      </c>
      <c r="D548" s="31"/>
      <c r="E548" s="13"/>
      <c r="F548" s="32">
        <f>Source!AM373</f>
        <v>23.45</v>
      </c>
      <c r="G548" s="33" t="str">
        <f>Source!DE373</f>
        <v/>
      </c>
      <c r="H548" s="34">
        <f>ROUND(Source!AD373*Source!I373, 2)</f>
        <v>0.68</v>
      </c>
      <c r="I548" s="33"/>
      <c r="J548" s="33">
        <f>IF(Source!BB373&lt;&gt; 0, Source!BB373, 1)</f>
        <v>6.53</v>
      </c>
      <c r="K548" s="34">
        <f>Source!Q373</f>
        <v>4.41</v>
      </c>
      <c r="L548" s="35"/>
    </row>
    <row r="549" spans="1:26" ht="14.25" x14ac:dyDescent="0.2">
      <c r="A549" s="49"/>
      <c r="B549" s="50"/>
      <c r="C549" s="50" t="s">
        <v>1152</v>
      </c>
      <c r="D549" s="31"/>
      <c r="E549" s="13"/>
      <c r="F549" s="32">
        <f>Source!AN373</f>
        <v>10.130000000000001</v>
      </c>
      <c r="G549" s="33" t="str">
        <f>Source!DF373</f>
        <v/>
      </c>
      <c r="H549" s="36">
        <f>ROUND(Source!AE373*Source!I373, 2)</f>
        <v>0.28999999999999998</v>
      </c>
      <c r="I549" s="33"/>
      <c r="J549" s="33">
        <f>IF(Source!BS373&lt;&gt; 0, Source!BS373, 1)</f>
        <v>6.53</v>
      </c>
      <c r="K549" s="36">
        <f>Source!R373</f>
        <v>1.91</v>
      </c>
      <c r="L549" s="35"/>
      <c r="R549">
        <f>H549</f>
        <v>0.28999999999999998</v>
      </c>
    </row>
    <row r="550" spans="1:26" ht="14.25" x14ac:dyDescent="0.2">
      <c r="A550" s="49"/>
      <c r="B550" s="50"/>
      <c r="C550" s="50" t="s">
        <v>1153</v>
      </c>
      <c r="D550" s="31" t="s">
        <v>1154</v>
      </c>
      <c r="E550" s="13">
        <f>Source!BZ373</f>
        <v>74</v>
      </c>
      <c r="F550" s="53"/>
      <c r="G550" s="33"/>
      <c r="H550" s="34">
        <f>SUM(S545:S552)</f>
        <v>6.05</v>
      </c>
      <c r="I550" s="37"/>
      <c r="J550" s="29">
        <f>Source!AT373</f>
        <v>74</v>
      </c>
      <c r="K550" s="34">
        <f>SUM(T545:T552)</f>
        <v>39.520000000000003</v>
      </c>
      <c r="L550" s="35"/>
    </row>
    <row r="551" spans="1:26" ht="14.25" x14ac:dyDescent="0.2">
      <c r="A551" s="49"/>
      <c r="B551" s="50"/>
      <c r="C551" s="50" t="s">
        <v>1155</v>
      </c>
      <c r="D551" s="31" t="s">
        <v>1154</v>
      </c>
      <c r="E551" s="13">
        <f>Source!CA373</f>
        <v>50</v>
      </c>
      <c r="F551" s="53"/>
      <c r="G551" s="33"/>
      <c r="H551" s="34">
        <f>SUM(U545:U552)</f>
        <v>4.09</v>
      </c>
      <c r="I551" s="37"/>
      <c r="J551" s="29">
        <f>Source!AU373</f>
        <v>50</v>
      </c>
      <c r="K551" s="34">
        <f>SUM(V545:V552)</f>
        <v>26.7</v>
      </c>
      <c r="L551" s="35"/>
    </row>
    <row r="552" spans="1:26" ht="14.25" x14ac:dyDescent="0.2">
      <c r="A552" s="51"/>
      <c r="B552" s="52"/>
      <c r="C552" s="52" t="s">
        <v>1156</v>
      </c>
      <c r="D552" s="38" t="s">
        <v>1157</v>
      </c>
      <c r="E552" s="39">
        <f>Source!AQ373</f>
        <v>32.1</v>
      </c>
      <c r="F552" s="40"/>
      <c r="G552" s="41" t="str">
        <f>Source!DI373</f>
        <v/>
      </c>
      <c r="H552" s="42"/>
      <c r="I552" s="41"/>
      <c r="J552" s="41"/>
      <c r="K552" s="42"/>
      <c r="L552" s="43">
        <f>Source!U373</f>
        <v>0.92447999999999997</v>
      </c>
    </row>
    <row r="553" spans="1:26" ht="15" x14ac:dyDescent="0.25">
      <c r="G553" s="80">
        <f>H547+H548+H550+H551</f>
        <v>18.71</v>
      </c>
      <c r="H553" s="80"/>
      <c r="J553" s="80">
        <f>K547+K548+K550+K551</f>
        <v>122.12000000000002</v>
      </c>
      <c r="K553" s="80"/>
      <c r="L553" s="44">
        <f>Source!U373</f>
        <v>0.92447999999999997</v>
      </c>
      <c r="O553" s="26">
        <f>G553</f>
        <v>18.71</v>
      </c>
      <c r="P553" s="26">
        <f>J553</f>
        <v>122.12000000000002</v>
      </c>
      <c r="Q553" s="26">
        <f>L553</f>
        <v>0.92447999999999997</v>
      </c>
      <c r="W553">
        <f>IF(Source!BI373&lt;=1,H547+H548+H550+H551, 0)</f>
        <v>18.71</v>
      </c>
      <c r="X553">
        <f>IF(Source!BI373=2,H547+H548+H550+H551, 0)</f>
        <v>0</v>
      </c>
      <c r="Y553">
        <f>IF(Source!BI373=3,H547+H548+H550+H551, 0)</f>
        <v>0</v>
      </c>
      <c r="Z553">
        <f>IF(Source!BI373=4,H547+H548+H550+H551, 0)</f>
        <v>0</v>
      </c>
    </row>
    <row r="555" spans="1:26" ht="15" x14ac:dyDescent="0.25">
      <c r="A555" s="81" t="str">
        <f>CONCATENATE("Итого по разделу: ",IF(Source!G375&lt;&gt;"Новый раздел", Source!G375, ""))</f>
        <v>Итого по разделу: Раздел Вентиляция</v>
      </c>
      <c r="B555" s="81"/>
      <c r="C555" s="81"/>
      <c r="D555" s="81"/>
      <c r="E555" s="81"/>
      <c r="F555" s="81"/>
      <c r="G555" s="82">
        <f>SUM(O544:O554)</f>
        <v>18.71</v>
      </c>
      <c r="H555" s="82"/>
      <c r="I555" s="28"/>
      <c r="J555" s="82">
        <f>SUM(P544:P554)</f>
        <v>122.12000000000002</v>
      </c>
      <c r="K555" s="82"/>
      <c r="L555" s="44">
        <f>SUM(Q544:Q554)</f>
        <v>0.92447999999999997</v>
      </c>
    </row>
    <row r="557" spans="1:26" ht="16.5" x14ac:dyDescent="0.25">
      <c r="A557" s="83" t="str">
        <f>CONCATENATE("Раздел: ",IF(Source!G412&lt;&gt;"Новый раздел", Source!G412, ""))</f>
        <v>Раздел: Раздел Пожарная сигнализация</v>
      </c>
      <c r="B557" s="83"/>
      <c r="C557" s="83"/>
      <c r="D557" s="83"/>
      <c r="E557" s="83"/>
      <c r="F557" s="83"/>
      <c r="G557" s="83"/>
      <c r="H557" s="83"/>
      <c r="I557" s="83"/>
      <c r="J557" s="83"/>
      <c r="K557" s="83"/>
      <c r="L557" s="83"/>
    </row>
    <row r="558" spans="1:26" ht="57" x14ac:dyDescent="0.2">
      <c r="A558" s="49" t="str">
        <f>Source!E417</f>
        <v>53</v>
      </c>
      <c r="B558" s="50" t="str">
        <f>Source!F417</f>
        <v>м10-08-002-01</v>
      </c>
      <c r="C558" s="50" t="str">
        <f>Source!G417</f>
        <v>Демонтаж:Извещатель ПС автоматический тепловой электро-контактный, магнитоконтактный в нормальном исполнении</v>
      </c>
      <c r="D558" s="31" t="str">
        <f>Source!H417</f>
        <v>ШТ</v>
      </c>
      <c r="E558" s="13">
        <f>Source!I417</f>
        <v>12</v>
      </c>
      <c r="F558" s="32">
        <f>Source!AL417+Source!AM417+Source!AO417</f>
        <v>9.36</v>
      </c>
      <c r="G558" s="33"/>
      <c r="H558" s="34"/>
      <c r="I558" s="33" t="str">
        <f>Source!BO417</f>
        <v/>
      </c>
      <c r="J558" s="33"/>
      <c r="K558" s="34"/>
      <c r="L558" s="35"/>
      <c r="S558">
        <f>ROUND((Source!FX417/100)*((ROUND(Source!AF417*Source!I417, 2)+ROUND(Source!AE417*Source!I417, 2))), 2)</f>
        <v>23.27</v>
      </c>
      <c r="T558">
        <f>Source!X417</f>
        <v>151.94999999999999</v>
      </c>
      <c r="U558">
        <f>ROUND((Source!FY417/100)*((ROUND(Source!AF417*Source!I417, 2)+ROUND(Source!AE417*Source!I417, 2))), 2)</f>
        <v>17.45</v>
      </c>
      <c r="V558">
        <f>Source!Y417</f>
        <v>113.96</v>
      </c>
    </row>
    <row r="559" spans="1:26" ht="14.25" x14ac:dyDescent="0.2">
      <c r="A559" s="49"/>
      <c r="B559" s="50"/>
      <c r="C559" s="50" t="s">
        <v>1151</v>
      </c>
      <c r="D559" s="31"/>
      <c r="E559" s="13"/>
      <c r="F559" s="32">
        <f>Source!AO417</f>
        <v>8.08</v>
      </c>
      <c r="G559" s="33" t="str">
        <f>Source!DG417</f>
        <v>)*0,3</v>
      </c>
      <c r="H559" s="34">
        <f>ROUND(Source!AF417*Source!I417, 2)</f>
        <v>29.09</v>
      </c>
      <c r="I559" s="33"/>
      <c r="J559" s="33">
        <f>IF(Source!BA417&lt;&gt; 0, Source!BA417, 1)</f>
        <v>6.53</v>
      </c>
      <c r="K559" s="34">
        <f>Source!S417</f>
        <v>189.94</v>
      </c>
      <c r="L559" s="35"/>
      <c r="R559">
        <f>H559</f>
        <v>29.09</v>
      </c>
    </row>
    <row r="560" spans="1:26" ht="14.25" x14ac:dyDescent="0.2">
      <c r="A560" s="49"/>
      <c r="B560" s="50"/>
      <c r="C560" s="50" t="s">
        <v>1153</v>
      </c>
      <c r="D560" s="31" t="s">
        <v>1154</v>
      </c>
      <c r="E560" s="13">
        <f>Source!BZ417</f>
        <v>80</v>
      </c>
      <c r="F560" s="53"/>
      <c r="G560" s="33"/>
      <c r="H560" s="34">
        <f>SUM(S558:S562)</f>
        <v>23.27</v>
      </c>
      <c r="I560" s="37"/>
      <c r="J560" s="29">
        <f>Source!AT417</f>
        <v>80</v>
      </c>
      <c r="K560" s="34">
        <f>SUM(T558:T562)</f>
        <v>151.94999999999999</v>
      </c>
      <c r="L560" s="35"/>
    </row>
    <row r="561" spans="1:26" ht="14.25" x14ac:dyDescent="0.2">
      <c r="A561" s="49"/>
      <c r="B561" s="50"/>
      <c r="C561" s="50" t="s">
        <v>1155</v>
      </c>
      <c r="D561" s="31" t="s">
        <v>1154</v>
      </c>
      <c r="E561" s="13">
        <f>Source!CA417</f>
        <v>60</v>
      </c>
      <c r="F561" s="53"/>
      <c r="G561" s="33"/>
      <c r="H561" s="34">
        <f>SUM(U558:U562)</f>
        <v>17.45</v>
      </c>
      <c r="I561" s="37"/>
      <c r="J561" s="29">
        <f>Source!AU417</f>
        <v>60</v>
      </c>
      <c r="K561" s="34">
        <f>SUM(V558:V562)</f>
        <v>113.96</v>
      </c>
      <c r="L561" s="35"/>
    </row>
    <row r="562" spans="1:26" ht="14.25" x14ac:dyDescent="0.2">
      <c r="A562" s="51"/>
      <c r="B562" s="52"/>
      <c r="C562" s="52" t="s">
        <v>1156</v>
      </c>
      <c r="D562" s="38" t="s">
        <v>1157</v>
      </c>
      <c r="E562" s="39">
        <f>Source!AQ417</f>
        <v>0.84</v>
      </c>
      <c r="F562" s="40"/>
      <c r="G562" s="41" t="str">
        <f>Source!DI417</f>
        <v>)*0,3</v>
      </c>
      <c r="H562" s="42"/>
      <c r="I562" s="41"/>
      <c r="J562" s="41"/>
      <c r="K562" s="42"/>
      <c r="L562" s="43">
        <f>Source!U417</f>
        <v>3.024</v>
      </c>
    </row>
    <row r="563" spans="1:26" ht="15" x14ac:dyDescent="0.25">
      <c r="G563" s="80">
        <f>H559+H560+H561</f>
        <v>69.81</v>
      </c>
      <c r="H563" s="80"/>
      <c r="J563" s="80">
        <f>K559+K560+K561</f>
        <v>455.84999999999997</v>
      </c>
      <c r="K563" s="80"/>
      <c r="L563" s="44">
        <f>Source!U417</f>
        <v>3.024</v>
      </c>
      <c r="O563" s="26">
        <f>G563</f>
        <v>69.81</v>
      </c>
      <c r="P563" s="26">
        <f>J563</f>
        <v>455.84999999999997</v>
      </c>
      <c r="Q563" s="26">
        <f>L563</f>
        <v>3.024</v>
      </c>
      <c r="W563">
        <f>IF(Source!BI417&lt;=1,H559+H560+H561, 0)</f>
        <v>0</v>
      </c>
      <c r="X563">
        <f>IF(Source!BI417=2,H559+H560+H561, 0)</f>
        <v>69.81</v>
      </c>
      <c r="Y563">
        <f>IF(Source!BI417=3,H559+H560+H561, 0)</f>
        <v>0</v>
      </c>
      <c r="Z563">
        <f>IF(Source!BI417=4,H559+H560+H561, 0)</f>
        <v>0</v>
      </c>
    </row>
    <row r="564" spans="1:26" ht="28.5" x14ac:dyDescent="0.2">
      <c r="A564" s="49" t="str">
        <f>Source!E419</f>
        <v>54</v>
      </c>
      <c r="B564" s="50" t="str">
        <f>Source!F419</f>
        <v>м08-02-390-01</v>
      </c>
      <c r="C564" s="50" t="str">
        <f>Source!G419</f>
        <v>Демонтаж: Короба пластмассовые шириной до 40 мм</v>
      </c>
      <c r="D564" s="31" t="str">
        <f>Source!H419</f>
        <v>100 м</v>
      </c>
      <c r="E564" s="13">
        <f>Source!I419</f>
        <v>0.36</v>
      </c>
      <c r="F564" s="32">
        <f>Source!AL419+Source!AM419+Source!AO419</f>
        <v>206.76</v>
      </c>
      <c r="G564" s="33"/>
      <c r="H564" s="34"/>
      <c r="I564" s="33" t="str">
        <f>Source!BO419</f>
        <v/>
      </c>
      <c r="J564" s="33"/>
      <c r="K564" s="34"/>
      <c r="L564" s="35"/>
      <c r="S564">
        <f>ROUND((Source!FX419/100)*((ROUND(Source!AF419*Source!I419, 2)+ROUND(Source!AE419*Source!I419, 2))), 2)</f>
        <v>15.91</v>
      </c>
      <c r="T564">
        <f>Source!X419</f>
        <v>103.89</v>
      </c>
      <c r="U564">
        <f>ROUND((Source!FY419/100)*((ROUND(Source!AF419*Source!I419, 2)+ROUND(Source!AE419*Source!I419, 2))), 2)</f>
        <v>10.89</v>
      </c>
      <c r="V564">
        <f>Source!Y419</f>
        <v>71.08</v>
      </c>
    </row>
    <row r="565" spans="1:26" x14ac:dyDescent="0.2">
      <c r="C565" s="27" t="str">
        <f>"Объем: "&amp;Source!I419&amp;"=36/"&amp;"100"</f>
        <v>Объем: 0,36=36/100</v>
      </c>
    </row>
    <row r="566" spans="1:26" ht="14.25" x14ac:dyDescent="0.2">
      <c r="A566" s="49"/>
      <c r="B566" s="50"/>
      <c r="C566" s="50" t="s">
        <v>1151</v>
      </c>
      <c r="D566" s="31"/>
      <c r="E566" s="13"/>
      <c r="F566" s="32">
        <f>Source!AO419</f>
        <v>154.91999999999999</v>
      </c>
      <c r="G566" s="33" t="str">
        <f>Source!DG419</f>
        <v>)*0,3</v>
      </c>
      <c r="H566" s="34">
        <f>ROUND(Source!AF419*Source!I419, 2)</f>
        <v>16.73</v>
      </c>
      <c r="I566" s="33"/>
      <c r="J566" s="33">
        <f>IF(Source!BA419&lt;&gt; 0, Source!BA419, 1)</f>
        <v>6.53</v>
      </c>
      <c r="K566" s="34">
        <f>Source!S419</f>
        <v>109.26</v>
      </c>
      <c r="L566" s="35"/>
      <c r="R566">
        <f>H566</f>
        <v>16.73</v>
      </c>
    </row>
    <row r="567" spans="1:26" ht="14.25" x14ac:dyDescent="0.2">
      <c r="A567" s="49"/>
      <c r="B567" s="50"/>
      <c r="C567" s="50" t="s">
        <v>319</v>
      </c>
      <c r="D567" s="31"/>
      <c r="E567" s="13"/>
      <c r="F567" s="32">
        <f>Source!AM419</f>
        <v>0.31</v>
      </c>
      <c r="G567" s="33" t="str">
        <f>Source!DE419</f>
        <v>)*0,3</v>
      </c>
      <c r="H567" s="34">
        <f>ROUND(Source!AD419*Source!I419, 2)</f>
        <v>0.03</v>
      </c>
      <c r="I567" s="33"/>
      <c r="J567" s="33">
        <f>IF(Source!BB419&lt;&gt; 0, Source!BB419, 1)</f>
        <v>6.53</v>
      </c>
      <c r="K567" s="34">
        <f>Source!Q419</f>
        <v>0.22</v>
      </c>
      <c r="L567" s="35"/>
    </row>
    <row r="568" spans="1:26" ht="14.25" x14ac:dyDescent="0.2">
      <c r="A568" s="49"/>
      <c r="B568" s="50"/>
      <c r="C568" s="50" t="s">
        <v>1152</v>
      </c>
      <c r="D568" s="31"/>
      <c r="E568" s="13"/>
      <c r="F568" s="32">
        <f>Source!AN419</f>
        <v>0.14000000000000001</v>
      </c>
      <c r="G568" s="33" t="str">
        <f>Source!DF419</f>
        <v>)*0,3</v>
      </c>
      <c r="H568" s="36">
        <f>ROUND(Source!AE419*Source!I419, 2)</f>
        <v>0.02</v>
      </c>
      <c r="I568" s="33"/>
      <c r="J568" s="33">
        <f>IF(Source!BS419&lt;&gt; 0, Source!BS419, 1)</f>
        <v>6.53</v>
      </c>
      <c r="K568" s="36">
        <f>Source!R419</f>
        <v>0.1</v>
      </c>
      <c r="L568" s="35"/>
      <c r="R568">
        <f>H568</f>
        <v>0.02</v>
      </c>
    </row>
    <row r="569" spans="1:26" ht="14.25" x14ac:dyDescent="0.2">
      <c r="A569" s="49"/>
      <c r="B569" s="50"/>
      <c r="C569" s="50" t="s">
        <v>1153</v>
      </c>
      <c r="D569" s="31" t="s">
        <v>1154</v>
      </c>
      <c r="E569" s="13">
        <f>Source!BZ419</f>
        <v>95</v>
      </c>
      <c r="F569" s="53"/>
      <c r="G569" s="33"/>
      <c r="H569" s="34">
        <f>SUM(S564:S571)</f>
        <v>15.91</v>
      </c>
      <c r="I569" s="37"/>
      <c r="J569" s="29">
        <f>Source!AT419</f>
        <v>95</v>
      </c>
      <c r="K569" s="34">
        <f>SUM(T564:T571)</f>
        <v>103.89</v>
      </c>
      <c r="L569" s="35"/>
    </row>
    <row r="570" spans="1:26" ht="14.25" x14ac:dyDescent="0.2">
      <c r="A570" s="49"/>
      <c r="B570" s="50"/>
      <c r="C570" s="50" t="s">
        <v>1155</v>
      </c>
      <c r="D570" s="31" t="s">
        <v>1154</v>
      </c>
      <c r="E570" s="13">
        <f>Source!CA419</f>
        <v>65</v>
      </c>
      <c r="F570" s="53"/>
      <c r="G570" s="33"/>
      <c r="H570" s="34">
        <f>SUM(U564:U571)</f>
        <v>10.89</v>
      </c>
      <c r="I570" s="37"/>
      <c r="J570" s="29">
        <f>Source!AU419</f>
        <v>65</v>
      </c>
      <c r="K570" s="34">
        <f>SUM(V564:V571)</f>
        <v>71.08</v>
      </c>
      <c r="L570" s="35"/>
    </row>
    <row r="571" spans="1:26" ht="14.25" x14ac:dyDescent="0.2">
      <c r="A571" s="51"/>
      <c r="B571" s="52"/>
      <c r="C571" s="52" t="s">
        <v>1156</v>
      </c>
      <c r="D571" s="38" t="s">
        <v>1157</v>
      </c>
      <c r="E571" s="39">
        <f>Source!AQ419</f>
        <v>16.29</v>
      </c>
      <c r="F571" s="40"/>
      <c r="G571" s="41" t="str">
        <f>Source!DI419</f>
        <v>)*0,3</v>
      </c>
      <c r="H571" s="42"/>
      <c r="I571" s="41"/>
      <c r="J571" s="41"/>
      <c r="K571" s="42"/>
      <c r="L571" s="43">
        <f>Source!U419</f>
        <v>1.7593199999999998</v>
      </c>
    </row>
    <row r="572" spans="1:26" ht="15" x14ac:dyDescent="0.25">
      <c r="G572" s="80">
        <f>H566+H567+H569+H570</f>
        <v>43.56</v>
      </c>
      <c r="H572" s="80"/>
      <c r="J572" s="80">
        <f>K566+K567+K569+K570</f>
        <v>284.45</v>
      </c>
      <c r="K572" s="80"/>
      <c r="L572" s="44">
        <f>Source!U419</f>
        <v>1.7593199999999998</v>
      </c>
      <c r="O572" s="26">
        <f>G572</f>
        <v>43.56</v>
      </c>
      <c r="P572" s="26">
        <f>J572</f>
        <v>284.45</v>
      </c>
      <c r="Q572" s="26">
        <f>L572</f>
        <v>1.7593199999999998</v>
      </c>
      <c r="W572">
        <f>IF(Source!BI419&lt;=1,H566+H567+H569+H570, 0)</f>
        <v>0</v>
      </c>
      <c r="X572">
        <f>IF(Source!BI419=2,H566+H567+H569+H570, 0)</f>
        <v>43.56</v>
      </c>
      <c r="Y572">
        <f>IF(Source!BI419=3,H566+H567+H569+H570, 0)</f>
        <v>0</v>
      </c>
      <c r="Z572">
        <f>IF(Source!BI419=4,H566+H567+H569+H570, 0)</f>
        <v>0</v>
      </c>
    </row>
    <row r="573" spans="1:26" ht="14.25" x14ac:dyDescent="0.2">
      <c r="A573" s="49" t="str">
        <f>Source!E421</f>
        <v>55</v>
      </c>
      <c r="B573" s="50" t="str">
        <f>Source!F421</f>
        <v>67-3-1</v>
      </c>
      <c r="C573" s="50" t="str">
        <f>Source!G421</f>
        <v>Демонтаж кабеля</v>
      </c>
      <c r="D573" s="31" t="str">
        <f>Source!H421</f>
        <v>100 м</v>
      </c>
      <c r="E573" s="13">
        <f>Source!I421</f>
        <v>0.36</v>
      </c>
      <c r="F573" s="32">
        <f>Source!AL421+Source!AM421+Source!AO421</f>
        <v>75.5</v>
      </c>
      <c r="G573" s="33"/>
      <c r="H573" s="34"/>
      <c r="I573" s="33" t="str">
        <f>Source!BO421</f>
        <v/>
      </c>
      <c r="J573" s="33"/>
      <c r="K573" s="34"/>
      <c r="L573" s="35"/>
      <c r="S573">
        <f>ROUND((Source!FX421/100)*((ROUND(Source!AF421*Source!I421, 2)+ROUND(Source!AE421*Source!I421, 2))), 2)</f>
        <v>23.05</v>
      </c>
      <c r="T573">
        <f>Source!X421</f>
        <v>150.53</v>
      </c>
      <c r="U573">
        <f>ROUND((Source!FY421/100)*((ROUND(Source!AF421*Source!I421, 2)+ROUND(Source!AE421*Source!I421, 2))), 2)</f>
        <v>17.63</v>
      </c>
      <c r="V573">
        <f>Source!Y421</f>
        <v>115.11</v>
      </c>
    </row>
    <row r="574" spans="1:26" x14ac:dyDescent="0.2">
      <c r="C574" s="27" t="str">
        <f>"Объем: "&amp;Source!I421&amp;"=36/"&amp;"100"</f>
        <v>Объем: 0,36=36/100</v>
      </c>
    </row>
    <row r="575" spans="1:26" ht="14.25" x14ac:dyDescent="0.2">
      <c r="A575" s="49"/>
      <c r="B575" s="50"/>
      <c r="C575" s="50" t="s">
        <v>1151</v>
      </c>
      <c r="D575" s="31"/>
      <c r="E575" s="13"/>
      <c r="F575" s="32">
        <f>Source!AO421</f>
        <v>75.19</v>
      </c>
      <c r="G575" s="33" t="str">
        <f>Source!DG421</f>
        <v/>
      </c>
      <c r="H575" s="34">
        <f>ROUND(Source!AF421*Source!I421, 2)</f>
        <v>27.07</v>
      </c>
      <c r="I575" s="33"/>
      <c r="J575" s="33">
        <f>IF(Source!BA421&lt;&gt; 0, Source!BA421, 1)</f>
        <v>6.53</v>
      </c>
      <c r="K575" s="34">
        <f>Source!S421</f>
        <v>176.76</v>
      </c>
      <c r="L575" s="35"/>
      <c r="R575">
        <f>H575</f>
        <v>27.07</v>
      </c>
    </row>
    <row r="576" spans="1:26" ht="14.25" x14ac:dyDescent="0.2">
      <c r="A576" s="49"/>
      <c r="B576" s="50"/>
      <c r="C576" s="50" t="s">
        <v>319</v>
      </c>
      <c r="D576" s="31"/>
      <c r="E576" s="13"/>
      <c r="F576" s="32">
        <f>Source!AM421</f>
        <v>0.31</v>
      </c>
      <c r="G576" s="33" t="str">
        <f>Source!DE421</f>
        <v/>
      </c>
      <c r="H576" s="34">
        <f>ROUND(Source!AD421*Source!I421, 2)</f>
        <v>0.11</v>
      </c>
      <c r="I576" s="33"/>
      <c r="J576" s="33">
        <f>IF(Source!BB421&lt;&gt; 0, Source!BB421, 1)</f>
        <v>6.53</v>
      </c>
      <c r="K576" s="34">
        <f>Source!Q421</f>
        <v>0.73</v>
      </c>
      <c r="L576" s="35"/>
    </row>
    <row r="577" spans="1:26" ht="14.25" x14ac:dyDescent="0.2">
      <c r="A577" s="49"/>
      <c r="B577" s="50"/>
      <c r="C577" s="50" t="s">
        <v>1152</v>
      </c>
      <c r="D577" s="31"/>
      <c r="E577" s="13"/>
      <c r="F577" s="32">
        <f>Source!AN421</f>
        <v>0.14000000000000001</v>
      </c>
      <c r="G577" s="33" t="str">
        <f>Source!DF421</f>
        <v/>
      </c>
      <c r="H577" s="36">
        <f>ROUND(Source!AE421*Source!I421, 2)</f>
        <v>0.05</v>
      </c>
      <c r="I577" s="33"/>
      <c r="J577" s="33">
        <f>IF(Source!BS421&lt;&gt; 0, Source!BS421, 1)</f>
        <v>6.53</v>
      </c>
      <c r="K577" s="36">
        <f>Source!R421</f>
        <v>0.33</v>
      </c>
      <c r="L577" s="35"/>
      <c r="R577">
        <f>H577</f>
        <v>0.05</v>
      </c>
    </row>
    <row r="578" spans="1:26" ht="14.25" x14ac:dyDescent="0.2">
      <c r="A578" s="49"/>
      <c r="B578" s="50"/>
      <c r="C578" s="50" t="s">
        <v>1153</v>
      </c>
      <c r="D578" s="31" t="s">
        <v>1154</v>
      </c>
      <c r="E578" s="13">
        <f>Source!BZ421</f>
        <v>85</v>
      </c>
      <c r="F578" s="53"/>
      <c r="G578" s="33"/>
      <c r="H578" s="34">
        <f>SUM(S573:S580)</f>
        <v>23.05</v>
      </c>
      <c r="I578" s="37"/>
      <c r="J578" s="29">
        <f>Source!AT421</f>
        <v>85</v>
      </c>
      <c r="K578" s="34">
        <f>SUM(T573:T580)</f>
        <v>150.53</v>
      </c>
      <c r="L578" s="35"/>
    </row>
    <row r="579" spans="1:26" ht="14.25" x14ac:dyDescent="0.2">
      <c r="A579" s="49"/>
      <c r="B579" s="50"/>
      <c r="C579" s="50" t="s">
        <v>1155</v>
      </c>
      <c r="D579" s="31" t="s">
        <v>1154</v>
      </c>
      <c r="E579" s="13">
        <f>Source!CA421</f>
        <v>65</v>
      </c>
      <c r="F579" s="53"/>
      <c r="G579" s="33"/>
      <c r="H579" s="34">
        <f>SUM(U573:U580)</f>
        <v>17.63</v>
      </c>
      <c r="I579" s="37"/>
      <c r="J579" s="29">
        <f>Source!AU421</f>
        <v>65</v>
      </c>
      <c r="K579" s="34">
        <f>SUM(V573:V580)</f>
        <v>115.11</v>
      </c>
      <c r="L579" s="35"/>
    </row>
    <row r="580" spans="1:26" ht="14.25" x14ac:dyDescent="0.2">
      <c r="A580" s="51"/>
      <c r="B580" s="52"/>
      <c r="C580" s="52" t="s">
        <v>1156</v>
      </c>
      <c r="D580" s="38" t="s">
        <v>1157</v>
      </c>
      <c r="E580" s="39">
        <f>Source!AQ421</f>
        <v>9.64</v>
      </c>
      <c r="F580" s="40"/>
      <c r="G580" s="41" t="str">
        <f>Source!DI421</f>
        <v/>
      </c>
      <c r="H580" s="42"/>
      <c r="I580" s="41"/>
      <c r="J580" s="41"/>
      <c r="K580" s="42"/>
      <c r="L580" s="43">
        <f>Source!U421</f>
        <v>3.4704000000000002</v>
      </c>
    </row>
    <row r="581" spans="1:26" ht="15" x14ac:dyDescent="0.25">
      <c r="G581" s="80">
        <f>H575+H576+H578+H579</f>
        <v>67.86</v>
      </c>
      <c r="H581" s="80"/>
      <c r="J581" s="80">
        <f>K575+K576+K578+K579</f>
        <v>443.13</v>
      </c>
      <c r="K581" s="80"/>
      <c r="L581" s="44">
        <f>Source!U421</f>
        <v>3.4704000000000002</v>
      </c>
      <c r="O581" s="26">
        <f>G581</f>
        <v>67.86</v>
      </c>
      <c r="P581" s="26">
        <f>J581</f>
        <v>443.13</v>
      </c>
      <c r="Q581" s="26">
        <f>L581</f>
        <v>3.4704000000000002</v>
      </c>
      <c r="W581">
        <f>IF(Source!BI421&lt;=1,H575+H576+H578+H579, 0)</f>
        <v>67.86</v>
      </c>
      <c r="X581">
        <f>IF(Source!BI421=2,H575+H576+H578+H579, 0)</f>
        <v>0</v>
      </c>
      <c r="Y581">
        <f>IF(Source!BI421=3,H575+H576+H578+H579, 0)</f>
        <v>0</v>
      </c>
      <c r="Z581">
        <f>IF(Source!BI421=4,H575+H576+H578+H579, 0)</f>
        <v>0</v>
      </c>
    </row>
    <row r="582" spans="1:26" ht="28.5" x14ac:dyDescent="0.2">
      <c r="A582" s="49" t="str">
        <f>Source!E423</f>
        <v>56</v>
      </c>
      <c r="B582" s="50" t="str">
        <f>Source!F423</f>
        <v>м08-10-010-01</v>
      </c>
      <c r="C582" s="50" t="str">
        <f>Source!G423</f>
        <v>Прокладка труб гофрированных ПВХ для защиты проводов и кабелей</v>
      </c>
      <c r="D582" s="31" t="str">
        <f>Source!H423</f>
        <v>100 м</v>
      </c>
      <c r="E582" s="13">
        <f>Source!I423</f>
        <v>0.72</v>
      </c>
      <c r="F582" s="32">
        <f>Source!AL423+Source!AM423+Source!AO423</f>
        <v>156.32999999999998</v>
      </c>
      <c r="G582" s="33"/>
      <c r="H582" s="34"/>
      <c r="I582" s="33" t="str">
        <f>Source!BO423</f>
        <v/>
      </c>
      <c r="J582" s="33"/>
      <c r="K582" s="34"/>
      <c r="L582" s="35"/>
      <c r="S582">
        <f>ROUND((Source!FX423/100)*((ROUND(Source!AF423*Source!I423, 2)+ROUND(Source!AE423*Source!I423, 2))), 2)</f>
        <v>95.45</v>
      </c>
      <c r="T582">
        <f>Source!X423</f>
        <v>623.26</v>
      </c>
      <c r="U582">
        <f>ROUND((Source!FY423/100)*((ROUND(Source!AF423*Source!I423, 2)+ROUND(Source!AE423*Source!I423, 2))), 2)</f>
        <v>65.31</v>
      </c>
      <c r="V582">
        <f>Source!Y423</f>
        <v>426.44</v>
      </c>
    </row>
    <row r="583" spans="1:26" x14ac:dyDescent="0.2">
      <c r="C583" s="27" t="str">
        <f>"Объем: "&amp;Source!I423&amp;"=72/"&amp;"100"</f>
        <v>Объем: 0,72=72/100</v>
      </c>
    </row>
    <row r="584" spans="1:26" ht="14.25" x14ac:dyDescent="0.2">
      <c r="A584" s="49"/>
      <c r="B584" s="50"/>
      <c r="C584" s="50" t="s">
        <v>1151</v>
      </c>
      <c r="D584" s="31"/>
      <c r="E584" s="13"/>
      <c r="F584" s="32">
        <f>Source!AO423</f>
        <v>139.54</v>
      </c>
      <c r="G584" s="33" t="str">
        <f>Source!DG423</f>
        <v/>
      </c>
      <c r="H584" s="34">
        <f>ROUND(Source!AF423*Source!I423, 2)</f>
        <v>100.47</v>
      </c>
      <c r="I584" s="33"/>
      <c r="J584" s="33">
        <f>IF(Source!BA423&lt;&gt; 0, Source!BA423, 1)</f>
        <v>6.53</v>
      </c>
      <c r="K584" s="34">
        <f>Source!S423</f>
        <v>656.06</v>
      </c>
      <c r="L584" s="35"/>
      <c r="R584">
        <f>H584</f>
        <v>100.47</v>
      </c>
    </row>
    <row r="585" spans="1:26" ht="14.25" x14ac:dyDescent="0.2">
      <c r="A585" s="49"/>
      <c r="B585" s="50"/>
      <c r="C585" s="50" t="s">
        <v>1158</v>
      </c>
      <c r="D585" s="31"/>
      <c r="E585" s="13"/>
      <c r="F585" s="32">
        <f>Source!AL423</f>
        <v>16.79</v>
      </c>
      <c r="G585" s="33" t="str">
        <f>Source!DD423</f>
        <v/>
      </c>
      <c r="H585" s="34">
        <f>ROUND(Source!AC423*Source!I423, 2)</f>
        <v>12.09</v>
      </c>
      <c r="I585" s="33"/>
      <c r="J585" s="33">
        <f>IF(Source!BC423&lt;&gt; 0, Source!BC423, 1)</f>
        <v>6.53</v>
      </c>
      <c r="K585" s="34">
        <f>Source!P423</f>
        <v>78.94</v>
      </c>
      <c r="L585" s="35"/>
    </row>
    <row r="586" spans="1:26" ht="14.25" x14ac:dyDescent="0.2">
      <c r="A586" s="49"/>
      <c r="B586" s="50"/>
      <c r="C586" s="50" t="s">
        <v>1153</v>
      </c>
      <c r="D586" s="31" t="s">
        <v>1154</v>
      </c>
      <c r="E586" s="13">
        <f>Source!BZ423</f>
        <v>95</v>
      </c>
      <c r="F586" s="53"/>
      <c r="G586" s="33"/>
      <c r="H586" s="34">
        <f>SUM(S582:S589)</f>
        <v>95.45</v>
      </c>
      <c r="I586" s="37"/>
      <c r="J586" s="29">
        <f>Source!AT423</f>
        <v>95</v>
      </c>
      <c r="K586" s="34">
        <f>SUM(T582:T589)</f>
        <v>623.26</v>
      </c>
      <c r="L586" s="35"/>
    </row>
    <row r="587" spans="1:26" ht="14.25" x14ac:dyDescent="0.2">
      <c r="A587" s="49"/>
      <c r="B587" s="50"/>
      <c r="C587" s="50" t="s">
        <v>1155</v>
      </c>
      <c r="D587" s="31" t="s">
        <v>1154</v>
      </c>
      <c r="E587" s="13">
        <f>Source!CA423</f>
        <v>65</v>
      </c>
      <c r="F587" s="53"/>
      <c r="G587" s="33"/>
      <c r="H587" s="34">
        <f>SUM(U582:U589)</f>
        <v>65.31</v>
      </c>
      <c r="I587" s="37"/>
      <c r="J587" s="29">
        <f>Source!AU423</f>
        <v>65</v>
      </c>
      <c r="K587" s="34">
        <f>SUM(V582:V589)</f>
        <v>426.44</v>
      </c>
      <c r="L587" s="35"/>
    </row>
    <row r="588" spans="1:26" ht="14.25" x14ac:dyDescent="0.2">
      <c r="A588" s="49"/>
      <c r="B588" s="50"/>
      <c r="C588" s="50" t="s">
        <v>1156</v>
      </c>
      <c r="D588" s="31" t="s">
        <v>1157</v>
      </c>
      <c r="E588" s="13">
        <f>Source!AQ423</f>
        <v>15.2</v>
      </c>
      <c r="F588" s="32"/>
      <c r="G588" s="33" t="str">
        <f>Source!DI423</f>
        <v/>
      </c>
      <c r="H588" s="34"/>
      <c r="I588" s="33"/>
      <c r="J588" s="33"/>
      <c r="K588" s="34"/>
      <c r="L588" s="45">
        <f>Source!U423</f>
        <v>10.943999999999999</v>
      </c>
    </row>
    <row r="589" spans="1:26" ht="42.75" x14ac:dyDescent="0.2">
      <c r="A589" s="51" t="str">
        <f>Source!E425</f>
        <v>56,1</v>
      </c>
      <c r="B589" s="52" t="str">
        <f>Source!F425</f>
        <v>24.3.03.05-0011</v>
      </c>
      <c r="C589" s="52" t="str">
        <f>Source!G425</f>
        <v>Трубы гибкие гофрированные легкие из ПНД, серии BL, с зондом, диаметром 16 мм</v>
      </c>
      <c r="D589" s="38" t="str">
        <f>Source!H425</f>
        <v>10 м</v>
      </c>
      <c r="E589" s="39">
        <f>Source!I425</f>
        <v>7.1999999999999993</v>
      </c>
      <c r="F589" s="40">
        <f>Source!AL425+Source!AM425+Source!AO425</f>
        <v>24.54</v>
      </c>
      <c r="G589" s="47" t="s">
        <v>4</v>
      </c>
      <c r="H589" s="42">
        <f>ROUND(Source!AC425*Source!I425, 2)+ROUND(Source!AD425*Source!I425, 2)+ROUND(Source!AF425*Source!I425, 2)</f>
        <v>176.69</v>
      </c>
      <c r="I589" s="41"/>
      <c r="J589" s="41">
        <f>IF(Source!BC425&lt;&gt; 0, Source!BC425, 1)</f>
        <v>6.53</v>
      </c>
      <c r="K589" s="42">
        <f>Source!O425</f>
        <v>1153.77</v>
      </c>
      <c r="L589" s="48"/>
      <c r="S589">
        <f>ROUND((Source!FX425/100)*((ROUND(Source!AF425*Source!I425, 2)+ROUND(Source!AE425*Source!I425, 2))), 2)</f>
        <v>0</v>
      </c>
      <c r="T589">
        <f>Source!X425</f>
        <v>0</v>
      </c>
      <c r="U589">
        <f>ROUND((Source!FY425/100)*((ROUND(Source!AF425*Source!I425, 2)+ROUND(Source!AE425*Source!I425, 2))), 2)</f>
        <v>0</v>
      </c>
      <c r="V589">
        <f>Source!Y425</f>
        <v>0</v>
      </c>
      <c r="W589">
        <f>IF(Source!BI425&lt;=1,H589, 0)</f>
        <v>0</v>
      </c>
      <c r="X589">
        <f>IF(Source!BI425=2,H589, 0)</f>
        <v>176.69</v>
      </c>
      <c r="Y589">
        <f>IF(Source!BI425=3,H589, 0)</f>
        <v>0</v>
      </c>
      <c r="Z589">
        <f>IF(Source!BI425=4,H589, 0)</f>
        <v>0</v>
      </c>
    </row>
    <row r="590" spans="1:26" ht="15" x14ac:dyDescent="0.25">
      <c r="G590" s="80">
        <f>H584+H585+H586+H587+SUM(H589:H589)</f>
        <v>450.01</v>
      </c>
      <c r="H590" s="80"/>
      <c r="J590" s="80">
        <f>K584+K585+K586+K587+SUM(K589:K589)</f>
        <v>2938.4700000000003</v>
      </c>
      <c r="K590" s="80"/>
      <c r="L590" s="44">
        <f>Source!U423</f>
        <v>10.943999999999999</v>
      </c>
      <c r="O590" s="26">
        <f>G590</f>
        <v>450.01</v>
      </c>
      <c r="P590" s="26">
        <f>J590</f>
        <v>2938.4700000000003</v>
      </c>
      <c r="Q590" s="26">
        <f>L590</f>
        <v>10.943999999999999</v>
      </c>
      <c r="W590">
        <f>IF(Source!BI423&lt;=1,H584+H585+H586+H587, 0)</f>
        <v>0</v>
      </c>
      <c r="X590">
        <f>IF(Source!BI423=2,H584+H585+H586+H587, 0)</f>
        <v>273.32</v>
      </c>
      <c r="Y590">
        <f>IF(Source!BI423=3,H584+H585+H586+H587, 0)</f>
        <v>0</v>
      </c>
      <c r="Z590">
        <f>IF(Source!BI423=4,H584+H585+H586+H587, 0)</f>
        <v>0</v>
      </c>
    </row>
    <row r="591" spans="1:26" ht="71.25" x14ac:dyDescent="0.2">
      <c r="A591" s="49" t="str">
        <f>Source!E427</f>
        <v>57</v>
      </c>
      <c r="B591" s="50" t="str">
        <f>Source!F427</f>
        <v>м08-02-412-02</v>
      </c>
      <c r="C591" s="50" t="str">
        <f>Source!G427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591" s="31" t="str">
        <f>Source!H427</f>
        <v>100 м</v>
      </c>
      <c r="E591" s="13">
        <f>Source!I427</f>
        <v>0.72</v>
      </c>
      <c r="F591" s="32">
        <f>Source!AL427+Source!AM427+Source!AO427</f>
        <v>68.7</v>
      </c>
      <c r="G591" s="33"/>
      <c r="H591" s="34"/>
      <c r="I591" s="33" t="str">
        <f>Source!BO427</f>
        <v/>
      </c>
      <c r="J591" s="33"/>
      <c r="K591" s="34"/>
      <c r="L591" s="35"/>
      <c r="S591">
        <f>ROUND((Source!FX427/100)*((ROUND(Source!AF427*Source!I427, 2)+ROUND(Source!AE427*Source!I427, 2))), 2)</f>
        <v>35</v>
      </c>
      <c r="T591">
        <f>Source!X427</f>
        <v>228.55</v>
      </c>
      <c r="U591">
        <f>ROUND((Source!FY427/100)*((ROUND(Source!AF427*Source!I427, 2)+ROUND(Source!AE427*Source!I427, 2))), 2)</f>
        <v>23.95</v>
      </c>
      <c r="V591">
        <f>Source!Y427</f>
        <v>156.38</v>
      </c>
    </row>
    <row r="592" spans="1:26" x14ac:dyDescent="0.2">
      <c r="C592" s="27" t="str">
        <f>"Объем: "&amp;Source!I427&amp;"=72/"&amp;"100"</f>
        <v>Объем: 0,72=72/100</v>
      </c>
    </row>
    <row r="593" spans="1:26" ht="14.25" x14ac:dyDescent="0.2">
      <c r="A593" s="49"/>
      <c r="B593" s="50"/>
      <c r="C593" s="50" t="s">
        <v>1151</v>
      </c>
      <c r="D593" s="31"/>
      <c r="E593" s="13"/>
      <c r="F593" s="32">
        <f>Source!AO427</f>
        <v>50.67</v>
      </c>
      <c r="G593" s="33" t="str">
        <f>Source!DG427</f>
        <v/>
      </c>
      <c r="H593" s="34">
        <f>ROUND(Source!AF427*Source!I427, 2)</f>
        <v>36.479999999999997</v>
      </c>
      <c r="I593" s="33"/>
      <c r="J593" s="33">
        <f>IF(Source!BA427&lt;&gt; 0, Source!BA427, 1)</f>
        <v>6.53</v>
      </c>
      <c r="K593" s="34">
        <f>Source!S427</f>
        <v>238.23</v>
      </c>
      <c r="L593" s="35"/>
      <c r="R593">
        <f>H593</f>
        <v>36.479999999999997</v>
      </c>
    </row>
    <row r="594" spans="1:26" ht="14.25" x14ac:dyDescent="0.2">
      <c r="A594" s="49"/>
      <c r="B594" s="50"/>
      <c r="C594" s="50" t="s">
        <v>319</v>
      </c>
      <c r="D594" s="31"/>
      <c r="E594" s="13"/>
      <c r="F594" s="32">
        <f>Source!AM427</f>
        <v>3.55</v>
      </c>
      <c r="G594" s="33" t="str">
        <f>Source!DE427</f>
        <v/>
      </c>
      <c r="H594" s="34">
        <f>ROUND(Source!AD427*Source!I427, 2)</f>
        <v>2.56</v>
      </c>
      <c r="I594" s="33"/>
      <c r="J594" s="33">
        <f>IF(Source!BB427&lt;&gt; 0, Source!BB427, 1)</f>
        <v>6.53</v>
      </c>
      <c r="K594" s="34">
        <f>Source!Q427</f>
        <v>16.690000000000001</v>
      </c>
      <c r="L594" s="35"/>
    </row>
    <row r="595" spans="1:26" ht="14.25" x14ac:dyDescent="0.2">
      <c r="A595" s="49"/>
      <c r="B595" s="50"/>
      <c r="C595" s="50" t="s">
        <v>1152</v>
      </c>
      <c r="D595" s="31"/>
      <c r="E595" s="13"/>
      <c r="F595" s="32">
        <f>Source!AN427</f>
        <v>0.5</v>
      </c>
      <c r="G595" s="33" t="str">
        <f>Source!DF427</f>
        <v/>
      </c>
      <c r="H595" s="36">
        <f>ROUND(Source!AE427*Source!I427, 2)</f>
        <v>0.36</v>
      </c>
      <c r="I595" s="33"/>
      <c r="J595" s="33">
        <f>IF(Source!BS427&lt;&gt; 0, Source!BS427, 1)</f>
        <v>6.53</v>
      </c>
      <c r="K595" s="36">
        <f>Source!R427</f>
        <v>2.35</v>
      </c>
      <c r="L595" s="35"/>
      <c r="R595">
        <f>H595</f>
        <v>0.36</v>
      </c>
    </row>
    <row r="596" spans="1:26" ht="14.25" x14ac:dyDescent="0.2">
      <c r="A596" s="49"/>
      <c r="B596" s="50"/>
      <c r="C596" s="50" t="s">
        <v>1158</v>
      </c>
      <c r="D596" s="31"/>
      <c r="E596" s="13"/>
      <c r="F596" s="32">
        <f>Source!AL427</f>
        <v>14.48</v>
      </c>
      <c r="G596" s="33" t="str">
        <f>Source!DD427</f>
        <v/>
      </c>
      <c r="H596" s="34">
        <f>ROUND(Source!AC427*Source!I427, 2)</f>
        <v>10.43</v>
      </c>
      <c r="I596" s="33"/>
      <c r="J596" s="33">
        <f>IF(Source!BC427&lt;&gt; 0, Source!BC427, 1)</f>
        <v>6.53</v>
      </c>
      <c r="K596" s="34">
        <f>Source!P427</f>
        <v>68.08</v>
      </c>
      <c r="L596" s="35"/>
    </row>
    <row r="597" spans="1:26" ht="14.25" x14ac:dyDescent="0.2">
      <c r="A597" s="49"/>
      <c r="B597" s="50"/>
      <c r="C597" s="50" t="s">
        <v>1153</v>
      </c>
      <c r="D597" s="31" t="s">
        <v>1154</v>
      </c>
      <c r="E597" s="13">
        <f>Source!BZ427</f>
        <v>95</v>
      </c>
      <c r="F597" s="53"/>
      <c r="G597" s="33"/>
      <c r="H597" s="34">
        <f>SUM(S591:S600)</f>
        <v>35</v>
      </c>
      <c r="I597" s="37"/>
      <c r="J597" s="29">
        <f>Source!AT427</f>
        <v>95</v>
      </c>
      <c r="K597" s="34">
        <f>SUM(T591:T600)</f>
        <v>228.55</v>
      </c>
      <c r="L597" s="35"/>
    </row>
    <row r="598" spans="1:26" ht="14.25" x14ac:dyDescent="0.2">
      <c r="A598" s="49"/>
      <c r="B598" s="50"/>
      <c r="C598" s="50" t="s">
        <v>1155</v>
      </c>
      <c r="D598" s="31" t="s">
        <v>1154</v>
      </c>
      <c r="E598" s="13">
        <f>Source!CA427</f>
        <v>65</v>
      </c>
      <c r="F598" s="53"/>
      <c r="G598" s="33"/>
      <c r="H598" s="34">
        <f>SUM(U591:U600)</f>
        <v>23.95</v>
      </c>
      <c r="I598" s="37"/>
      <c r="J598" s="29">
        <f>Source!AU427</f>
        <v>65</v>
      </c>
      <c r="K598" s="34">
        <f>SUM(V591:V600)</f>
        <v>156.38</v>
      </c>
      <c r="L598" s="35"/>
    </row>
    <row r="599" spans="1:26" ht="14.25" x14ac:dyDescent="0.2">
      <c r="A599" s="49"/>
      <c r="B599" s="50"/>
      <c r="C599" s="50" t="s">
        <v>1156</v>
      </c>
      <c r="D599" s="31" t="s">
        <v>1157</v>
      </c>
      <c r="E599" s="13">
        <f>Source!AQ427</f>
        <v>5.39</v>
      </c>
      <c r="F599" s="32"/>
      <c r="G599" s="33" t="str">
        <f>Source!DI427</f>
        <v/>
      </c>
      <c r="H599" s="34"/>
      <c r="I599" s="33"/>
      <c r="J599" s="33"/>
      <c r="K599" s="34"/>
      <c r="L599" s="45">
        <f>Source!U427</f>
        <v>3.8807999999999998</v>
      </c>
    </row>
    <row r="600" spans="1:26" ht="114" x14ac:dyDescent="0.2">
      <c r="A600" s="51" t="str">
        <f>Source!E429</f>
        <v>57,1</v>
      </c>
      <c r="B600" s="52" t="str">
        <f>Source!F429</f>
        <v>21.1.08.01-0312</v>
      </c>
      <c r="C600" s="52" t="str">
        <f>Source!G429</f>
        <v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КПСЭнг(А)-FRLS 1х2х1,0</v>
      </c>
      <c r="D600" s="38" t="str">
        <f>Source!H429</f>
        <v>1000 м</v>
      </c>
      <c r="E600" s="39">
        <f>Source!I429</f>
        <v>7.1999999999999995E-2</v>
      </c>
      <c r="F600" s="40">
        <f>Source!AL429+Source!AM429+Source!AO429</f>
        <v>4097.9399999999996</v>
      </c>
      <c r="G600" s="47" t="s">
        <v>4</v>
      </c>
      <c r="H600" s="42">
        <f>ROUND(Source!AC429*Source!I429, 2)+ROUND(Source!AD429*Source!I429, 2)+ROUND(Source!AF429*Source!I429, 2)</f>
        <v>295.05</v>
      </c>
      <c r="I600" s="41"/>
      <c r="J600" s="41">
        <f>IF(Source!BC429&lt;&gt; 0, Source!BC429, 1)</f>
        <v>6.53</v>
      </c>
      <c r="K600" s="42">
        <f>Source!O429</f>
        <v>1926.69</v>
      </c>
      <c r="L600" s="48"/>
      <c r="S600">
        <f>ROUND((Source!FX429/100)*((ROUND(Source!AF429*Source!I429, 2)+ROUND(Source!AE429*Source!I429, 2))), 2)</f>
        <v>0</v>
      </c>
      <c r="T600">
        <f>Source!X429</f>
        <v>0</v>
      </c>
      <c r="U600">
        <f>ROUND((Source!FY429/100)*((ROUND(Source!AF429*Source!I429, 2)+ROUND(Source!AE429*Source!I429, 2))), 2)</f>
        <v>0</v>
      </c>
      <c r="V600">
        <f>Source!Y429</f>
        <v>0</v>
      </c>
      <c r="W600">
        <f>IF(Source!BI429&lt;=1,H600, 0)</f>
        <v>0</v>
      </c>
      <c r="X600">
        <f>IF(Source!BI429=2,H600, 0)</f>
        <v>295.05</v>
      </c>
      <c r="Y600">
        <f>IF(Source!BI429=3,H600, 0)</f>
        <v>0</v>
      </c>
      <c r="Z600">
        <f>IF(Source!BI429=4,H600, 0)</f>
        <v>0</v>
      </c>
    </row>
    <row r="601" spans="1:26" ht="15" x14ac:dyDescent="0.25">
      <c r="G601" s="80">
        <f>H593+H594+H596+H597+H598+SUM(H600:H600)</f>
        <v>403.47</v>
      </c>
      <c r="H601" s="80"/>
      <c r="J601" s="80">
        <f>K593+K594+K596+K597+K598+SUM(K600:K600)</f>
        <v>2634.62</v>
      </c>
      <c r="K601" s="80"/>
      <c r="L601" s="44">
        <f>Source!U427</f>
        <v>3.8807999999999998</v>
      </c>
      <c r="O601" s="26">
        <f>G601</f>
        <v>403.47</v>
      </c>
      <c r="P601" s="26">
        <f>J601</f>
        <v>2634.62</v>
      </c>
      <c r="Q601" s="26">
        <f>L601</f>
        <v>3.8807999999999998</v>
      </c>
      <c r="W601">
        <f>IF(Source!BI427&lt;=1,H593+H594+H596+H597+H598, 0)</f>
        <v>0</v>
      </c>
      <c r="X601">
        <f>IF(Source!BI427=2,H593+H594+H596+H597+H598, 0)</f>
        <v>108.42</v>
      </c>
      <c r="Y601">
        <f>IF(Source!BI427=3,H593+H594+H596+H597+H598, 0)</f>
        <v>0</v>
      </c>
      <c r="Z601">
        <f>IF(Source!BI427=4,H593+H594+H596+H597+H598, 0)</f>
        <v>0</v>
      </c>
    </row>
    <row r="602" spans="1:26" ht="57" x14ac:dyDescent="0.2">
      <c r="A602" s="49" t="str">
        <f>Source!E431</f>
        <v>58</v>
      </c>
      <c r="B602" s="50" t="str">
        <f>Source!F431</f>
        <v>м10-08-002-01</v>
      </c>
      <c r="C602" s="50" t="str">
        <f>Source!G431</f>
        <v>Извещатель ПС автоматический тепловой электро-контактный, магнитоконтактный в нормальном исполнении</v>
      </c>
      <c r="D602" s="31" t="str">
        <f>Source!H431</f>
        <v>ШТ</v>
      </c>
      <c r="E602" s="13">
        <f>Source!I431</f>
        <v>24</v>
      </c>
      <c r="F602" s="32">
        <f>Source!AL431+Source!AM431+Source!AO431</f>
        <v>9.36</v>
      </c>
      <c r="G602" s="33"/>
      <c r="H602" s="34"/>
      <c r="I602" s="33" t="str">
        <f>Source!BO431</f>
        <v/>
      </c>
      <c r="J602" s="33"/>
      <c r="K602" s="34"/>
      <c r="L602" s="35"/>
      <c r="S602">
        <f>ROUND((Source!FX431/100)*((ROUND(Source!AF431*Source!I431, 2)+ROUND(Source!AE431*Source!I431, 2))), 2)</f>
        <v>155.13999999999999</v>
      </c>
      <c r="T602">
        <f>Source!X431</f>
        <v>1013.04</v>
      </c>
      <c r="U602">
        <f>ROUND((Source!FY431/100)*((ROUND(Source!AF431*Source!I431, 2)+ROUND(Source!AE431*Source!I431, 2))), 2)</f>
        <v>116.35</v>
      </c>
      <c r="V602">
        <f>Source!Y431</f>
        <v>759.78</v>
      </c>
    </row>
    <row r="603" spans="1:26" ht="14.25" x14ac:dyDescent="0.2">
      <c r="A603" s="49"/>
      <c r="B603" s="50"/>
      <c r="C603" s="50" t="s">
        <v>1151</v>
      </c>
      <c r="D603" s="31"/>
      <c r="E603" s="13"/>
      <c r="F603" s="32">
        <f>Source!AO431</f>
        <v>8.08</v>
      </c>
      <c r="G603" s="33" t="str">
        <f>Source!DG431</f>
        <v/>
      </c>
      <c r="H603" s="34">
        <f>ROUND(Source!AF431*Source!I431, 2)</f>
        <v>193.92</v>
      </c>
      <c r="I603" s="33"/>
      <c r="J603" s="33">
        <f>IF(Source!BA431&lt;&gt; 0, Source!BA431, 1)</f>
        <v>6.53</v>
      </c>
      <c r="K603" s="34">
        <f>Source!S431</f>
        <v>1266.3</v>
      </c>
      <c r="L603" s="35"/>
      <c r="R603">
        <f>H603</f>
        <v>193.92</v>
      </c>
    </row>
    <row r="604" spans="1:26" ht="14.25" x14ac:dyDescent="0.2">
      <c r="A604" s="49"/>
      <c r="B604" s="50"/>
      <c r="C604" s="50" t="s">
        <v>1158</v>
      </c>
      <c r="D604" s="31"/>
      <c r="E604" s="13"/>
      <c r="F604" s="32">
        <f>Source!AL431</f>
        <v>1.28</v>
      </c>
      <c r="G604" s="33" t="str">
        <f>Source!DD431</f>
        <v/>
      </c>
      <c r="H604" s="34">
        <f>ROUND(Source!AC431*Source!I431, 2)</f>
        <v>30.72</v>
      </c>
      <c r="I604" s="33"/>
      <c r="J604" s="33">
        <f>IF(Source!BC431&lt;&gt; 0, Source!BC431, 1)</f>
        <v>6.53</v>
      </c>
      <c r="K604" s="34">
        <f>Source!P431</f>
        <v>200.6</v>
      </c>
      <c r="L604" s="35"/>
    </row>
    <row r="605" spans="1:26" ht="14.25" x14ac:dyDescent="0.2">
      <c r="A605" s="49"/>
      <c r="B605" s="50"/>
      <c r="C605" s="50" t="s">
        <v>1153</v>
      </c>
      <c r="D605" s="31" t="s">
        <v>1154</v>
      </c>
      <c r="E605" s="13">
        <f>Source!BZ431</f>
        <v>80</v>
      </c>
      <c r="F605" s="53"/>
      <c r="G605" s="33"/>
      <c r="H605" s="34">
        <f>SUM(S602:S608)</f>
        <v>155.13999999999999</v>
      </c>
      <c r="I605" s="37"/>
      <c r="J605" s="29">
        <f>Source!AT431</f>
        <v>80</v>
      </c>
      <c r="K605" s="34">
        <f>SUM(T602:T608)</f>
        <v>1013.04</v>
      </c>
      <c r="L605" s="35"/>
    </row>
    <row r="606" spans="1:26" ht="14.25" x14ac:dyDescent="0.2">
      <c r="A606" s="49"/>
      <c r="B606" s="50"/>
      <c r="C606" s="50" t="s">
        <v>1155</v>
      </c>
      <c r="D606" s="31" t="s">
        <v>1154</v>
      </c>
      <c r="E606" s="13">
        <f>Source!CA431</f>
        <v>60</v>
      </c>
      <c r="F606" s="53"/>
      <c r="G606" s="33"/>
      <c r="H606" s="34">
        <f>SUM(U602:U608)</f>
        <v>116.35</v>
      </c>
      <c r="I606" s="37"/>
      <c r="J606" s="29">
        <f>Source!AU431</f>
        <v>60</v>
      </c>
      <c r="K606" s="34">
        <f>SUM(V602:V608)</f>
        <v>759.78</v>
      </c>
      <c r="L606" s="35"/>
    </row>
    <row r="607" spans="1:26" ht="14.25" x14ac:dyDescent="0.2">
      <c r="A607" s="49"/>
      <c r="B607" s="50"/>
      <c r="C607" s="50" t="s">
        <v>1156</v>
      </c>
      <c r="D607" s="31" t="s">
        <v>1157</v>
      </c>
      <c r="E607" s="13">
        <f>Source!AQ431</f>
        <v>0.84</v>
      </c>
      <c r="F607" s="32"/>
      <c r="G607" s="33" t="str">
        <f>Source!DI431</f>
        <v/>
      </c>
      <c r="H607" s="34"/>
      <c r="I607" s="33"/>
      <c r="J607" s="33"/>
      <c r="K607" s="34"/>
      <c r="L607" s="45">
        <f>Source!U431</f>
        <v>20.16</v>
      </c>
    </row>
    <row r="608" spans="1:26" ht="28.5" x14ac:dyDescent="0.2">
      <c r="A608" s="51" t="str">
        <f>Source!E433</f>
        <v>58,1</v>
      </c>
      <c r="B608" s="52" t="str">
        <f>Source!F433</f>
        <v>61.2.02.01-0074</v>
      </c>
      <c r="C608" s="52" t="str">
        <f>Source!G433</f>
        <v>Извещатель пожарный дымовой ИП 212</v>
      </c>
      <c r="D608" s="38" t="str">
        <f>Source!H433</f>
        <v>10 шт.</v>
      </c>
      <c r="E608" s="39">
        <f>Source!I433</f>
        <v>2.4</v>
      </c>
      <c r="F608" s="40">
        <f>Source!AL433+Source!AM433+Source!AO433</f>
        <v>794.7</v>
      </c>
      <c r="G608" s="47" t="s">
        <v>4</v>
      </c>
      <c r="H608" s="42">
        <f>ROUND(Source!AC433*Source!I433, 2)+ROUND(Source!AD433*Source!I433, 2)+ROUND(Source!AF433*Source!I433, 2)</f>
        <v>1907.28</v>
      </c>
      <c r="I608" s="41"/>
      <c r="J608" s="41">
        <f>IF(Source!BC433&lt;&gt; 0, Source!BC433, 1)</f>
        <v>6.53</v>
      </c>
      <c r="K608" s="42">
        <f>Source!O433</f>
        <v>12454.54</v>
      </c>
      <c r="L608" s="48"/>
      <c r="S608">
        <f>ROUND((Source!FX433/100)*((ROUND(Source!AF433*Source!I433, 2)+ROUND(Source!AE433*Source!I433, 2))), 2)</f>
        <v>0</v>
      </c>
      <c r="T608">
        <f>Source!X433</f>
        <v>0</v>
      </c>
      <c r="U608">
        <f>ROUND((Source!FY433/100)*((ROUND(Source!AF433*Source!I433, 2)+ROUND(Source!AE433*Source!I433, 2))), 2)</f>
        <v>0</v>
      </c>
      <c r="V608">
        <f>Source!Y433</f>
        <v>0</v>
      </c>
      <c r="W608">
        <f>IF(Source!BI433&lt;=1,H608, 0)</f>
        <v>0</v>
      </c>
      <c r="X608">
        <f>IF(Source!BI433=2,H608, 0)</f>
        <v>1907.28</v>
      </c>
      <c r="Y608">
        <f>IF(Source!BI433=3,H608, 0)</f>
        <v>0</v>
      </c>
      <c r="Z608">
        <f>IF(Source!BI433=4,H608, 0)</f>
        <v>0</v>
      </c>
    </row>
    <row r="609" spans="1:32" ht="15" x14ac:dyDescent="0.25">
      <c r="G609" s="80">
        <f>H603+H604+H605+H606+SUM(H608:H608)</f>
        <v>2403.41</v>
      </c>
      <c r="H609" s="80"/>
      <c r="J609" s="80">
        <f>K603+K604+K605+K606+SUM(K608:K608)</f>
        <v>15694.26</v>
      </c>
      <c r="K609" s="80"/>
      <c r="L609" s="44">
        <f>Source!U431</f>
        <v>20.16</v>
      </c>
      <c r="O609" s="26">
        <f>G609</f>
        <v>2403.41</v>
      </c>
      <c r="P609" s="26">
        <f>J609</f>
        <v>15694.26</v>
      </c>
      <c r="Q609" s="26">
        <f>L609</f>
        <v>20.16</v>
      </c>
      <c r="W609">
        <f>IF(Source!BI431&lt;=1,H603+H604+H605+H606, 0)</f>
        <v>0</v>
      </c>
      <c r="X609">
        <f>IF(Source!BI431=2,H603+H604+H605+H606, 0)</f>
        <v>496.13</v>
      </c>
      <c r="Y609">
        <f>IF(Source!BI431=3,H603+H604+H605+H606, 0)</f>
        <v>0</v>
      </c>
      <c r="Z609">
        <f>IF(Source!BI431=4,H603+H604+H605+H606, 0)</f>
        <v>0</v>
      </c>
    </row>
    <row r="611" spans="1:32" ht="15" x14ac:dyDescent="0.25">
      <c r="A611" s="81" t="str">
        <f>CONCATENATE("Итого по разделу: ",IF(Source!G435&lt;&gt;"Новый раздел", Source!G435, ""))</f>
        <v>Итого по разделу: Раздел Пожарная сигнализация</v>
      </c>
      <c r="B611" s="81"/>
      <c r="C611" s="81"/>
      <c r="D611" s="81"/>
      <c r="E611" s="81"/>
      <c r="F611" s="81"/>
      <c r="G611" s="82">
        <f>SUM(O557:O610)</f>
        <v>3438.12</v>
      </c>
      <c r="H611" s="82"/>
      <c r="I611" s="28"/>
      <c r="J611" s="82">
        <f>SUM(P557:P610)</f>
        <v>22450.78</v>
      </c>
      <c r="K611" s="82"/>
      <c r="L611" s="44">
        <f>SUM(Q557:Q610)</f>
        <v>43.238519999999994</v>
      </c>
      <c r="AF611" s="55" t="str">
        <f>CONCATENATE("Итого по разделу: ",IF(Source!G435&lt;&gt;"Новый раздел", Source!G435, ""))</f>
        <v>Итого по разделу: Раздел Пожарная сигнализация</v>
      </c>
    </row>
    <row r="613" spans="1:32" ht="16.5" x14ac:dyDescent="0.25">
      <c r="A613" s="83" t="str">
        <f>CONCATENATE("Раздел: ",IF(Source!G472&lt;&gt;"Новый раздел", Source!G472, ""))</f>
        <v>Раздел: Раздел Локальные вычислительные сети</v>
      </c>
      <c r="B613" s="83"/>
      <c r="C613" s="83"/>
      <c r="D613" s="83"/>
      <c r="E613" s="83"/>
      <c r="F613" s="83"/>
      <c r="G613" s="83"/>
      <c r="H613" s="83"/>
      <c r="I613" s="83"/>
      <c r="J613" s="83"/>
      <c r="K613" s="83"/>
      <c r="L613" s="83"/>
    </row>
    <row r="614" spans="1:32" ht="28.5" x14ac:dyDescent="0.2">
      <c r="A614" s="49" t="str">
        <f>Source!E477</f>
        <v>59</v>
      </c>
      <c r="B614" s="50" t="str">
        <f>Source!F477</f>
        <v>м08-02-390-03</v>
      </c>
      <c r="C614" s="50" t="str">
        <f>Source!G477</f>
        <v>Короба пластмассовые шириной до 120 мм</v>
      </c>
      <c r="D614" s="31" t="str">
        <f>Source!H477</f>
        <v>100 м</v>
      </c>
      <c r="E614" s="13">
        <f>Source!I477</f>
        <v>0.96</v>
      </c>
      <c r="F614" s="32">
        <f>Source!AL477+Source!AM477+Source!AO477</f>
        <v>286.92</v>
      </c>
      <c r="G614" s="33"/>
      <c r="H614" s="34"/>
      <c r="I614" s="33" t="str">
        <f>Source!BO477</f>
        <v/>
      </c>
      <c r="J614" s="33"/>
      <c r="K614" s="34"/>
      <c r="L614" s="35"/>
      <c r="S614">
        <f>ROUND((Source!FX477/100)*((ROUND(Source!AF477*Source!I477, 2)+ROUND(Source!AE477*Source!I477, 2))), 2)</f>
        <v>176.45</v>
      </c>
      <c r="T614">
        <f>Source!X477</f>
        <v>1152.25</v>
      </c>
      <c r="U614">
        <f>ROUND((Source!FY477/100)*((ROUND(Source!AF477*Source!I477, 2)+ROUND(Source!AE477*Source!I477, 2))), 2)</f>
        <v>120.73</v>
      </c>
      <c r="V614">
        <f>Source!Y477</f>
        <v>788.38</v>
      </c>
    </row>
    <row r="615" spans="1:32" x14ac:dyDescent="0.2">
      <c r="C615" s="27" t="str">
        <f>"Объем: "&amp;Source!I477&amp;"=96/"&amp;"100"</f>
        <v>Объем: 0,96=96/100</v>
      </c>
    </row>
    <row r="616" spans="1:32" ht="14.25" x14ac:dyDescent="0.2">
      <c r="A616" s="49"/>
      <c r="B616" s="50"/>
      <c r="C616" s="50" t="s">
        <v>1151</v>
      </c>
      <c r="D616" s="31"/>
      <c r="E616" s="13"/>
      <c r="F616" s="32">
        <f>Source!AO477</f>
        <v>193.34</v>
      </c>
      <c r="G616" s="33" t="str">
        <f>Source!DG477</f>
        <v/>
      </c>
      <c r="H616" s="34">
        <f>ROUND(Source!AF477*Source!I477, 2)</f>
        <v>185.61</v>
      </c>
      <c r="I616" s="33"/>
      <c r="J616" s="33">
        <f>IF(Source!BA477&lt;&gt; 0, Source!BA477, 1)</f>
        <v>6.53</v>
      </c>
      <c r="K616" s="34">
        <f>Source!S477</f>
        <v>1212.01</v>
      </c>
      <c r="L616" s="35"/>
      <c r="R616">
        <f>H616</f>
        <v>185.61</v>
      </c>
    </row>
    <row r="617" spans="1:32" ht="14.25" x14ac:dyDescent="0.2">
      <c r="A617" s="49"/>
      <c r="B617" s="50"/>
      <c r="C617" s="50" t="s">
        <v>319</v>
      </c>
      <c r="D617" s="31"/>
      <c r="E617" s="13"/>
      <c r="F617" s="32">
        <f>Source!AM477</f>
        <v>0.31</v>
      </c>
      <c r="G617" s="33" t="str">
        <f>Source!DE477</f>
        <v/>
      </c>
      <c r="H617" s="34">
        <f>ROUND(Source!AD477*Source!I477, 2)</f>
        <v>0.3</v>
      </c>
      <c r="I617" s="33"/>
      <c r="J617" s="33">
        <f>IF(Source!BB477&lt;&gt; 0, Source!BB477, 1)</f>
        <v>6.53</v>
      </c>
      <c r="K617" s="34">
        <f>Source!Q477</f>
        <v>1.94</v>
      </c>
      <c r="L617" s="35"/>
    </row>
    <row r="618" spans="1:32" ht="14.25" x14ac:dyDescent="0.2">
      <c r="A618" s="49"/>
      <c r="B618" s="50"/>
      <c r="C618" s="50" t="s">
        <v>1152</v>
      </c>
      <c r="D618" s="31"/>
      <c r="E618" s="13"/>
      <c r="F618" s="32">
        <f>Source!AN477</f>
        <v>0.14000000000000001</v>
      </c>
      <c r="G618" s="33" t="str">
        <f>Source!DF477</f>
        <v/>
      </c>
      <c r="H618" s="36">
        <f>ROUND(Source!AE477*Source!I477, 2)</f>
        <v>0.13</v>
      </c>
      <c r="I618" s="33"/>
      <c r="J618" s="33">
        <f>IF(Source!BS477&lt;&gt; 0, Source!BS477, 1)</f>
        <v>6.53</v>
      </c>
      <c r="K618" s="36">
        <f>Source!R477</f>
        <v>0.88</v>
      </c>
      <c r="L618" s="35"/>
      <c r="R618">
        <f>H618</f>
        <v>0.13</v>
      </c>
    </row>
    <row r="619" spans="1:32" ht="14.25" x14ac:dyDescent="0.2">
      <c r="A619" s="49"/>
      <c r="B619" s="50"/>
      <c r="C619" s="50" t="s">
        <v>1158</v>
      </c>
      <c r="D619" s="31"/>
      <c r="E619" s="13"/>
      <c r="F619" s="32">
        <f>Source!AL477</f>
        <v>93.27</v>
      </c>
      <c r="G619" s="33" t="str">
        <f>Source!DD477</f>
        <v/>
      </c>
      <c r="H619" s="34">
        <f>ROUND(Source!AC477*Source!I477, 2)</f>
        <v>89.54</v>
      </c>
      <c r="I619" s="33"/>
      <c r="J619" s="33">
        <f>IF(Source!BC477&lt;&gt; 0, Source!BC477, 1)</f>
        <v>6.53</v>
      </c>
      <c r="K619" s="34">
        <f>Source!P477</f>
        <v>584.69000000000005</v>
      </c>
      <c r="L619" s="35"/>
    </row>
    <row r="620" spans="1:32" ht="14.25" x14ac:dyDescent="0.2">
      <c r="A620" s="49"/>
      <c r="B620" s="50"/>
      <c r="C620" s="50" t="s">
        <v>1153</v>
      </c>
      <c r="D620" s="31" t="s">
        <v>1154</v>
      </c>
      <c r="E620" s="13">
        <f>Source!BZ477</f>
        <v>95</v>
      </c>
      <c r="F620" s="53"/>
      <c r="G620" s="33"/>
      <c r="H620" s="34">
        <f>SUM(S614:S623)</f>
        <v>176.45</v>
      </c>
      <c r="I620" s="37"/>
      <c r="J620" s="29">
        <f>Source!AT477</f>
        <v>95</v>
      </c>
      <c r="K620" s="34">
        <f>SUM(T614:T623)</f>
        <v>1152.25</v>
      </c>
      <c r="L620" s="35"/>
    </row>
    <row r="621" spans="1:32" ht="14.25" x14ac:dyDescent="0.2">
      <c r="A621" s="49"/>
      <c r="B621" s="50"/>
      <c r="C621" s="50" t="s">
        <v>1155</v>
      </c>
      <c r="D621" s="31" t="s">
        <v>1154</v>
      </c>
      <c r="E621" s="13">
        <f>Source!CA477</f>
        <v>65</v>
      </c>
      <c r="F621" s="53"/>
      <c r="G621" s="33"/>
      <c r="H621" s="34">
        <f>SUM(U614:U623)</f>
        <v>120.73</v>
      </c>
      <c r="I621" s="37"/>
      <c r="J621" s="29">
        <f>Source!AU477</f>
        <v>65</v>
      </c>
      <c r="K621" s="34">
        <f>SUM(V614:V623)</f>
        <v>788.38</v>
      </c>
      <c r="L621" s="35"/>
    </row>
    <row r="622" spans="1:32" ht="14.25" x14ac:dyDescent="0.2">
      <c r="A622" s="49"/>
      <c r="B622" s="50"/>
      <c r="C622" s="50" t="s">
        <v>1156</v>
      </c>
      <c r="D622" s="31" t="s">
        <v>1157</v>
      </c>
      <c r="E622" s="13">
        <f>Source!AQ477</f>
        <v>20.329999999999998</v>
      </c>
      <c r="F622" s="32"/>
      <c r="G622" s="33" t="str">
        <f>Source!DI477</f>
        <v/>
      </c>
      <c r="H622" s="34"/>
      <c r="I622" s="33"/>
      <c r="J622" s="33"/>
      <c r="K622" s="34"/>
      <c r="L622" s="45">
        <f>Source!U477</f>
        <v>19.516799999999996</v>
      </c>
    </row>
    <row r="623" spans="1:32" ht="28.5" x14ac:dyDescent="0.2">
      <c r="A623" s="51" t="str">
        <f>Source!E479</f>
        <v>59,1</v>
      </c>
      <c r="B623" s="52" t="str">
        <f>Source!F479</f>
        <v>20.2.05.04-0015</v>
      </c>
      <c r="C623" s="52" t="str">
        <f>Source!G479</f>
        <v>Кабель-канал (короб) "Efapel" 50х110 мм (прим.)</v>
      </c>
      <c r="D623" s="38" t="str">
        <f>Source!H479</f>
        <v>100 м</v>
      </c>
      <c r="E623" s="39">
        <f>Source!I479</f>
        <v>0.96</v>
      </c>
      <c r="F623" s="40">
        <f>Source!AL479+Source!AM479+Source!AO479</f>
        <v>7153.01</v>
      </c>
      <c r="G623" s="47" t="s">
        <v>4</v>
      </c>
      <c r="H623" s="42">
        <f>ROUND(Source!AC479*Source!I479, 2)+ROUND(Source!AD479*Source!I479, 2)+ROUND(Source!AF479*Source!I479, 2)</f>
        <v>6866.89</v>
      </c>
      <c r="I623" s="41"/>
      <c r="J623" s="41">
        <f>IF(Source!BC479&lt;&gt; 0, Source!BC479, 1)</f>
        <v>6.53</v>
      </c>
      <c r="K623" s="42">
        <f>Source!O479</f>
        <v>44840.79</v>
      </c>
      <c r="L623" s="48"/>
      <c r="S623">
        <f>ROUND((Source!FX479/100)*((ROUND(Source!AF479*Source!I479, 2)+ROUND(Source!AE479*Source!I479, 2))), 2)</f>
        <v>0</v>
      </c>
      <c r="T623">
        <f>Source!X479</f>
        <v>0</v>
      </c>
      <c r="U623">
        <f>ROUND((Source!FY479/100)*((ROUND(Source!AF479*Source!I479, 2)+ROUND(Source!AE479*Source!I479, 2))), 2)</f>
        <v>0</v>
      </c>
      <c r="V623">
        <f>Source!Y479</f>
        <v>0</v>
      </c>
      <c r="W623">
        <f>IF(Source!BI479&lt;=1,H623, 0)</f>
        <v>0</v>
      </c>
      <c r="X623">
        <f>IF(Source!BI479=2,H623, 0)</f>
        <v>6866.89</v>
      </c>
      <c r="Y623">
        <f>IF(Source!BI479=3,H623, 0)</f>
        <v>0</v>
      </c>
      <c r="Z623">
        <f>IF(Source!BI479=4,H623, 0)</f>
        <v>0</v>
      </c>
    </row>
    <row r="624" spans="1:32" ht="15" x14ac:dyDescent="0.25">
      <c r="G624" s="80">
        <f>H616+H617+H619+H620+H621+SUM(H623:H623)</f>
        <v>7439.52</v>
      </c>
      <c r="H624" s="80"/>
      <c r="J624" s="80">
        <f>K616+K617+K619+K620+K621+SUM(K623:K623)</f>
        <v>48580.06</v>
      </c>
      <c r="K624" s="80"/>
      <c r="L624" s="44">
        <f>Source!U477</f>
        <v>19.516799999999996</v>
      </c>
      <c r="O624" s="26">
        <f>G624</f>
        <v>7439.52</v>
      </c>
      <c r="P624" s="26">
        <f>J624</f>
        <v>48580.06</v>
      </c>
      <c r="Q624" s="26">
        <f>L624</f>
        <v>19.516799999999996</v>
      </c>
      <c r="W624">
        <f>IF(Source!BI477&lt;=1,H616+H617+H619+H620+H621, 0)</f>
        <v>0</v>
      </c>
      <c r="X624">
        <f>IF(Source!BI477=2,H616+H617+H619+H620+H621, 0)</f>
        <v>572.63</v>
      </c>
      <c r="Y624">
        <f>IF(Source!BI477=3,H616+H617+H619+H620+H621, 0)</f>
        <v>0</v>
      </c>
      <c r="Z624">
        <f>IF(Source!BI477=4,H616+H617+H619+H620+H621, 0)</f>
        <v>0</v>
      </c>
    </row>
    <row r="625" spans="1:26" ht="28.5" x14ac:dyDescent="0.2">
      <c r="A625" s="49" t="str">
        <f>Source!E481</f>
        <v>60</v>
      </c>
      <c r="B625" s="50" t="str">
        <f>Source!F481</f>
        <v>м08-02-370-02 прим.</v>
      </c>
      <c r="C625" s="50" t="str">
        <f>Source!G481</f>
        <v>Щиток до трех групп, устанавливаемый в нише цоколя</v>
      </c>
      <c r="D625" s="31" t="str">
        <f>Source!H481</f>
        <v>ШТ</v>
      </c>
      <c r="E625" s="13">
        <f>Source!I481</f>
        <v>4</v>
      </c>
      <c r="F625" s="32">
        <f>Source!AL481+Source!AM481+Source!AO481</f>
        <v>33.42</v>
      </c>
      <c r="G625" s="33"/>
      <c r="H625" s="34"/>
      <c r="I625" s="33" t="str">
        <f>Source!BO481</f>
        <v/>
      </c>
      <c r="J625" s="33"/>
      <c r="K625" s="34"/>
      <c r="L625" s="35"/>
      <c r="S625">
        <f>ROUND((Source!FX481/100)*((ROUND(Source!AF481*Source!I481, 2)+ROUND(Source!AE481*Source!I481, 2))), 2)</f>
        <v>45.45</v>
      </c>
      <c r="T625">
        <f>Source!X481</f>
        <v>296.77</v>
      </c>
      <c r="U625">
        <f>ROUND((Source!FY481/100)*((ROUND(Source!AF481*Source!I481, 2)+ROUND(Source!AE481*Source!I481, 2))), 2)</f>
        <v>31.1</v>
      </c>
      <c r="V625">
        <f>Source!Y481</f>
        <v>203.05</v>
      </c>
    </row>
    <row r="626" spans="1:26" ht="14.25" x14ac:dyDescent="0.2">
      <c r="A626" s="49"/>
      <c r="B626" s="50"/>
      <c r="C626" s="50" t="s">
        <v>1151</v>
      </c>
      <c r="D626" s="31"/>
      <c r="E626" s="13"/>
      <c r="F626" s="32">
        <f>Source!AO481</f>
        <v>9.4499999999999993</v>
      </c>
      <c r="G626" s="33" t="str">
        <f>Source!DG481</f>
        <v/>
      </c>
      <c r="H626" s="34">
        <f>ROUND(Source!AF481*Source!I481, 2)</f>
        <v>37.799999999999997</v>
      </c>
      <c r="I626" s="33"/>
      <c r="J626" s="33">
        <f>IF(Source!BA481&lt;&gt; 0, Source!BA481, 1)</f>
        <v>6.53</v>
      </c>
      <c r="K626" s="34">
        <f>Source!S481</f>
        <v>246.83</v>
      </c>
      <c r="L626" s="35"/>
      <c r="R626">
        <f>H626</f>
        <v>37.799999999999997</v>
      </c>
    </row>
    <row r="627" spans="1:26" ht="14.25" x14ac:dyDescent="0.2">
      <c r="A627" s="49"/>
      <c r="B627" s="50"/>
      <c r="C627" s="50" t="s">
        <v>319</v>
      </c>
      <c r="D627" s="31"/>
      <c r="E627" s="13"/>
      <c r="F627" s="32">
        <f>Source!AM481</f>
        <v>17.77</v>
      </c>
      <c r="G627" s="33" t="str">
        <f>Source!DE481</f>
        <v/>
      </c>
      <c r="H627" s="34">
        <f>ROUND(Source!AD481*Source!I481, 2)</f>
        <v>71.08</v>
      </c>
      <c r="I627" s="33"/>
      <c r="J627" s="33">
        <f>IF(Source!BB481&lt;&gt; 0, Source!BB481, 1)</f>
        <v>6.53</v>
      </c>
      <c r="K627" s="34">
        <f>Source!Q481</f>
        <v>464.15</v>
      </c>
      <c r="L627" s="35"/>
    </row>
    <row r="628" spans="1:26" ht="14.25" x14ac:dyDescent="0.2">
      <c r="A628" s="49"/>
      <c r="B628" s="50"/>
      <c r="C628" s="50" t="s">
        <v>1152</v>
      </c>
      <c r="D628" s="31"/>
      <c r="E628" s="13"/>
      <c r="F628" s="32">
        <f>Source!AN481</f>
        <v>2.5099999999999998</v>
      </c>
      <c r="G628" s="33" t="str">
        <f>Source!DF481</f>
        <v/>
      </c>
      <c r="H628" s="36">
        <f>ROUND(Source!AE481*Source!I481, 2)</f>
        <v>10.039999999999999</v>
      </c>
      <c r="I628" s="33"/>
      <c r="J628" s="33">
        <f>IF(Source!BS481&lt;&gt; 0, Source!BS481, 1)</f>
        <v>6.53</v>
      </c>
      <c r="K628" s="36">
        <f>Source!R481</f>
        <v>65.56</v>
      </c>
      <c r="L628" s="35"/>
      <c r="R628">
        <f>H628</f>
        <v>10.039999999999999</v>
      </c>
    </row>
    <row r="629" spans="1:26" ht="14.25" x14ac:dyDescent="0.2">
      <c r="A629" s="49"/>
      <c r="B629" s="50"/>
      <c r="C629" s="50" t="s">
        <v>1158</v>
      </c>
      <c r="D629" s="31"/>
      <c r="E629" s="13"/>
      <c r="F629" s="32">
        <f>Source!AL481</f>
        <v>6.2</v>
      </c>
      <c r="G629" s="33" t="str">
        <f>Source!DD481</f>
        <v/>
      </c>
      <c r="H629" s="34">
        <f>ROUND(Source!AC481*Source!I481, 2)</f>
        <v>24.8</v>
      </c>
      <c r="I629" s="33"/>
      <c r="J629" s="33">
        <f>IF(Source!BC481&lt;&gt; 0, Source!BC481, 1)</f>
        <v>6.53</v>
      </c>
      <c r="K629" s="34">
        <f>Source!P481</f>
        <v>161.94</v>
      </c>
      <c r="L629" s="35"/>
    </row>
    <row r="630" spans="1:26" ht="14.25" x14ac:dyDescent="0.2">
      <c r="A630" s="49"/>
      <c r="B630" s="50"/>
      <c r="C630" s="50" t="s">
        <v>1153</v>
      </c>
      <c r="D630" s="31" t="s">
        <v>1154</v>
      </c>
      <c r="E630" s="13">
        <f>Source!BZ481</f>
        <v>95</v>
      </c>
      <c r="F630" s="53"/>
      <c r="G630" s="33"/>
      <c r="H630" s="34">
        <f>SUM(S625:S633)</f>
        <v>45.45</v>
      </c>
      <c r="I630" s="37"/>
      <c r="J630" s="29">
        <f>Source!AT481</f>
        <v>95</v>
      </c>
      <c r="K630" s="34">
        <f>SUM(T625:T633)</f>
        <v>296.77</v>
      </c>
      <c r="L630" s="35"/>
    </row>
    <row r="631" spans="1:26" ht="14.25" x14ac:dyDescent="0.2">
      <c r="A631" s="49"/>
      <c r="B631" s="50"/>
      <c r="C631" s="50" t="s">
        <v>1155</v>
      </c>
      <c r="D631" s="31" t="s">
        <v>1154</v>
      </c>
      <c r="E631" s="13">
        <f>Source!CA481</f>
        <v>65</v>
      </c>
      <c r="F631" s="53"/>
      <c r="G631" s="33"/>
      <c r="H631" s="34">
        <f>SUM(U625:U633)</f>
        <v>31.1</v>
      </c>
      <c r="I631" s="37"/>
      <c r="J631" s="29">
        <f>Source!AU481</f>
        <v>65</v>
      </c>
      <c r="K631" s="34">
        <f>SUM(V625:V633)</f>
        <v>203.05</v>
      </c>
      <c r="L631" s="35"/>
    </row>
    <row r="632" spans="1:26" ht="14.25" x14ac:dyDescent="0.2">
      <c r="A632" s="49"/>
      <c r="B632" s="50"/>
      <c r="C632" s="50" t="s">
        <v>1156</v>
      </c>
      <c r="D632" s="31" t="s">
        <v>1157</v>
      </c>
      <c r="E632" s="13">
        <f>Source!AQ481</f>
        <v>0.9</v>
      </c>
      <c r="F632" s="32"/>
      <c r="G632" s="33" t="str">
        <f>Source!DI481</f>
        <v/>
      </c>
      <c r="H632" s="34"/>
      <c r="I632" s="33"/>
      <c r="J632" s="33"/>
      <c r="K632" s="34"/>
      <c r="L632" s="45">
        <f>Source!U481</f>
        <v>3.6</v>
      </c>
    </row>
    <row r="633" spans="1:26" ht="42.75" x14ac:dyDescent="0.2">
      <c r="A633" s="51" t="str">
        <f>Source!E483</f>
        <v>60,1</v>
      </c>
      <c r="B633" s="52" t="str">
        <f>Source!F483</f>
        <v>20.4.04.01-0025</v>
      </c>
      <c r="C633" s="52" t="str">
        <f>Source!G483</f>
        <v>Шкаф металлический навесной теллекоммукационный в комплекте (согласно тех. заданию)</v>
      </c>
      <c r="D633" s="38" t="str">
        <f>Source!H483</f>
        <v>шт.</v>
      </c>
      <c r="E633" s="39">
        <f>Source!I483</f>
        <v>4</v>
      </c>
      <c r="F633" s="40">
        <f>Source!AL483+Source!AM483+Source!AO483</f>
        <v>1592.32</v>
      </c>
      <c r="G633" s="47" t="s">
        <v>4</v>
      </c>
      <c r="H633" s="42">
        <f>ROUND(Source!AC483*Source!I483, 2)+ROUND(Source!AD483*Source!I483, 2)+ROUND(Source!AF483*Source!I483, 2)</f>
        <v>6369.28</v>
      </c>
      <c r="I633" s="41"/>
      <c r="J633" s="41">
        <f>IF(Source!BC483&lt;&gt; 0, Source!BC483, 1)</f>
        <v>6.53</v>
      </c>
      <c r="K633" s="42">
        <f>Source!O483</f>
        <v>41591.4</v>
      </c>
      <c r="L633" s="48"/>
      <c r="S633">
        <f>ROUND((Source!FX483/100)*((ROUND(Source!AF483*Source!I483, 2)+ROUND(Source!AE483*Source!I483, 2))), 2)</f>
        <v>0</v>
      </c>
      <c r="T633">
        <f>Source!X483</f>
        <v>0</v>
      </c>
      <c r="U633">
        <f>ROUND((Source!FY483/100)*((ROUND(Source!AF483*Source!I483, 2)+ROUND(Source!AE483*Source!I483, 2))), 2)</f>
        <v>0</v>
      </c>
      <c r="V633">
        <f>Source!Y483</f>
        <v>0</v>
      </c>
      <c r="W633">
        <f>IF(Source!BI483&lt;=1,H633, 0)</f>
        <v>0</v>
      </c>
      <c r="X633">
        <f>IF(Source!BI483=2,H633, 0)</f>
        <v>6369.28</v>
      </c>
      <c r="Y633">
        <f>IF(Source!BI483=3,H633, 0)</f>
        <v>0</v>
      </c>
      <c r="Z633">
        <f>IF(Source!BI483=4,H633, 0)</f>
        <v>0</v>
      </c>
    </row>
    <row r="634" spans="1:26" ht="15" x14ac:dyDescent="0.25">
      <c r="G634" s="80">
        <f>H626+H627+H629+H630+H631+SUM(H633:H633)</f>
        <v>6579.5099999999993</v>
      </c>
      <c r="H634" s="80"/>
      <c r="J634" s="80">
        <f>K626+K627+K629+K630+K631+SUM(K633:K633)</f>
        <v>42964.14</v>
      </c>
      <c r="K634" s="80"/>
      <c r="L634" s="44">
        <f>Source!U481</f>
        <v>3.6</v>
      </c>
      <c r="O634" s="26">
        <f>G634</f>
        <v>6579.5099999999993</v>
      </c>
      <c r="P634" s="26">
        <f>J634</f>
        <v>42964.14</v>
      </c>
      <c r="Q634" s="26">
        <f>L634</f>
        <v>3.6</v>
      </c>
      <c r="W634">
        <f>IF(Source!BI481&lt;=1,H626+H627+H629+H630+H631, 0)</f>
        <v>0</v>
      </c>
      <c r="X634">
        <f>IF(Source!BI481=2,H626+H627+H629+H630+H631, 0)</f>
        <v>210.23</v>
      </c>
      <c r="Y634">
        <f>IF(Source!BI481=3,H626+H627+H629+H630+H631, 0)</f>
        <v>0</v>
      </c>
      <c r="Z634">
        <f>IF(Source!BI481=4,H626+H627+H629+H630+H631, 0)</f>
        <v>0</v>
      </c>
    </row>
    <row r="635" spans="1:26" ht="42.75" x14ac:dyDescent="0.2">
      <c r="A635" s="49" t="str">
        <f>Source!E485</f>
        <v>61</v>
      </c>
      <c r="B635" s="50" t="str">
        <f>Source!F485</f>
        <v>69-1-2</v>
      </c>
      <c r="C635" s="50" t="str">
        <f>Source!G485</f>
        <v>Пробивка отверстий в кирпичных стенах для водогазопроводных труб вручную при толщине стен в 1 кирпич</v>
      </c>
      <c r="D635" s="31" t="str">
        <f>Source!H485</f>
        <v>100 ШТ</v>
      </c>
      <c r="E635" s="13">
        <f>Source!I485</f>
        <v>0.08</v>
      </c>
      <c r="F635" s="32">
        <f>Source!AL485+Source!AM485+Source!AO485</f>
        <v>666.9</v>
      </c>
      <c r="G635" s="33"/>
      <c r="H635" s="34"/>
      <c r="I635" s="33" t="str">
        <f>Source!BO485</f>
        <v/>
      </c>
      <c r="J635" s="33"/>
      <c r="K635" s="34"/>
      <c r="L635" s="35"/>
      <c r="S635">
        <f>ROUND((Source!FX485/100)*((ROUND(Source!AF485*Source!I485, 2)+ROUND(Source!AE485*Source!I485, 2))), 2)</f>
        <v>41.61</v>
      </c>
      <c r="T635">
        <f>Source!X485</f>
        <v>271.74</v>
      </c>
      <c r="U635">
        <f>ROUND((Source!FY485/100)*((ROUND(Source!AF485*Source!I485, 2)+ROUND(Source!AE485*Source!I485, 2))), 2)</f>
        <v>26.68</v>
      </c>
      <c r="V635">
        <f>Source!Y485</f>
        <v>174.2</v>
      </c>
    </row>
    <row r="636" spans="1:26" x14ac:dyDescent="0.2">
      <c r="C636" s="27" t="str">
        <f>"Объем: "&amp;Source!I485&amp;"=8/"&amp;"100"</f>
        <v>Объем: 0,08=8/100</v>
      </c>
    </row>
    <row r="637" spans="1:26" ht="14.25" x14ac:dyDescent="0.2">
      <c r="A637" s="49"/>
      <c r="B637" s="50"/>
      <c r="C637" s="50" t="s">
        <v>1151</v>
      </c>
      <c r="D637" s="31"/>
      <c r="E637" s="13"/>
      <c r="F637" s="32">
        <f>Source!AO485</f>
        <v>666.9</v>
      </c>
      <c r="G637" s="33" t="str">
        <f>Source!DG485</f>
        <v/>
      </c>
      <c r="H637" s="34">
        <f>ROUND(Source!AF485*Source!I485, 2)</f>
        <v>53.35</v>
      </c>
      <c r="I637" s="33"/>
      <c r="J637" s="33">
        <f>IF(Source!BA485&lt;&gt; 0, Source!BA485, 1)</f>
        <v>6.53</v>
      </c>
      <c r="K637" s="34">
        <f>Source!S485</f>
        <v>348.39</v>
      </c>
      <c r="L637" s="35"/>
      <c r="R637">
        <f>H637</f>
        <v>53.35</v>
      </c>
    </row>
    <row r="638" spans="1:26" ht="14.25" x14ac:dyDescent="0.2">
      <c r="A638" s="49"/>
      <c r="B638" s="50"/>
      <c r="C638" s="50" t="s">
        <v>1153</v>
      </c>
      <c r="D638" s="31" t="s">
        <v>1154</v>
      </c>
      <c r="E638" s="13">
        <f>Source!BZ485</f>
        <v>78</v>
      </c>
      <c r="F638" s="53"/>
      <c r="G638" s="33"/>
      <c r="H638" s="34">
        <f>SUM(S635:S641)</f>
        <v>41.61</v>
      </c>
      <c r="I638" s="37"/>
      <c r="J638" s="29">
        <f>Source!AT485</f>
        <v>78</v>
      </c>
      <c r="K638" s="34">
        <f>SUM(T635:T641)</f>
        <v>271.74</v>
      </c>
      <c r="L638" s="35"/>
    </row>
    <row r="639" spans="1:26" ht="14.25" x14ac:dyDescent="0.2">
      <c r="A639" s="49"/>
      <c r="B639" s="50"/>
      <c r="C639" s="50" t="s">
        <v>1155</v>
      </c>
      <c r="D639" s="31" t="s">
        <v>1154</v>
      </c>
      <c r="E639" s="13">
        <f>Source!CA485</f>
        <v>50</v>
      </c>
      <c r="F639" s="53"/>
      <c r="G639" s="33"/>
      <c r="H639" s="34">
        <f>SUM(U635:U641)</f>
        <v>26.68</v>
      </c>
      <c r="I639" s="37"/>
      <c r="J639" s="29">
        <f>Source!AU485</f>
        <v>50</v>
      </c>
      <c r="K639" s="34">
        <f>SUM(V635:V641)</f>
        <v>174.2</v>
      </c>
      <c r="L639" s="35"/>
    </row>
    <row r="640" spans="1:26" ht="14.25" x14ac:dyDescent="0.2">
      <c r="A640" s="49"/>
      <c r="B640" s="50"/>
      <c r="C640" s="50" t="s">
        <v>1156</v>
      </c>
      <c r="D640" s="31" t="s">
        <v>1157</v>
      </c>
      <c r="E640" s="13">
        <f>Source!AQ485</f>
        <v>85.5</v>
      </c>
      <c r="F640" s="32"/>
      <c r="G640" s="33" t="str">
        <f>Source!DI485</f>
        <v/>
      </c>
      <c r="H640" s="34"/>
      <c r="I640" s="33"/>
      <c r="J640" s="33"/>
      <c r="K640" s="34"/>
      <c r="L640" s="45">
        <f>Source!U485</f>
        <v>6.84</v>
      </c>
    </row>
    <row r="641" spans="1:26" ht="14.25" x14ac:dyDescent="0.2">
      <c r="A641" s="51" t="str">
        <f>Source!E487</f>
        <v>61,1</v>
      </c>
      <c r="B641" s="52" t="str">
        <f>Source!F487</f>
        <v>01.7.07.07</v>
      </c>
      <c r="C641" s="52" t="str">
        <f>Source!G487</f>
        <v>Строительный мусор</v>
      </c>
      <c r="D641" s="38" t="str">
        <f>Source!H487</f>
        <v>т</v>
      </c>
      <c r="E641" s="39">
        <f>Source!I487</f>
        <v>8.8000000000000005E-3</v>
      </c>
      <c r="F641" s="40">
        <f>Source!AL487+Source!AM487+Source!AO487</f>
        <v>0</v>
      </c>
      <c r="G641" s="47" t="s">
        <v>4</v>
      </c>
      <c r="H641" s="42">
        <f>ROUND(Source!AC487*Source!I487, 2)+ROUND(Source!AD487*Source!I487, 2)+ROUND(Source!AF487*Source!I487, 2)</f>
        <v>0</v>
      </c>
      <c r="I641" s="41"/>
      <c r="J641" s="41">
        <f>IF(Source!BC487&lt;&gt; 0, Source!BC487, 1)</f>
        <v>6.53</v>
      </c>
      <c r="K641" s="42">
        <f>Source!O487</f>
        <v>0</v>
      </c>
      <c r="L641" s="48"/>
      <c r="S641">
        <f>ROUND((Source!FX487/100)*((ROUND(Source!AF487*Source!I487, 2)+ROUND(Source!AE487*Source!I487, 2))), 2)</f>
        <v>0</v>
      </c>
      <c r="T641">
        <f>Source!X487</f>
        <v>0</v>
      </c>
      <c r="U641">
        <f>ROUND((Source!FY487/100)*((ROUND(Source!AF487*Source!I487, 2)+ROUND(Source!AE487*Source!I487, 2))), 2)</f>
        <v>0</v>
      </c>
      <c r="V641">
        <f>Source!Y487</f>
        <v>0</v>
      </c>
      <c r="W641">
        <f>IF(Source!BI487&lt;=1,H641, 0)</f>
        <v>0</v>
      </c>
      <c r="X641">
        <f>IF(Source!BI487=2,H641, 0)</f>
        <v>0</v>
      </c>
      <c r="Y641">
        <f>IF(Source!BI487=3,H641, 0)</f>
        <v>0</v>
      </c>
      <c r="Z641">
        <f>IF(Source!BI487=4,H641, 0)</f>
        <v>0</v>
      </c>
    </row>
    <row r="642" spans="1:26" ht="15" x14ac:dyDescent="0.25">
      <c r="G642" s="80">
        <f>H637+H638+H639+SUM(H641:H641)</f>
        <v>121.64000000000001</v>
      </c>
      <c r="H642" s="80"/>
      <c r="J642" s="80">
        <f>K637+K638+K639+SUM(K641:K641)</f>
        <v>794.32999999999993</v>
      </c>
      <c r="K642" s="80"/>
      <c r="L642" s="44">
        <f>Source!U485</f>
        <v>6.84</v>
      </c>
      <c r="O642" s="26">
        <f>G642</f>
        <v>121.64000000000001</v>
      </c>
      <c r="P642" s="26">
        <f>J642</f>
        <v>794.32999999999993</v>
      </c>
      <c r="Q642" s="26">
        <f>L642</f>
        <v>6.84</v>
      </c>
      <c r="W642">
        <f>IF(Source!BI485&lt;=1,H637+H638+H639, 0)</f>
        <v>121.64000000000001</v>
      </c>
      <c r="X642">
        <f>IF(Source!BI485=2,H637+H638+H639, 0)</f>
        <v>0</v>
      </c>
      <c r="Y642">
        <f>IF(Source!BI485=3,H637+H638+H639, 0)</f>
        <v>0</v>
      </c>
      <c r="Z642">
        <f>IF(Source!BI485=4,H637+H638+H639, 0)</f>
        <v>0</v>
      </c>
    </row>
    <row r="643" spans="1:26" ht="14.25" x14ac:dyDescent="0.2">
      <c r="A643" s="49" t="str">
        <f>Source!E489</f>
        <v>62</v>
      </c>
      <c r="B643" s="50" t="str">
        <f>Source!F489</f>
        <v>16-04-002-02</v>
      </c>
      <c r="C643" s="50" t="str">
        <f>Source!G489</f>
        <v>Установка гильз ПНД диаметром 30 мм</v>
      </c>
      <c r="D643" s="31" t="str">
        <f>Source!H489</f>
        <v>100 м</v>
      </c>
      <c r="E643" s="13">
        <f>Source!I489</f>
        <v>0.04</v>
      </c>
      <c r="F643" s="32">
        <f>Source!AL489+Source!AM489+Source!AO489</f>
        <v>2360.7600000000002</v>
      </c>
      <c r="G643" s="33"/>
      <c r="H643" s="34"/>
      <c r="I643" s="33" t="str">
        <f>Source!BO489</f>
        <v/>
      </c>
      <c r="J643" s="33"/>
      <c r="K643" s="34"/>
      <c r="L643" s="35"/>
      <c r="S643">
        <f>ROUND((Source!FX489/100)*((ROUND(Source!AF489*Source!I489, 2)+ROUND(Source!AE489*Source!I489, 2))), 2)</f>
        <v>85.18</v>
      </c>
      <c r="T643">
        <f>Source!X489</f>
        <v>555.29999999999995</v>
      </c>
      <c r="U643">
        <f>ROUND((Source!FY489/100)*((ROUND(Source!AF489*Source!I489, 2)+ROUND(Source!AE489*Source!I489, 2))), 2)</f>
        <v>52.16</v>
      </c>
      <c r="V643">
        <f>Source!Y489</f>
        <v>342.84</v>
      </c>
    </row>
    <row r="644" spans="1:26" x14ac:dyDescent="0.2">
      <c r="C644" s="27" t="str">
        <f>"Объем: "&amp;Source!I489&amp;"=4/"&amp;"100"</f>
        <v>Объем: 0,04=4/100</v>
      </c>
    </row>
    <row r="645" spans="1:26" ht="14.25" x14ac:dyDescent="0.2">
      <c r="A645" s="49"/>
      <c r="B645" s="50"/>
      <c r="C645" s="50" t="s">
        <v>1151</v>
      </c>
      <c r="D645" s="31"/>
      <c r="E645" s="13"/>
      <c r="F645" s="32">
        <f>Source!AO489</f>
        <v>1484.43</v>
      </c>
      <c r="G645" s="33" t="str">
        <f>Source!DG489</f>
        <v>)*1,15</v>
      </c>
      <c r="H645" s="34">
        <f>ROUND(Source!AF489*Source!I489, 2)</f>
        <v>68.28</v>
      </c>
      <c r="I645" s="33"/>
      <c r="J645" s="33">
        <f>IF(Source!BA489&lt;&gt; 0, Source!BA489, 1)</f>
        <v>6.53</v>
      </c>
      <c r="K645" s="34">
        <f>Source!S489</f>
        <v>445.89</v>
      </c>
      <c r="L645" s="35"/>
      <c r="R645">
        <f>H645</f>
        <v>68.28</v>
      </c>
    </row>
    <row r="646" spans="1:26" ht="14.25" x14ac:dyDescent="0.2">
      <c r="A646" s="49"/>
      <c r="B646" s="50"/>
      <c r="C646" s="50" t="s">
        <v>319</v>
      </c>
      <c r="D646" s="31"/>
      <c r="E646" s="13"/>
      <c r="F646" s="32">
        <f>Source!AM489</f>
        <v>834.95</v>
      </c>
      <c r="G646" s="33" t="str">
        <f>Source!DE489</f>
        <v>)*1,25</v>
      </c>
      <c r="H646" s="34">
        <f>ROUND(Source!AD489*Source!I489, 2)</f>
        <v>41.75</v>
      </c>
      <c r="I646" s="33"/>
      <c r="J646" s="33">
        <f>IF(Source!BB489&lt;&gt; 0, Source!BB489, 1)</f>
        <v>6.53</v>
      </c>
      <c r="K646" s="34">
        <f>Source!Q489</f>
        <v>272.61</v>
      </c>
      <c r="L646" s="35"/>
    </row>
    <row r="647" spans="1:26" ht="14.25" x14ac:dyDescent="0.2">
      <c r="A647" s="49"/>
      <c r="B647" s="50"/>
      <c r="C647" s="50" t="s">
        <v>1152</v>
      </c>
      <c r="D647" s="31"/>
      <c r="E647" s="13"/>
      <c r="F647" s="32">
        <f>Source!AN489</f>
        <v>113.26</v>
      </c>
      <c r="G647" s="33" t="str">
        <f>Source!DF489</f>
        <v>)*1,25</v>
      </c>
      <c r="H647" s="36">
        <f>ROUND(Source!AE489*Source!I489, 2)</f>
        <v>5.66</v>
      </c>
      <c r="I647" s="33"/>
      <c r="J647" s="33">
        <f>IF(Source!BS489&lt;&gt; 0, Source!BS489, 1)</f>
        <v>6.53</v>
      </c>
      <c r="K647" s="36">
        <f>Source!R489</f>
        <v>36.979999999999997</v>
      </c>
      <c r="L647" s="35"/>
      <c r="R647">
        <f>H647</f>
        <v>5.66</v>
      </c>
    </row>
    <row r="648" spans="1:26" ht="14.25" x14ac:dyDescent="0.2">
      <c r="A648" s="49"/>
      <c r="B648" s="50"/>
      <c r="C648" s="50" t="s">
        <v>1158</v>
      </c>
      <c r="D648" s="31"/>
      <c r="E648" s="13"/>
      <c r="F648" s="32">
        <f>Source!AL489</f>
        <v>41.38</v>
      </c>
      <c r="G648" s="33" t="str">
        <f>Source!DD489</f>
        <v/>
      </c>
      <c r="H648" s="34">
        <f>ROUND(Source!AC489*Source!I489, 2)</f>
        <v>1.66</v>
      </c>
      <c r="I648" s="33"/>
      <c r="J648" s="33">
        <f>IF(Source!BC489&lt;&gt; 0, Source!BC489, 1)</f>
        <v>6.53</v>
      </c>
      <c r="K648" s="34">
        <f>Source!P489</f>
        <v>10.81</v>
      </c>
      <c r="L648" s="35"/>
    </row>
    <row r="649" spans="1:26" ht="14.25" x14ac:dyDescent="0.2">
      <c r="A649" s="49"/>
      <c r="B649" s="50"/>
      <c r="C649" s="50" t="s">
        <v>1153</v>
      </c>
      <c r="D649" s="31" t="s">
        <v>1154</v>
      </c>
      <c r="E649" s="13">
        <f>Source!BZ489</f>
        <v>128</v>
      </c>
      <c r="F649" s="73" t="str">
        <f>CONCATENATE(" )", Source!DL489, Source!FT489, "=", Source!FX489)</f>
        <v xml:space="preserve"> )*0,9=115,2</v>
      </c>
      <c r="G649" s="79"/>
      <c r="H649" s="34">
        <f>SUM(S643:S651)</f>
        <v>85.18</v>
      </c>
      <c r="I649" s="37"/>
      <c r="J649" s="29">
        <f>Source!AT489</f>
        <v>115</v>
      </c>
      <c r="K649" s="34">
        <f>SUM(T643:T651)</f>
        <v>555.29999999999995</v>
      </c>
      <c r="L649" s="35"/>
    </row>
    <row r="650" spans="1:26" ht="14.25" x14ac:dyDescent="0.2">
      <c r="A650" s="49"/>
      <c r="B650" s="50"/>
      <c r="C650" s="50" t="s">
        <v>1155</v>
      </c>
      <c r="D650" s="31" t="s">
        <v>1154</v>
      </c>
      <c r="E650" s="13">
        <f>Source!CA489</f>
        <v>83</v>
      </c>
      <c r="F650" s="73" t="str">
        <f>CONCATENATE(" )", Source!DM489, Source!FU489, "=", Source!FY489)</f>
        <v xml:space="preserve"> )*0,85=70,55</v>
      </c>
      <c r="G650" s="79"/>
      <c r="H650" s="34">
        <f>SUM(U643:U651)</f>
        <v>52.16</v>
      </c>
      <c r="I650" s="37"/>
      <c r="J650" s="29">
        <f>Source!AU489</f>
        <v>71</v>
      </c>
      <c r="K650" s="34">
        <f>SUM(V643:V651)</f>
        <v>342.84</v>
      </c>
      <c r="L650" s="35"/>
    </row>
    <row r="651" spans="1:26" ht="14.25" x14ac:dyDescent="0.2">
      <c r="A651" s="51"/>
      <c r="B651" s="52"/>
      <c r="C651" s="52" t="s">
        <v>1156</v>
      </c>
      <c r="D651" s="38" t="s">
        <v>1157</v>
      </c>
      <c r="E651" s="39">
        <f>Source!AQ489</f>
        <v>149.63999999999999</v>
      </c>
      <c r="F651" s="40"/>
      <c r="G651" s="41" t="str">
        <f>Source!DI489</f>
        <v>)*1,15</v>
      </c>
      <c r="H651" s="42"/>
      <c r="I651" s="41"/>
      <c r="J651" s="41"/>
      <c r="K651" s="42"/>
      <c r="L651" s="43">
        <f>Source!U489</f>
        <v>6.8834399999999993</v>
      </c>
    </row>
    <row r="652" spans="1:26" ht="15" x14ac:dyDescent="0.25">
      <c r="G652" s="80">
        <f>H645+H646+H648+H649+H650</f>
        <v>249.03</v>
      </c>
      <c r="H652" s="80"/>
      <c r="J652" s="80">
        <f>K645+K646+K648+K649+K650</f>
        <v>1627.4499999999998</v>
      </c>
      <c r="K652" s="80"/>
      <c r="L652" s="44">
        <f>Source!U489</f>
        <v>6.8834399999999993</v>
      </c>
      <c r="O652" s="26">
        <f>G652</f>
        <v>249.03</v>
      </c>
      <c r="P652" s="26">
        <f>J652</f>
        <v>1627.4499999999998</v>
      </c>
      <c r="Q652" s="26">
        <f>L652</f>
        <v>6.8834399999999993</v>
      </c>
      <c r="W652">
        <f>IF(Source!BI489&lt;=1,H645+H646+H648+H649+H650, 0)</f>
        <v>249.03</v>
      </c>
      <c r="X652">
        <f>IF(Source!BI489=2,H645+H646+H648+H649+H650, 0)</f>
        <v>0</v>
      </c>
      <c r="Y652">
        <f>IF(Source!BI489=3,H645+H646+H648+H649+H650, 0)</f>
        <v>0</v>
      </c>
      <c r="Z652">
        <f>IF(Source!BI489=4,H645+H646+H648+H649+H650, 0)</f>
        <v>0</v>
      </c>
    </row>
    <row r="653" spans="1:26" ht="28.5" x14ac:dyDescent="0.2">
      <c r="A653" s="49" t="str">
        <f>Source!E491</f>
        <v>63</v>
      </c>
      <c r="B653" s="50" t="str">
        <f>Source!F491</f>
        <v>м08-03-591-10</v>
      </c>
      <c r="C653" s="50" t="str">
        <f>Source!G491</f>
        <v>Розетка штепсельная полугерметическая и герметическая</v>
      </c>
      <c r="D653" s="31" t="str">
        <f>Source!H491</f>
        <v>100 ШТ</v>
      </c>
      <c r="E653" s="13">
        <f>Source!I491</f>
        <v>0.96</v>
      </c>
      <c r="F653" s="32">
        <f>Source!AL491+Source!AM491+Source!AO491</f>
        <v>770.34999999999991</v>
      </c>
      <c r="G653" s="33"/>
      <c r="H653" s="34"/>
      <c r="I653" s="33" t="str">
        <f>Source!BO491</f>
        <v/>
      </c>
      <c r="J653" s="33"/>
      <c r="K653" s="34"/>
      <c r="L653" s="35"/>
      <c r="S653">
        <f>ROUND((Source!FX491/100)*((ROUND(Source!AF491*Source!I491, 2)+ROUND(Source!AE491*Source!I491, 2))), 2)</f>
        <v>552.62</v>
      </c>
      <c r="T653">
        <f>Source!X491</f>
        <v>3608.59</v>
      </c>
      <c r="U653">
        <f>ROUND((Source!FY491/100)*((ROUND(Source!AF491*Source!I491, 2)+ROUND(Source!AE491*Source!I491, 2))), 2)</f>
        <v>378.11</v>
      </c>
      <c r="V653">
        <f>Source!Y491</f>
        <v>2469.04</v>
      </c>
    </row>
    <row r="654" spans="1:26" x14ac:dyDescent="0.2">
      <c r="C654" s="27" t="str">
        <f>"Объем: "&amp;Source!I491&amp;"=96/"&amp;"100"</f>
        <v>Объем: 0,96=96/100</v>
      </c>
    </row>
    <row r="655" spans="1:26" ht="14.25" x14ac:dyDescent="0.2">
      <c r="A655" s="49"/>
      <c r="B655" s="50"/>
      <c r="C655" s="50" t="s">
        <v>1151</v>
      </c>
      <c r="D655" s="31"/>
      <c r="E655" s="13"/>
      <c r="F655" s="32">
        <f>Source!AO491</f>
        <v>603.92999999999995</v>
      </c>
      <c r="G655" s="33" t="str">
        <f>Source!DG491</f>
        <v/>
      </c>
      <c r="H655" s="34">
        <f>ROUND(Source!AF491*Source!I491, 2)</f>
        <v>579.77</v>
      </c>
      <c r="I655" s="33"/>
      <c r="J655" s="33">
        <f>IF(Source!BA491&lt;&gt; 0, Source!BA491, 1)</f>
        <v>6.53</v>
      </c>
      <c r="K655" s="34">
        <f>Source!S491</f>
        <v>3785.92</v>
      </c>
      <c r="L655" s="35"/>
      <c r="R655">
        <f>H655</f>
        <v>579.77</v>
      </c>
    </row>
    <row r="656" spans="1:26" ht="14.25" x14ac:dyDescent="0.2">
      <c r="A656" s="49"/>
      <c r="B656" s="50"/>
      <c r="C656" s="50" t="s">
        <v>319</v>
      </c>
      <c r="D656" s="31"/>
      <c r="E656" s="13"/>
      <c r="F656" s="32">
        <f>Source!AM491</f>
        <v>38.28</v>
      </c>
      <c r="G656" s="33" t="str">
        <f>Source!DE491</f>
        <v/>
      </c>
      <c r="H656" s="34">
        <f>ROUND(Source!AD491*Source!I491, 2)</f>
        <v>36.75</v>
      </c>
      <c r="I656" s="33"/>
      <c r="J656" s="33">
        <f>IF(Source!BB491&lt;&gt; 0, Source!BB491, 1)</f>
        <v>6.53</v>
      </c>
      <c r="K656" s="34">
        <f>Source!Q491</f>
        <v>239.97</v>
      </c>
      <c r="L656" s="35"/>
    </row>
    <row r="657" spans="1:26" ht="14.25" x14ac:dyDescent="0.2">
      <c r="A657" s="49"/>
      <c r="B657" s="50"/>
      <c r="C657" s="50" t="s">
        <v>1152</v>
      </c>
      <c r="D657" s="31"/>
      <c r="E657" s="13"/>
      <c r="F657" s="32">
        <f>Source!AN491</f>
        <v>2.0099999999999998</v>
      </c>
      <c r="G657" s="33" t="str">
        <f>Source!DF491</f>
        <v/>
      </c>
      <c r="H657" s="36">
        <f>ROUND(Source!AE491*Source!I491, 2)</f>
        <v>1.93</v>
      </c>
      <c r="I657" s="33"/>
      <c r="J657" s="33">
        <f>IF(Source!BS491&lt;&gt; 0, Source!BS491, 1)</f>
        <v>6.53</v>
      </c>
      <c r="K657" s="36">
        <f>Source!R491</f>
        <v>12.6</v>
      </c>
      <c r="L657" s="35"/>
      <c r="R657">
        <f>H657</f>
        <v>1.93</v>
      </c>
    </row>
    <row r="658" spans="1:26" ht="14.25" x14ac:dyDescent="0.2">
      <c r="A658" s="49"/>
      <c r="B658" s="50"/>
      <c r="C658" s="50" t="s">
        <v>1158</v>
      </c>
      <c r="D658" s="31"/>
      <c r="E658" s="13"/>
      <c r="F658" s="32">
        <f>Source!AL491</f>
        <v>128.13999999999999</v>
      </c>
      <c r="G658" s="33" t="str">
        <f>Source!DD491</f>
        <v/>
      </c>
      <c r="H658" s="34">
        <f>ROUND(Source!AC491*Source!I491, 2)</f>
        <v>123.01</v>
      </c>
      <c r="I658" s="33"/>
      <c r="J658" s="33">
        <f>IF(Source!BC491&lt;&gt; 0, Source!BC491, 1)</f>
        <v>6.53</v>
      </c>
      <c r="K658" s="34">
        <f>Source!P491</f>
        <v>803.28</v>
      </c>
      <c r="L658" s="35"/>
    </row>
    <row r="659" spans="1:26" ht="14.25" x14ac:dyDescent="0.2">
      <c r="A659" s="49"/>
      <c r="B659" s="50"/>
      <c r="C659" s="50" t="s">
        <v>1153</v>
      </c>
      <c r="D659" s="31" t="s">
        <v>1154</v>
      </c>
      <c r="E659" s="13">
        <f>Source!BZ491</f>
        <v>95</v>
      </c>
      <c r="F659" s="53"/>
      <c r="G659" s="33"/>
      <c r="H659" s="34">
        <f>SUM(S653:S662)</f>
        <v>552.62</v>
      </c>
      <c r="I659" s="37"/>
      <c r="J659" s="29">
        <f>Source!AT491</f>
        <v>95</v>
      </c>
      <c r="K659" s="34">
        <f>SUM(T653:T662)</f>
        <v>3608.59</v>
      </c>
      <c r="L659" s="35"/>
    </row>
    <row r="660" spans="1:26" ht="14.25" x14ac:dyDescent="0.2">
      <c r="A660" s="49"/>
      <c r="B660" s="50"/>
      <c r="C660" s="50" t="s">
        <v>1155</v>
      </c>
      <c r="D660" s="31" t="s">
        <v>1154</v>
      </c>
      <c r="E660" s="13">
        <f>Source!CA491</f>
        <v>65</v>
      </c>
      <c r="F660" s="53"/>
      <c r="G660" s="33"/>
      <c r="H660" s="34">
        <f>SUM(U653:U662)</f>
        <v>378.11</v>
      </c>
      <c r="I660" s="37"/>
      <c r="J660" s="29">
        <f>Source!AU491</f>
        <v>65</v>
      </c>
      <c r="K660" s="34">
        <f>SUM(V653:V662)</f>
        <v>2469.04</v>
      </c>
      <c r="L660" s="35"/>
    </row>
    <row r="661" spans="1:26" ht="14.25" x14ac:dyDescent="0.2">
      <c r="A661" s="49"/>
      <c r="B661" s="50"/>
      <c r="C661" s="50" t="s">
        <v>1156</v>
      </c>
      <c r="D661" s="31" t="s">
        <v>1157</v>
      </c>
      <c r="E661" s="13">
        <f>Source!AQ491</f>
        <v>60.88</v>
      </c>
      <c r="F661" s="32"/>
      <c r="G661" s="33" t="str">
        <f>Source!DI491</f>
        <v/>
      </c>
      <c r="H661" s="34"/>
      <c r="I661" s="33"/>
      <c r="J661" s="33"/>
      <c r="K661" s="34"/>
      <c r="L661" s="45">
        <f>Source!U491</f>
        <v>58.444800000000001</v>
      </c>
    </row>
    <row r="662" spans="1:26" ht="28.5" x14ac:dyDescent="0.2">
      <c r="A662" s="51" t="str">
        <f>Source!E493</f>
        <v>63,1</v>
      </c>
      <c r="B662" s="52" t="str">
        <f>Source!F493</f>
        <v>20.4.03.04-0002</v>
      </c>
      <c r="C662" s="52" t="str">
        <f>Source!G493</f>
        <v>Розетка RJ -45 (прим.)</v>
      </c>
      <c r="D662" s="38" t="str">
        <f>Source!H493</f>
        <v>100 шт.</v>
      </c>
      <c r="E662" s="39">
        <f>Source!I493</f>
        <v>0.96</v>
      </c>
      <c r="F662" s="40">
        <f>Source!AL493+Source!AM493+Source!AO493</f>
        <v>7222</v>
      </c>
      <c r="G662" s="47" t="s">
        <v>4</v>
      </c>
      <c r="H662" s="42">
        <f>ROUND(Source!AC493*Source!I493, 2)+ROUND(Source!AD493*Source!I493, 2)+ROUND(Source!AF493*Source!I493, 2)</f>
        <v>6933.12</v>
      </c>
      <c r="I662" s="41"/>
      <c r="J662" s="41">
        <f>IF(Source!BC493&lt;&gt; 0, Source!BC493, 1)</f>
        <v>6.53</v>
      </c>
      <c r="K662" s="42">
        <f>Source!O493</f>
        <v>45273.27</v>
      </c>
      <c r="L662" s="48"/>
      <c r="S662">
        <f>ROUND((Source!FX493/100)*((ROUND(Source!AF493*Source!I493, 2)+ROUND(Source!AE493*Source!I493, 2))), 2)</f>
        <v>0</v>
      </c>
      <c r="T662">
        <f>Source!X493</f>
        <v>0</v>
      </c>
      <c r="U662">
        <f>ROUND((Source!FY493/100)*((ROUND(Source!AF493*Source!I493, 2)+ROUND(Source!AE493*Source!I493, 2))), 2)</f>
        <v>0</v>
      </c>
      <c r="V662">
        <f>Source!Y493</f>
        <v>0</v>
      </c>
      <c r="W662">
        <f>IF(Source!BI493&lt;=1,H662, 0)</f>
        <v>0</v>
      </c>
      <c r="X662">
        <f>IF(Source!BI493=2,H662, 0)</f>
        <v>6933.12</v>
      </c>
      <c r="Y662">
        <f>IF(Source!BI493=3,H662, 0)</f>
        <v>0</v>
      </c>
      <c r="Z662">
        <f>IF(Source!BI493=4,H662, 0)</f>
        <v>0</v>
      </c>
    </row>
    <row r="663" spans="1:26" ht="15" x14ac:dyDescent="0.25">
      <c r="G663" s="80">
        <f>H655+H656+H658+H659+H660+SUM(H662:H662)</f>
        <v>8603.380000000001</v>
      </c>
      <c r="H663" s="80"/>
      <c r="J663" s="80">
        <f>K655+K656+K658+K659+K660+SUM(K662:K662)</f>
        <v>56180.069999999992</v>
      </c>
      <c r="K663" s="80"/>
      <c r="L663" s="44">
        <f>Source!U491</f>
        <v>58.444800000000001</v>
      </c>
      <c r="O663" s="26">
        <f>G663</f>
        <v>8603.380000000001</v>
      </c>
      <c r="P663" s="26">
        <f>J663</f>
        <v>56180.069999999992</v>
      </c>
      <c r="Q663" s="26">
        <f>L663</f>
        <v>58.444800000000001</v>
      </c>
      <c r="W663">
        <f>IF(Source!BI491&lt;=1,H655+H656+H658+H659+H660, 0)</f>
        <v>0</v>
      </c>
      <c r="X663">
        <f>IF(Source!BI491=2,H655+H656+H658+H659+H660, 0)</f>
        <v>1670.2600000000002</v>
      </c>
      <c r="Y663">
        <f>IF(Source!BI491=3,H655+H656+H658+H659+H660, 0)</f>
        <v>0</v>
      </c>
      <c r="Z663">
        <f>IF(Source!BI491=4,H655+H656+H658+H659+H660, 0)</f>
        <v>0</v>
      </c>
    </row>
    <row r="664" spans="1:26" ht="14.25" x14ac:dyDescent="0.2">
      <c r="A664" s="49" t="str">
        <f>Source!E495</f>
        <v>64</v>
      </c>
      <c r="B664" s="50" t="str">
        <f>Source!F495</f>
        <v>м08-02-399-02</v>
      </c>
      <c r="C664" s="50" t="str">
        <f>Source!G495</f>
        <v>Провод в коробах, сечением до 35 мм2</v>
      </c>
      <c r="D664" s="31" t="str">
        <f>Source!H495</f>
        <v>100 м</v>
      </c>
      <c r="E664" s="13">
        <f>Source!I495</f>
        <v>12.2</v>
      </c>
      <c r="F664" s="32">
        <f>Source!AL495+Source!AM495+Source!AO495</f>
        <v>50.72</v>
      </c>
      <c r="G664" s="33"/>
      <c r="H664" s="34"/>
      <c r="I664" s="33" t="str">
        <f>Source!BO495</f>
        <v/>
      </c>
      <c r="J664" s="33"/>
      <c r="K664" s="34"/>
      <c r="L664" s="35"/>
      <c r="S664">
        <f>ROUND((Source!FX495/100)*((ROUND(Source!AF495*Source!I495, 2)+ROUND(Source!AE495*Source!I495, 2))), 2)</f>
        <v>412.6</v>
      </c>
      <c r="T664">
        <f>Source!X495</f>
        <v>2694.3</v>
      </c>
      <c r="U664">
        <f>ROUND((Source!FY495/100)*((ROUND(Source!AF495*Source!I495, 2)+ROUND(Source!AE495*Source!I495, 2))), 2)</f>
        <v>282.31</v>
      </c>
      <c r="V664">
        <f>Source!Y495</f>
        <v>1843.47</v>
      </c>
    </row>
    <row r="665" spans="1:26" x14ac:dyDescent="0.2">
      <c r="C665" s="27" t="str">
        <f>"Объем: "&amp;Source!I495&amp;"=1220/"&amp;"100"</f>
        <v>Объем: 12,2=1220/100</v>
      </c>
    </row>
    <row r="666" spans="1:26" ht="14.25" x14ac:dyDescent="0.2">
      <c r="A666" s="49"/>
      <c r="B666" s="50"/>
      <c r="C666" s="50" t="s">
        <v>1151</v>
      </c>
      <c r="D666" s="31"/>
      <c r="E666" s="13"/>
      <c r="F666" s="32">
        <f>Source!AO495</f>
        <v>35.340000000000003</v>
      </c>
      <c r="G666" s="33" t="str">
        <f>Source!DG495</f>
        <v/>
      </c>
      <c r="H666" s="34">
        <f>ROUND(Source!AF495*Source!I495, 2)</f>
        <v>431.15</v>
      </c>
      <c r="I666" s="33"/>
      <c r="J666" s="33">
        <f>IF(Source!BA495&lt;&gt; 0, Source!BA495, 1)</f>
        <v>6.53</v>
      </c>
      <c r="K666" s="34">
        <f>Source!S495</f>
        <v>2815.4</v>
      </c>
      <c r="L666" s="35"/>
      <c r="R666">
        <f>H666</f>
        <v>431.15</v>
      </c>
    </row>
    <row r="667" spans="1:26" ht="14.25" x14ac:dyDescent="0.2">
      <c r="A667" s="49"/>
      <c r="B667" s="50"/>
      <c r="C667" s="50" t="s">
        <v>319</v>
      </c>
      <c r="D667" s="31"/>
      <c r="E667" s="13"/>
      <c r="F667" s="32">
        <f>Source!AM495</f>
        <v>1.78</v>
      </c>
      <c r="G667" s="33" t="str">
        <f>Source!DE495</f>
        <v/>
      </c>
      <c r="H667" s="34">
        <f>ROUND(Source!AD495*Source!I495, 2)</f>
        <v>21.72</v>
      </c>
      <c r="I667" s="33"/>
      <c r="J667" s="33">
        <f>IF(Source!BB495&lt;&gt; 0, Source!BB495, 1)</f>
        <v>6.53</v>
      </c>
      <c r="K667" s="34">
        <f>Source!Q495</f>
        <v>141.81</v>
      </c>
      <c r="L667" s="35"/>
    </row>
    <row r="668" spans="1:26" ht="14.25" x14ac:dyDescent="0.2">
      <c r="A668" s="49"/>
      <c r="B668" s="50"/>
      <c r="C668" s="50" t="s">
        <v>1152</v>
      </c>
      <c r="D668" s="31"/>
      <c r="E668" s="13"/>
      <c r="F668" s="32">
        <f>Source!AN495</f>
        <v>0.26</v>
      </c>
      <c r="G668" s="33" t="str">
        <f>Source!DF495</f>
        <v/>
      </c>
      <c r="H668" s="36">
        <f>ROUND(Source!AE495*Source!I495, 2)</f>
        <v>3.17</v>
      </c>
      <c r="I668" s="33"/>
      <c r="J668" s="33">
        <f>IF(Source!BS495&lt;&gt; 0, Source!BS495, 1)</f>
        <v>6.53</v>
      </c>
      <c r="K668" s="36">
        <f>Source!R495</f>
        <v>20.71</v>
      </c>
      <c r="L668" s="35"/>
      <c r="R668">
        <f>H668</f>
        <v>3.17</v>
      </c>
    </row>
    <row r="669" spans="1:26" ht="14.25" x14ac:dyDescent="0.2">
      <c r="A669" s="49"/>
      <c r="B669" s="50"/>
      <c r="C669" s="50" t="s">
        <v>1158</v>
      </c>
      <c r="D669" s="31"/>
      <c r="E669" s="13"/>
      <c r="F669" s="32">
        <f>Source!AL495</f>
        <v>13.6</v>
      </c>
      <c r="G669" s="33" t="str">
        <f>Source!DD495</f>
        <v/>
      </c>
      <c r="H669" s="34">
        <f>ROUND(Source!AC495*Source!I495, 2)</f>
        <v>165.92</v>
      </c>
      <c r="I669" s="33"/>
      <c r="J669" s="33">
        <f>IF(Source!BC495&lt;&gt; 0, Source!BC495, 1)</f>
        <v>6.53</v>
      </c>
      <c r="K669" s="34">
        <f>Source!P495</f>
        <v>1083.46</v>
      </c>
      <c r="L669" s="35"/>
    </row>
    <row r="670" spans="1:26" ht="14.25" x14ac:dyDescent="0.2">
      <c r="A670" s="49"/>
      <c r="B670" s="50"/>
      <c r="C670" s="50" t="s">
        <v>1153</v>
      </c>
      <c r="D670" s="31" t="s">
        <v>1154</v>
      </c>
      <c r="E670" s="13">
        <f>Source!BZ495</f>
        <v>95</v>
      </c>
      <c r="F670" s="53"/>
      <c r="G670" s="33"/>
      <c r="H670" s="34">
        <f>SUM(S664:S673)</f>
        <v>412.6</v>
      </c>
      <c r="I670" s="37"/>
      <c r="J670" s="29">
        <f>Source!AT495</f>
        <v>95</v>
      </c>
      <c r="K670" s="34">
        <f>SUM(T664:T673)</f>
        <v>2694.3</v>
      </c>
      <c r="L670" s="35"/>
    </row>
    <row r="671" spans="1:26" ht="14.25" x14ac:dyDescent="0.2">
      <c r="A671" s="49"/>
      <c r="B671" s="50"/>
      <c r="C671" s="50" t="s">
        <v>1155</v>
      </c>
      <c r="D671" s="31" t="s">
        <v>1154</v>
      </c>
      <c r="E671" s="13">
        <f>Source!CA495</f>
        <v>65</v>
      </c>
      <c r="F671" s="53"/>
      <c r="G671" s="33"/>
      <c r="H671" s="34">
        <f>SUM(U664:U673)</f>
        <v>282.31</v>
      </c>
      <c r="I671" s="37"/>
      <c r="J671" s="29">
        <f>Source!AU495</f>
        <v>65</v>
      </c>
      <c r="K671" s="34">
        <f>SUM(V664:V673)</f>
        <v>1843.47</v>
      </c>
      <c r="L671" s="35"/>
    </row>
    <row r="672" spans="1:26" ht="14.25" x14ac:dyDescent="0.2">
      <c r="A672" s="49"/>
      <c r="B672" s="50"/>
      <c r="C672" s="50" t="s">
        <v>1156</v>
      </c>
      <c r="D672" s="31" t="s">
        <v>1157</v>
      </c>
      <c r="E672" s="13">
        <f>Source!AQ495</f>
        <v>3.76</v>
      </c>
      <c r="F672" s="32"/>
      <c r="G672" s="33" t="str">
        <f>Source!DI495</f>
        <v/>
      </c>
      <c r="H672" s="34"/>
      <c r="I672" s="33"/>
      <c r="J672" s="33"/>
      <c r="K672" s="34"/>
      <c r="L672" s="45">
        <f>Source!U495</f>
        <v>45.871999999999993</v>
      </c>
    </row>
    <row r="673" spans="1:32" ht="28.5" x14ac:dyDescent="0.2">
      <c r="A673" s="51" t="str">
        <f>Source!E497</f>
        <v>64,1</v>
      </c>
      <c r="B673" s="52" t="str">
        <f>Source!F497</f>
        <v>21.1.04.01-0004</v>
      </c>
      <c r="C673" s="52" t="str">
        <f>Source!G497</f>
        <v>Кабель (витая пара) UTP 4x2x0,52 категория 5е</v>
      </c>
      <c r="D673" s="38" t="str">
        <f>Source!H497</f>
        <v>1000 м</v>
      </c>
      <c r="E673" s="39">
        <f>Source!I497</f>
        <v>1.22</v>
      </c>
      <c r="F673" s="40">
        <f>Source!AL497+Source!AM497+Source!AO497</f>
        <v>1150.19</v>
      </c>
      <c r="G673" s="47" t="s">
        <v>4</v>
      </c>
      <c r="H673" s="42">
        <f>ROUND(Source!AC497*Source!I497, 2)+ROUND(Source!AD497*Source!I497, 2)+ROUND(Source!AF497*Source!I497, 2)</f>
        <v>1403.23</v>
      </c>
      <c r="I673" s="41"/>
      <c r="J673" s="41">
        <f>IF(Source!BC497&lt;&gt; 0, Source!BC497, 1)</f>
        <v>6.53</v>
      </c>
      <c r="K673" s="42">
        <f>Source!O497</f>
        <v>9163.1</v>
      </c>
      <c r="L673" s="48"/>
      <c r="S673">
        <f>ROUND((Source!FX497/100)*((ROUND(Source!AF497*Source!I497, 2)+ROUND(Source!AE497*Source!I497, 2))), 2)</f>
        <v>0</v>
      </c>
      <c r="T673">
        <f>Source!X497</f>
        <v>0</v>
      </c>
      <c r="U673">
        <f>ROUND((Source!FY497/100)*((ROUND(Source!AF497*Source!I497, 2)+ROUND(Source!AE497*Source!I497, 2))), 2)</f>
        <v>0</v>
      </c>
      <c r="V673">
        <f>Source!Y497</f>
        <v>0</v>
      </c>
      <c r="W673">
        <f>IF(Source!BI497&lt;=1,H673, 0)</f>
        <v>0</v>
      </c>
      <c r="X673">
        <f>IF(Source!BI497=2,H673, 0)</f>
        <v>1403.23</v>
      </c>
      <c r="Y673">
        <f>IF(Source!BI497=3,H673, 0)</f>
        <v>0</v>
      </c>
      <c r="Z673">
        <f>IF(Source!BI497=4,H673, 0)</f>
        <v>0</v>
      </c>
    </row>
    <row r="674" spans="1:32" ht="15" x14ac:dyDescent="0.25">
      <c r="G674" s="80">
        <f>H666+H667+H669+H670+H671+SUM(H673:H673)</f>
        <v>2716.93</v>
      </c>
      <c r="H674" s="80"/>
      <c r="J674" s="80">
        <f>K666+K667+K669+K670+K671+SUM(K673:K673)</f>
        <v>17741.54</v>
      </c>
      <c r="K674" s="80"/>
      <c r="L674" s="44">
        <f>Source!U495</f>
        <v>45.871999999999993</v>
      </c>
      <c r="O674" s="26">
        <f>G674</f>
        <v>2716.93</v>
      </c>
      <c r="P674" s="26">
        <f>J674</f>
        <v>17741.54</v>
      </c>
      <c r="Q674" s="26">
        <f>L674</f>
        <v>45.871999999999993</v>
      </c>
      <c r="W674">
        <f>IF(Source!BI495&lt;=1,H666+H667+H669+H670+H671, 0)</f>
        <v>0</v>
      </c>
      <c r="X674">
        <f>IF(Source!BI495=2,H666+H667+H669+H670+H671, 0)</f>
        <v>1313.6999999999998</v>
      </c>
      <c r="Y674">
        <f>IF(Source!BI495=3,H666+H667+H669+H670+H671, 0)</f>
        <v>0</v>
      </c>
      <c r="Z674">
        <f>IF(Source!BI495=4,H666+H667+H669+H670+H671, 0)</f>
        <v>0</v>
      </c>
    </row>
    <row r="676" spans="1:32" ht="15" x14ac:dyDescent="0.25">
      <c r="A676" s="81" t="str">
        <f>CONCATENATE("Итого по разделу: ",IF(Source!G499&lt;&gt;"Новый раздел", Source!G499, ""))</f>
        <v>Итого по разделу: Раздел Локальные вычислительные сети</v>
      </c>
      <c r="B676" s="81"/>
      <c r="C676" s="81"/>
      <c r="D676" s="81"/>
      <c r="E676" s="81"/>
      <c r="F676" s="81"/>
      <c r="G676" s="82">
        <f>SUM(O613:O675)</f>
        <v>25710.010000000002</v>
      </c>
      <c r="H676" s="82"/>
      <c r="I676" s="28"/>
      <c r="J676" s="82">
        <f>SUM(P613:P675)</f>
        <v>167887.59</v>
      </c>
      <c r="K676" s="82"/>
      <c r="L676" s="44">
        <f>SUM(Q613:Q675)</f>
        <v>141.15703999999999</v>
      </c>
      <c r="AF676" s="55" t="str">
        <f>CONCATENATE("Итого по разделу: ",IF(Source!G499&lt;&gt;"Новый раздел", Source!G499, ""))</f>
        <v>Итого по разделу: Раздел Локальные вычислительные сети</v>
      </c>
    </row>
    <row r="677" spans="1:32" ht="15" x14ac:dyDescent="0.25">
      <c r="C677" s="81" t="str">
        <f>Source!H606</f>
        <v>Итого</v>
      </c>
      <c r="D677" s="81"/>
      <c r="E677" s="81"/>
      <c r="F677" s="81"/>
      <c r="G677" s="81"/>
      <c r="H677" s="81"/>
      <c r="I677" s="81"/>
      <c r="J677" s="82">
        <f>IF(Source!P606=0, "", Source!P606)</f>
        <v>1758298.72</v>
      </c>
      <c r="K677" s="82"/>
    </row>
    <row r="678" spans="1:32" ht="15" x14ac:dyDescent="0.25">
      <c r="C678" s="81" t="str">
        <f>Source!H607</f>
        <v>НДС 18%</v>
      </c>
      <c r="D678" s="81"/>
      <c r="E678" s="81"/>
      <c r="F678" s="81"/>
      <c r="G678" s="81"/>
      <c r="H678" s="81"/>
      <c r="I678" s="81"/>
      <c r="J678" s="82">
        <f>IF(Source!P607=0, "", Source!P607)</f>
        <v>316493.77</v>
      </c>
      <c r="K678" s="82"/>
    </row>
    <row r="679" spans="1:32" ht="15" x14ac:dyDescent="0.25">
      <c r="C679" s="81" t="str">
        <f>Source!H608</f>
        <v>Всего</v>
      </c>
      <c r="D679" s="81"/>
      <c r="E679" s="81"/>
      <c r="F679" s="81"/>
      <c r="G679" s="81"/>
      <c r="H679" s="81"/>
      <c r="I679" s="81"/>
      <c r="J679" s="82">
        <f>IF(Source!P608=0, "", Source!P608)</f>
        <v>2074792.49</v>
      </c>
      <c r="K679" s="82"/>
    </row>
  </sheetData>
  <mergeCells count="241">
    <mergeCell ref="G663:H663"/>
    <mergeCell ref="G581:H581"/>
    <mergeCell ref="J572:K572"/>
    <mergeCell ref="G572:H572"/>
    <mergeCell ref="J624:K624"/>
    <mergeCell ref="G624:H624"/>
    <mergeCell ref="A613:L613"/>
    <mergeCell ref="G611:H611"/>
    <mergeCell ref="J611:K611"/>
    <mergeCell ref="A611:F611"/>
    <mergeCell ref="G472:H472"/>
    <mergeCell ref="J466:K466"/>
    <mergeCell ref="G466:H466"/>
    <mergeCell ref="F535:G535"/>
    <mergeCell ref="J528:K528"/>
    <mergeCell ref="G528:H528"/>
    <mergeCell ref="F525:G525"/>
    <mergeCell ref="F524:G524"/>
    <mergeCell ref="J518:K518"/>
    <mergeCell ref="G518:H518"/>
    <mergeCell ref="G382:H382"/>
    <mergeCell ref="J371:K371"/>
    <mergeCell ref="G371:H371"/>
    <mergeCell ref="J360:K360"/>
    <mergeCell ref="F515:G515"/>
    <mergeCell ref="F514:G514"/>
    <mergeCell ref="J507:K507"/>
    <mergeCell ref="G507:H507"/>
    <mergeCell ref="J498:K498"/>
    <mergeCell ref="G423:H423"/>
    <mergeCell ref="J414:K414"/>
    <mergeCell ref="G414:H414"/>
    <mergeCell ref="J405:K405"/>
    <mergeCell ref="G405:H405"/>
    <mergeCell ref="J393:K393"/>
    <mergeCell ref="G393:H393"/>
    <mergeCell ref="J460:K460"/>
    <mergeCell ref="G460:H460"/>
    <mergeCell ref="J454:K454"/>
    <mergeCell ref="G454:H454"/>
    <mergeCell ref="G474:H474"/>
    <mergeCell ref="J474:K474"/>
    <mergeCell ref="A474:F474"/>
    <mergeCell ref="J472:K472"/>
    <mergeCell ref="J297:K297"/>
    <mergeCell ref="G297:H297"/>
    <mergeCell ref="J287:K287"/>
    <mergeCell ref="J447:K447"/>
    <mergeCell ref="G447:H447"/>
    <mergeCell ref="J441:K441"/>
    <mergeCell ref="G441:H441"/>
    <mergeCell ref="J430:K430"/>
    <mergeCell ref="G430:H430"/>
    <mergeCell ref="J423:K423"/>
    <mergeCell ref="J309:K309"/>
    <mergeCell ref="G309:H309"/>
    <mergeCell ref="A301:L301"/>
    <mergeCell ref="G299:H299"/>
    <mergeCell ref="J299:K299"/>
    <mergeCell ref="A299:F299"/>
    <mergeCell ref="G343:H343"/>
    <mergeCell ref="J336:K336"/>
    <mergeCell ref="G336:H336"/>
    <mergeCell ref="J327:K327"/>
    <mergeCell ref="G327:H327"/>
    <mergeCell ref="J318:K318"/>
    <mergeCell ref="G318:H318"/>
    <mergeCell ref="J382:K382"/>
    <mergeCell ref="J234:K234"/>
    <mergeCell ref="G234:H234"/>
    <mergeCell ref="F230:G230"/>
    <mergeCell ref="F229:G229"/>
    <mergeCell ref="J222:K222"/>
    <mergeCell ref="G222:H222"/>
    <mergeCell ref="F251:G251"/>
    <mergeCell ref="F250:G250"/>
    <mergeCell ref="J244:K244"/>
    <mergeCell ref="G244:H244"/>
    <mergeCell ref="F242:G242"/>
    <mergeCell ref="F241:G241"/>
    <mergeCell ref="F162:G162"/>
    <mergeCell ref="F161:G161"/>
    <mergeCell ref="J155:K155"/>
    <mergeCell ref="G155:H155"/>
    <mergeCell ref="F152:G152"/>
    <mergeCell ref="F151:G151"/>
    <mergeCell ref="J186:K186"/>
    <mergeCell ref="G186:H186"/>
    <mergeCell ref="F182:G182"/>
    <mergeCell ref="F181:G181"/>
    <mergeCell ref="J174:K174"/>
    <mergeCell ref="G174:H174"/>
    <mergeCell ref="G287:H287"/>
    <mergeCell ref="F285:G285"/>
    <mergeCell ref="F284:G284"/>
    <mergeCell ref="J277:K277"/>
    <mergeCell ref="G277:H277"/>
    <mergeCell ref="F263:G263"/>
    <mergeCell ref="F262:G262"/>
    <mergeCell ref="J255:K255"/>
    <mergeCell ref="G255:H255"/>
    <mergeCell ref="J84:K84"/>
    <mergeCell ref="G84:H84"/>
    <mergeCell ref="J211:K211"/>
    <mergeCell ref="G211:H211"/>
    <mergeCell ref="F207:G207"/>
    <mergeCell ref="F206:G206"/>
    <mergeCell ref="J199:K199"/>
    <mergeCell ref="G199:H199"/>
    <mergeCell ref="F194:G194"/>
    <mergeCell ref="F193:G193"/>
    <mergeCell ref="F109:G109"/>
    <mergeCell ref="F108:G108"/>
    <mergeCell ref="J102:K102"/>
    <mergeCell ref="G102:H102"/>
    <mergeCell ref="J93:K93"/>
    <mergeCell ref="G93:H93"/>
    <mergeCell ref="F130:G130"/>
    <mergeCell ref="J125:K125"/>
    <mergeCell ref="G125:H125"/>
    <mergeCell ref="F121:G121"/>
    <mergeCell ref="F120:G120"/>
    <mergeCell ref="J113:K113"/>
    <mergeCell ref="G113:H113"/>
    <mergeCell ref="J144:K144"/>
    <mergeCell ref="G360:H360"/>
    <mergeCell ref="J351:K351"/>
    <mergeCell ref="G351:H351"/>
    <mergeCell ref="J343:K343"/>
    <mergeCell ref="F32:G32"/>
    <mergeCell ref="F31:G31"/>
    <mergeCell ref="A26:L26"/>
    <mergeCell ref="G144:H144"/>
    <mergeCell ref="F141:G141"/>
    <mergeCell ref="F140:G140"/>
    <mergeCell ref="J135:K135"/>
    <mergeCell ref="G135:H135"/>
    <mergeCell ref="F131:G131"/>
    <mergeCell ref="J43:K43"/>
    <mergeCell ref="G43:H43"/>
    <mergeCell ref="F41:G41"/>
    <mergeCell ref="F40:G40"/>
    <mergeCell ref="J34:K34"/>
    <mergeCell ref="G34:H34"/>
    <mergeCell ref="F57:G57"/>
    <mergeCell ref="F56:G56"/>
    <mergeCell ref="J50:K50"/>
    <mergeCell ref="G50:H50"/>
    <mergeCell ref="F48:G48"/>
    <mergeCell ref="J601:K601"/>
    <mergeCell ref="G601:H601"/>
    <mergeCell ref="J553:K553"/>
    <mergeCell ref="G553:H553"/>
    <mergeCell ref="A544:L544"/>
    <mergeCell ref="G498:H498"/>
    <mergeCell ref="J487:K487"/>
    <mergeCell ref="G487:H487"/>
    <mergeCell ref="A476:L476"/>
    <mergeCell ref="J563:K563"/>
    <mergeCell ref="G563:H563"/>
    <mergeCell ref="A557:L557"/>
    <mergeCell ref="G555:H555"/>
    <mergeCell ref="J555:K555"/>
    <mergeCell ref="A555:F555"/>
    <mergeCell ref="G542:H542"/>
    <mergeCell ref="J542:K542"/>
    <mergeCell ref="A542:F542"/>
    <mergeCell ref="J540:K540"/>
    <mergeCell ref="G540:H540"/>
    <mergeCell ref="F536:G536"/>
    <mergeCell ref="J590:K590"/>
    <mergeCell ref="G590:H590"/>
    <mergeCell ref="J581:K581"/>
    <mergeCell ref="C677:I677"/>
    <mergeCell ref="J677:K677"/>
    <mergeCell ref="J642:K642"/>
    <mergeCell ref="G642:H642"/>
    <mergeCell ref="J634:K634"/>
    <mergeCell ref="G634:H634"/>
    <mergeCell ref="J609:K609"/>
    <mergeCell ref="G609:H609"/>
    <mergeCell ref="C678:I678"/>
    <mergeCell ref="J678:K678"/>
    <mergeCell ref="C679:I679"/>
    <mergeCell ref="J679:K679"/>
    <mergeCell ref="J652:K652"/>
    <mergeCell ref="G652:H652"/>
    <mergeCell ref="F650:G650"/>
    <mergeCell ref="F649:G649"/>
    <mergeCell ref="G676:H676"/>
    <mergeCell ref="J676:K676"/>
    <mergeCell ref="A676:F676"/>
    <mergeCell ref="J674:K674"/>
    <mergeCell ref="G674:H674"/>
    <mergeCell ref="J663:K663"/>
    <mergeCell ref="C21:F21"/>
    <mergeCell ref="G21:H21"/>
    <mergeCell ref="I21:J21"/>
    <mergeCell ref="K21:L21"/>
    <mergeCell ref="A23:L23"/>
    <mergeCell ref="F82:G82"/>
    <mergeCell ref="F81:G81"/>
    <mergeCell ref="J75:K75"/>
    <mergeCell ref="C19:F19"/>
    <mergeCell ref="G19:H19"/>
    <mergeCell ref="I19:J19"/>
    <mergeCell ref="K19:L19"/>
    <mergeCell ref="C20:F20"/>
    <mergeCell ref="G20:H20"/>
    <mergeCell ref="I20:J20"/>
    <mergeCell ref="K20:L20"/>
    <mergeCell ref="J68:K68"/>
    <mergeCell ref="G68:H68"/>
    <mergeCell ref="J59:K59"/>
    <mergeCell ref="G59:H59"/>
    <mergeCell ref="F47:G47"/>
    <mergeCell ref="G75:H75"/>
    <mergeCell ref="F73:G73"/>
    <mergeCell ref="F72:G72"/>
    <mergeCell ref="C17:F17"/>
    <mergeCell ref="G17:H17"/>
    <mergeCell ref="I17:J17"/>
    <mergeCell ref="K17:L17"/>
    <mergeCell ref="C18:F18"/>
    <mergeCell ref="G18:H18"/>
    <mergeCell ref="I18:J18"/>
    <mergeCell ref="K18:L18"/>
    <mergeCell ref="C15:F15"/>
    <mergeCell ref="G15:H15"/>
    <mergeCell ref="I15:J15"/>
    <mergeCell ref="K15:L15"/>
    <mergeCell ref="C16:F16"/>
    <mergeCell ref="G16:H16"/>
    <mergeCell ref="I16:J16"/>
    <mergeCell ref="K16:L16"/>
    <mergeCell ref="B5:K5"/>
    <mergeCell ref="B7:K7"/>
    <mergeCell ref="B9:K9"/>
    <mergeCell ref="B10:K10"/>
    <mergeCell ref="G14:H14"/>
    <mergeCell ref="I14:J14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979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28"/>
      <c r="B2" s="28"/>
      <c r="C2" s="28"/>
      <c r="D2" s="28"/>
      <c r="E2" s="90" t="s">
        <v>1160</v>
      </c>
      <c r="F2" s="90"/>
      <c r="G2" s="90"/>
      <c r="H2" s="90"/>
    </row>
    <row r="3" spans="1:31" ht="14.25" x14ac:dyDescent="0.2">
      <c r="A3" s="14"/>
      <c r="B3" s="14"/>
      <c r="C3" s="14"/>
      <c r="D3" s="14"/>
      <c r="E3" s="90" t="s">
        <v>1161</v>
      </c>
      <c r="F3" s="90"/>
      <c r="G3" s="90"/>
      <c r="H3" s="90"/>
    </row>
    <row r="4" spans="1:31" ht="14.25" x14ac:dyDescent="0.2">
      <c r="A4" s="14"/>
      <c r="B4" s="14"/>
      <c r="C4" s="14"/>
      <c r="D4" s="14"/>
      <c r="E4" s="90" t="s">
        <v>1162</v>
      </c>
      <c r="F4" s="90"/>
      <c r="G4" s="90"/>
      <c r="H4" s="90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85" t="s">
        <v>1163</v>
      </c>
      <c r="H6" s="86"/>
    </row>
    <row r="7" spans="1:31" ht="14.25" x14ac:dyDescent="0.2">
      <c r="A7" s="14"/>
      <c r="B7" s="14"/>
      <c r="C7" s="14"/>
      <c r="D7" s="14"/>
      <c r="E7" s="14"/>
      <c r="F7" s="13" t="s">
        <v>1164</v>
      </c>
      <c r="G7" s="91" t="s">
        <v>1165</v>
      </c>
      <c r="H7" s="86"/>
    </row>
    <row r="8" spans="1:31" ht="14.25" x14ac:dyDescent="0.2">
      <c r="A8" s="14"/>
      <c r="B8" s="14"/>
      <c r="C8" s="14"/>
      <c r="D8" s="14"/>
      <c r="E8" s="14"/>
      <c r="F8" s="14"/>
      <c r="G8" s="85" t="str">
        <f>IF(Source!AT15 &lt;&gt; "", Source!AT15, "")</f>
        <v/>
      </c>
      <c r="H8" s="86"/>
    </row>
    <row r="9" spans="1:31" ht="14.25" x14ac:dyDescent="0.2">
      <c r="A9" s="14" t="s">
        <v>1166</v>
      </c>
      <c r="B9" s="14"/>
      <c r="C9" s="89" t="str">
        <f>IF(Source!BA15 &lt;&gt; "", Source!BA15, IF(Source!AU15 &lt;&gt; "", Source!AU15, ""))</f>
        <v/>
      </c>
      <c r="D9" s="89"/>
      <c r="E9" s="89"/>
      <c r="F9" s="13" t="s">
        <v>1167</v>
      </c>
      <c r="G9" s="87"/>
      <c r="H9" s="88"/>
    </row>
    <row r="10" spans="1:31" ht="14.25" x14ac:dyDescent="0.2">
      <c r="A10" s="14"/>
      <c r="B10" s="14"/>
      <c r="C10" s="84" t="s">
        <v>1168</v>
      </c>
      <c r="D10" s="84"/>
      <c r="E10" s="84"/>
      <c r="F10" s="14"/>
      <c r="G10" s="85" t="str">
        <f>IF(Source!AK15 &lt;&gt; "", Source!AK15, "")</f>
        <v/>
      </c>
      <c r="H10" s="86"/>
    </row>
    <row r="11" spans="1:31" ht="14.25" x14ac:dyDescent="0.2">
      <c r="A11" s="14" t="s">
        <v>1169</v>
      </c>
      <c r="B11" s="14"/>
      <c r="C11" s="89" t="str">
        <f>IF(Source!AX12&lt;&gt; "", Source!AX12, IF(Source!AJ12 &lt;&gt; "", Source!AJ12, ""))</f>
        <v/>
      </c>
      <c r="D11" s="89"/>
      <c r="E11" s="89"/>
      <c r="F11" s="13" t="s">
        <v>1167</v>
      </c>
      <c r="G11" s="87"/>
      <c r="H11" s="88"/>
    </row>
    <row r="12" spans="1:31" ht="14.25" x14ac:dyDescent="0.2">
      <c r="A12" s="14"/>
      <c r="B12" s="14"/>
      <c r="C12" s="84" t="s">
        <v>1168</v>
      </c>
      <c r="D12" s="84"/>
      <c r="E12" s="84"/>
      <c r="F12" s="14"/>
      <c r="G12" s="85" t="str">
        <f>IF(Source!AO15 &lt;&gt; "", Source!AO15, "")</f>
        <v/>
      </c>
      <c r="H12" s="86"/>
    </row>
    <row r="13" spans="1:31" ht="14.25" x14ac:dyDescent="0.2">
      <c r="A13" s="14" t="s">
        <v>1170</v>
      </c>
      <c r="B13" s="14"/>
      <c r="C13" s="89" t="str">
        <f>IF(Source!AY12&lt;&gt; "", Source!AY12, IF(Source!AN12 &lt;&gt; "", Source!AN12, ""))</f>
        <v/>
      </c>
      <c r="D13" s="89"/>
      <c r="E13" s="89"/>
      <c r="F13" s="13" t="s">
        <v>1167</v>
      </c>
      <c r="G13" s="87"/>
      <c r="H13" s="88"/>
    </row>
    <row r="14" spans="1:31" ht="14.25" x14ac:dyDescent="0.2">
      <c r="A14" s="14"/>
      <c r="B14" s="14"/>
      <c r="C14" s="84" t="s">
        <v>1168</v>
      </c>
      <c r="D14" s="84"/>
      <c r="E14" s="84"/>
      <c r="F14" s="14"/>
      <c r="G14" s="85" t="str">
        <f>IF(Source!CO15 &lt;&gt; "", Source!CO15, "")</f>
        <v/>
      </c>
      <c r="H14" s="86"/>
    </row>
    <row r="15" spans="1:31" ht="28.5" x14ac:dyDescent="0.2">
      <c r="A15" s="14" t="s">
        <v>1171</v>
      </c>
      <c r="B15" s="14"/>
      <c r="C15" s="89" t="s">
        <v>5</v>
      </c>
      <c r="D15" s="89"/>
      <c r="E15" s="89"/>
      <c r="F15" s="14"/>
      <c r="G15" s="87"/>
      <c r="H15" s="88"/>
      <c r="AE15" s="30" t="s">
        <v>5</v>
      </c>
    </row>
    <row r="16" spans="1:31" ht="14.25" x14ac:dyDescent="0.2">
      <c r="A16" s="14"/>
      <c r="B16" s="14"/>
      <c r="C16" s="84" t="s">
        <v>1172</v>
      </c>
      <c r="D16" s="84"/>
      <c r="E16" s="84"/>
      <c r="F16" s="14"/>
      <c r="G16" s="85" t="str">
        <f>IF(Source!CP15 &lt;&gt; "", Source!CP15, "")</f>
        <v/>
      </c>
      <c r="H16" s="86"/>
    </row>
    <row r="17" spans="1:31" ht="28.5" x14ac:dyDescent="0.2">
      <c r="A17" s="14" t="s">
        <v>1173</v>
      </c>
      <c r="B17" s="14"/>
      <c r="C17" s="89" t="str">
        <f>IF(Source!G12&lt;&gt;"Новый объект", Source!G12, "")</f>
        <v>Капитальный ремонт помещений первого этажа лабораторного корпуса В НИЯУ МИФИ</v>
      </c>
      <c r="D17" s="89"/>
      <c r="E17" s="89"/>
      <c r="F17" s="14"/>
      <c r="G17" s="95"/>
      <c r="H17" s="96"/>
      <c r="AE17" s="30" t="str">
        <f>IF(Source!G12&lt;&gt;"Новый объект", Source!G12, "")</f>
        <v>Капитальный ремонт помещений первого этажа лабораторного корпуса В НИЯУ МИФИ</v>
      </c>
    </row>
    <row r="18" spans="1:31" ht="14.25" x14ac:dyDescent="0.2">
      <c r="A18" s="14"/>
      <c r="B18" s="14"/>
      <c r="C18" s="84" t="s">
        <v>1174</v>
      </c>
      <c r="D18" s="84"/>
      <c r="E18" s="84"/>
      <c r="F18" s="14"/>
      <c r="G18" s="14"/>
      <c r="H18" s="14"/>
    </row>
    <row r="19" spans="1:31" ht="14.25" x14ac:dyDescent="0.2">
      <c r="A19" s="14"/>
      <c r="B19" s="14"/>
      <c r="C19" s="14"/>
      <c r="D19" s="74" t="s">
        <v>1175</v>
      </c>
      <c r="E19" s="74"/>
      <c r="F19" s="92"/>
      <c r="G19" s="85" t="str">
        <f>IF(Source!CQ15 &lt;&gt; "", Source!CQ15, "")</f>
        <v/>
      </c>
      <c r="H19" s="86"/>
    </row>
    <row r="20" spans="1:31" ht="14.25" x14ac:dyDescent="0.2">
      <c r="A20" s="14"/>
      <c r="B20" s="14"/>
      <c r="C20" s="14"/>
      <c r="D20" s="74" t="s">
        <v>1176</v>
      </c>
      <c r="E20" s="92"/>
      <c r="F20" s="56" t="s">
        <v>1177</v>
      </c>
      <c r="G20" s="85" t="str">
        <f>IF(Source!CR15 &lt;&gt; "", Source!CR15, "")</f>
        <v/>
      </c>
      <c r="H20" s="86"/>
    </row>
    <row r="21" spans="1:31" ht="14.25" x14ac:dyDescent="0.2">
      <c r="A21" s="14"/>
      <c r="B21" s="14"/>
      <c r="C21" s="14"/>
      <c r="D21" s="14"/>
      <c r="E21" s="14"/>
      <c r="F21" s="22" t="s">
        <v>1178</v>
      </c>
      <c r="G21" s="93" t="str">
        <f>IF(Source!CS15 &lt;&gt; 0, Source!CS15, "")</f>
        <v/>
      </c>
      <c r="H21" s="94"/>
    </row>
    <row r="22" spans="1:31" ht="14.25" x14ac:dyDescent="0.2">
      <c r="A22" s="14"/>
      <c r="B22" s="14"/>
      <c r="C22" s="14"/>
      <c r="D22" s="14"/>
      <c r="E22" s="14"/>
      <c r="F22" s="13" t="s">
        <v>1179</v>
      </c>
      <c r="G22" s="99" t="str">
        <f>IF(Source!CT15 &lt;&gt; "", Source!CT15, "")</f>
        <v/>
      </c>
      <c r="H22" s="100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101" t="s">
        <v>1180</v>
      </c>
      <c r="E24" s="103" t="s">
        <v>1181</v>
      </c>
      <c r="F24" s="103" t="s">
        <v>1182</v>
      </c>
      <c r="G24" s="105"/>
      <c r="H24" s="14"/>
    </row>
    <row r="25" spans="1:31" ht="14.25" x14ac:dyDescent="0.2">
      <c r="A25" s="14"/>
      <c r="B25" s="14"/>
      <c r="C25" s="14"/>
      <c r="D25" s="102"/>
      <c r="E25" s="104"/>
      <c r="F25" s="57" t="s">
        <v>1183</v>
      </c>
      <c r="G25" s="58" t="s">
        <v>1184</v>
      </c>
      <c r="H25" s="14"/>
    </row>
    <row r="26" spans="1:31" ht="14.25" x14ac:dyDescent="0.2">
      <c r="A26" s="14"/>
      <c r="B26" s="14"/>
      <c r="C26" s="14"/>
      <c r="D26" s="59" t="str">
        <f>IF(Source!CN15 &lt;&gt; "", Source!CN15, "")</f>
        <v/>
      </c>
      <c r="E26" s="60">
        <v>43252.461099537039</v>
      </c>
      <c r="F26" s="59"/>
      <c r="G26" s="61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106" t="s">
        <v>1185</v>
      </c>
      <c r="B28" s="106"/>
      <c r="C28" s="106"/>
      <c r="D28" s="106"/>
      <c r="E28" s="106"/>
      <c r="F28" s="106"/>
      <c r="G28" s="106"/>
      <c r="H28" s="106"/>
    </row>
    <row r="29" spans="1:31" ht="18" x14ac:dyDescent="0.25">
      <c r="A29" s="106" t="s">
        <v>1186</v>
      </c>
      <c r="B29" s="106"/>
      <c r="C29" s="106"/>
      <c r="D29" s="106"/>
      <c r="E29" s="106"/>
      <c r="F29" s="106"/>
      <c r="G29" s="106"/>
      <c r="H29" s="106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1187</v>
      </c>
      <c r="B31" s="14"/>
      <c r="C31" s="14"/>
      <c r="D31" s="14"/>
      <c r="E31" s="14"/>
      <c r="F31" s="97">
        <f>(Source!P608/1000)</f>
        <v>2074.7924899999998</v>
      </c>
      <c r="G31" s="97"/>
      <c r="H31" s="14" t="s">
        <v>1188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98" t="s">
        <v>1189</v>
      </c>
      <c r="B33" s="98"/>
      <c r="C33" s="98" t="s">
        <v>1190</v>
      </c>
      <c r="D33" s="98" t="s">
        <v>1191</v>
      </c>
      <c r="E33" s="98" t="s">
        <v>1192</v>
      </c>
      <c r="F33" s="98" t="s">
        <v>1193</v>
      </c>
      <c r="G33" s="98"/>
      <c r="H33" s="98"/>
    </row>
    <row r="34" spans="1:28" ht="57" x14ac:dyDescent="0.2">
      <c r="A34" s="21" t="s">
        <v>1194</v>
      </c>
      <c r="B34" s="21" t="s">
        <v>1195</v>
      </c>
      <c r="C34" s="98"/>
      <c r="D34" s="98"/>
      <c r="E34" s="98"/>
      <c r="F34" s="21" t="s">
        <v>1196</v>
      </c>
      <c r="G34" s="21" t="s">
        <v>1197</v>
      </c>
      <c r="H34" s="21" t="s">
        <v>1198</v>
      </c>
    </row>
    <row r="35" spans="1:28" ht="14.25" x14ac:dyDescent="0.2">
      <c r="A35" s="21">
        <v>1</v>
      </c>
      <c r="B35" s="21">
        <v>2</v>
      </c>
      <c r="C35" s="21">
        <v>3</v>
      </c>
      <c r="D35" s="21">
        <v>4</v>
      </c>
      <c r="E35" s="21">
        <v>5</v>
      </c>
      <c r="F35" s="21">
        <v>6</v>
      </c>
      <c r="G35" s="21">
        <v>7</v>
      </c>
      <c r="H35" s="21">
        <v>8</v>
      </c>
    </row>
    <row r="37" spans="1:28" ht="16.5" x14ac:dyDescent="0.25">
      <c r="A37" s="83" t="str">
        <f>CONCATENATE("Локальная смета: ",IF(Source!G20&lt;&gt;"Новая локальная смета", Source!G20, ""))</f>
        <v xml:space="preserve">Локальная смета: </v>
      </c>
      <c r="B37" s="83"/>
      <c r="C37" s="83"/>
      <c r="D37" s="83"/>
      <c r="E37" s="83"/>
      <c r="F37" s="83"/>
      <c r="G37" s="83"/>
      <c r="H37" s="83"/>
    </row>
    <row r="39" spans="1:28" ht="16.5" x14ac:dyDescent="0.25">
      <c r="A39" s="83" t="str">
        <f>CONCATENATE("Раздел: ",IF(Source!G24&lt;&gt;"Новый раздел", Source!G24, ""))</f>
        <v>Раздел: Раздел Общестроительные работы</v>
      </c>
      <c r="B39" s="83"/>
      <c r="C39" s="83"/>
      <c r="D39" s="83"/>
      <c r="E39" s="83"/>
      <c r="F39" s="83"/>
      <c r="G39" s="83"/>
      <c r="H39" s="83"/>
    </row>
    <row r="40" spans="1:28" ht="28.5" x14ac:dyDescent="0.2">
      <c r="A40" s="50">
        <v>1</v>
      </c>
      <c r="B40" s="50" t="str">
        <f>Source!E29</f>
        <v>1</v>
      </c>
      <c r="C40" s="50" t="str">
        <f>Source!G29</f>
        <v>Демонтаж : Установка металлических дверных блоков в готовые проемы</v>
      </c>
      <c r="D40" s="50" t="str">
        <f>Source!F29</f>
        <v>09-04-012-01</v>
      </c>
      <c r="E40" s="33" t="str">
        <f>Source!H29</f>
        <v>м2</v>
      </c>
      <c r="F40" s="14">
        <f>Source!I29</f>
        <v>13.8</v>
      </c>
      <c r="G40" s="24">
        <f>Source!AB29</f>
        <v>26.754000000000001</v>
      </c>
      <c r="H40" s="25">
        <f>Source!O29</f>
        <v>2410.91</v>
      </c>
      <c r="T40">
        <f>Source!O29+Source!X29+Source!Y29</f>
        <v>4898.99</v>
      </c>
      <c r="U40">
        <f>Source!P29</f>
        <v>0</v>
      </c>
      <c r="V40">
        <f>Source!S29</f>
        <v>1501.93</v>
      </c>
      <c r="W40">
        <f>Source!Q29</f>
        <v>908.98</v>
      </c>
      <c r="X40">
        <f>Source!R29</f>
        <v>124.27</v>
      </c>
      <c r="Y40">
        <f>Source!U29</f>
        <v>23.184000000000001</v>
      </c>
      <c r="Z40">
        <f>Source!V29</f>
        <v>1.6422000000000001</v>
      </c>
      <c r="AA40">
        <f>Source!X29</f>
        <v>1317.22</v>
      </c>
      <c r="AB40">
        <f>Source!Y29</f>
        <v>1170.8599999999999</v>
      </c>
    </row>
    <row r="41" spans="1:28" ht="14.25" x14ac:dyDescent="0.2">
      <c r="C41" s="27" t="s">
        <v>1199</v>
      </c>
      <c r="D41" s="27">
        <f>Source!BA29</f>
        <v>6.53</v>
      </c>
      <c r="F41" s="14"/>
      <c r="G41" s="14"/>
      <c r="H41" s="14"/>
    </row>
    <row r="42" spans="1:28" x14ac:dyDescent="0.2">
      <c r="C42" s="27" t="s">
        <v>1200</v>
      </c>
      <c r="D42" s="27">
        <f>Source!BB29</f>
        <v>6.53</v>
      </c>
    </row>
    <row r="43" spans="1:28" x14ac:dyDescent="0.2">
      <c r="C43" s="27" t="s">
        <v>1201</v>
      </c>
      <c r="D43" s="27">
        <f>Source!BC29</f>
        <v>6.53</v>
      </c>
    </row>
    <row r="44" spans="1:28" x14ac:dyDescent="0.2">
      <c r="C44" s="27" t="s">
        <v>1202</v>
      </c>
      <c r="D44" s="27">
        <f>Source!BS29</f>
        <v>6.53</v>
      </c>
    </row>
    <row r="45" spans="1:28" x14ac:dyDescent="0.2">
      <c r="C45" s="27" t="s">
        <v>1203</v>
      </c>
      <c r="D45" s="107" t="s">
        <v>20</v>
      </c>
      <c r="E45" s="107"/>
      <c r="F45" s="107"/>
      <c r="G45" s="107"/>
      <c r="H45" s="107"/>
    </row>
    <row r="46" spans="1:28" x14ac:dyDescent="0.2">
      <c r="C46" s="27" t="s">
        <v>1204</v>
      </c>
      <c r="D46" s="107" t="s">
        <v>21</v>
      </c>
      <c r="E46" s="107"/>
      <c r="F46" s="107"/>
      <c r="G46" s="107"/>
      <c r="H46" s="107"/>
    </row>
    <row r="47" spans="1:28" x14ac:dyDescent="0.2">
      <c r="C47" s="27" t="s">
        <v>1205</v>
      </c>
      <c r="D47" s="107" t="s">
        <v>21</v>
      </c>
      <c r="E47" s="107"/>
      <c r="F47" s="107"/>
      <c r="G47" s="107"/>
      <c r="H47" s="107"/>
    </row>
    <row r="48" spans="1:28" x14ac:dyDescent="0.2">
      <c r="C48" s="27" t="s">
        <v>1206</v>
      </c>
      <c r="D48" s="107" t="s">
        <v>21</v>
      </c>
      <c r="E48" s="107"/>
      <c r="F48" s="107"/>
      <c r="G48" s="107"/>
      <c r="H48" s="107"/>
    </row>
    <row r="49" spans="1:28" x14ac:dyDescent="0.2">
      <c r="C49" s="27" t="s">
        <v>1207</v>
      </c>
      <c r="D49" s="107" t="s">
        <v>21</v>
      </c>
      <c r="E49" s="107"/>
      <c r="F49" s="107"/>
      <c r="G49" s="107"/>
      <c r="H49" s="107"/>
    </row>
    <row r="50" spans="1:28" x14ac:dyDescent="0.2">
      <c r="C50" s="27" t="s">
        <v>1208</v>
      </c>
      <c r="D50" s="107" t="s">
        <v>21</v>
      </c>
      <c r="E50" s="107"/>
      <c r="F50" s="107"/>
      <c r="G50" s="107"/>
      <c r="H50" s="107"/>
    </row>
    <row r="51" spans="1:28" x14ac:dyDescent="0.2">
      <c r="C51" s="11" t="s">
        <v>1209</v>
      </c>
      <c r="D51" s="37"/>
      <c r="E51" s="37"/>
      <c r="F51" s="37">
        <f>Source!BZ29</f>
        <v>90</v>
      </c>
      <c r="G51" s="62">
        <f>(Source!AF29+Source!AE29)*Source!FX29/100</f>
        <v>14.617260000000003</v>
      </c>
      <c r="H51" s="63">
        <f>Source!X29</f>
        <v>1317.22</v>
      </c>
    </row>
    <row r="52" spans="1:28" x14ac:dyDescent="0.2">
      <c r="C52" s="11" t="s">
        <v>1210</v>
      </c>
      <c r="D52" s="37"/>
      <c r="E52" s="37"/>
      <c r="F52" s="37"/>
      <c r="G52" s="37" t="str">
        <f>CONCATENATE(Source!DL29,Source!FT29, "=", Source!FX29, "%")</f>
        <v>*0,9=81%</v>
      </c>
      <c r="H52" s="37" t="str">
        <f>CONCATENATE(Source!AT29)</f>
        <v>81</v>
      </c>
    </row>
    <row r="53" spans="1:28" x14ac:dyDescent="0.2">
      <c r="C53" s="11" t="s">
        <v>1211</v>
      </c>
      <c r="D53" s="37"/>
      <c r="E53" s="37"/>
      <c r="F53" s="37">
        <f>Source!CA29</f>
        <v>85</v>
      </c>
      <c r="G53" s="62">
        <f>(Source!AF29+Source!AE29)*Source!FY29/100</f>
        <v>13.038235000000002</v>
      </c>
      <c r="H53" s="63">
        <f>Source!Y29</f>
        <v>1170.8599999999999</v>
      </c>
    </row>
    <row r="54" spans="1:28" x14ac:dyDescent="0.2">
      <c r="C54" s="11" t="s">
        <v>1212</v>
      </c>
      <c r="D54" s="37"/>
      <c r="E54" s="37"/>
      <c r="F54" s="37"/>
      <c r="G54" s="37" t="str">
        <f>CONCATENATE(Source!DM29,Source!FU29, "=", Source!FY29, "%")</f>
        <v>*0,85=72,25%</v>
      </c>
      <c r="H54" s="37" t="str">
        <f>CONCATENATE(Source!AU29)</f>
        <v>72</v>
      </c>
    </row>
    <row r="55" spans="1:28" x14ac:dyDescent="0.2">
      <c r="C55" s="11" t="s">
        <v>1213</v>
      </c>
      <c r="D55" s="37"/>
      <c r="E55" s="37"/>
      <c r="F55" s="37"/>
      <c r="G55" s="62">
        <f>((Source!AF29+Source!AE29)*Source!FX29/100)+((Source!AF29+Source!AE29)*Source!FY29/100)+Source!AB29</f>
        <v>54.409495000000007</v>
      </c>
      <c r="H55" s="63">
        <f>Source!O29+Source!X29+Source!Y29</f>
        <v>4898.99</v>
      </c>
    </row>
    <row r="56" spans="1:28" ht="28.5" x14ac:dyDescent="0.2">
      <c r="A56" s="50">
        <v>2</v>
      </c>
      <c r="B56" s="50" t="str">
        <f>Source!E31</f>
        <v>2</v>
      </c>
      <c r="C56" s="50" t="str">
        <f>Source!G31</f>
        <v>Разборка деревянных заполнений проемов дверных и воротных</v>
      </c>
      <c r="D56" s="50" t="str">
        <f>Source!F31</f>
        <v>46-04-012-03</v>
      </c>
      <c r="E56" s="33" t="str">
        <f>Source!H31</f>
        <v>100 м2</v>
      </c>
      <c r="F56" s="14">
        <f>Source!I31</f>
        <v>0.27600000000000002</v>
      </c>
      <c r="G56" s="24">
        <f>Source!AB31</f>
        <v>1082.58</v>
      </c>
      <c r="H56" s="25">
        <f>Source!O31</f>
        <v>1951.11</v>
      </c>
      <c r="T56">
        <f>Source!O31+Source!X31+Source!Y31</f>
        <v>4659.4699999999993</v>
      </c>
      <c r="U56">
        <f>Source!P31</f>
        <v>0</v>
      </c>
      <c r="V56">
        <f>Source!S31</f>
        <v>1515.05</v>
      </c>
      <c r="W56">
        <f>Source!Q31</f>
        <v>436.06</v>
      </c>
      <c r="X56">
        <f>Source!R31</f>
        <v>188.32</v>
      </c>
      <c r="Y56">
        <f>Source!U31</f>
        <v>28.679160000000003</v>
      </c>
      <c r="Z56">
        <f>Source!V31</f>
        <v>2.1362400000000004</v>
      </c>
      <c r="AA56">
        <f>Source!X31</f>
        <v>1686.34</v>
      </c>
      <c r="AB56">
        <f>Source!Y31</f>
        <v>1022.02</v>
      </c>
    </row>
    <row r="57" spans="1:28" ht="14.25" x14ac:dyDescent="0.2">
      <c r="C57" s="27" t="str">
        <f>"Объем: "&amp;Source!I31&amp;"=27,6/"&amp;"100"</f>
        <v>Объем: 0,276=27,6/100</v>
      </c>
      <c r="F57" s="14"/>
      <c r="G57" s="14"/>
      <c r="H57" s="14"/>
    </row>
    <row r="58" spans="1:28" x14ac:dyDescent="0.2">
      <c r="C58" s="27" t="s">
        <v>1199</v>
      </c>
      <c r="D58" s="27">
        <f>Source!BA31</f>
        <v>6.53</v>
      </c>
    </row>
    <row r="59" spans="1:28" x14ac:dyDescent="0.2">
      <c r="C59" s="27" t="s">
        <v>1200</v>
      </c>
      <c r="D59" s="27">
        <f>Source!BB31</f>
        <v>6.53</v>
      </c>
    </row>
    <row r="60" spans="1:28" x14ac:dyDescent="0.2">
      <c r="C60" s="27" t="s">
        <v>1201</v>
      </c>
      <c r="D60" s="27">
        <f>Source!BC31</f>
        <v>6.53</v>
      </c>
    </row>
    <row r="61" spans="1:28" x14ac:dyDescent="0.2">
      <c r="C61" s="27" t="s">
        <v>1202</v>
      </c>
      <c r="D61" s="27">
        <f>Source!BS31</f>
        <v>6.53</v>
      </c>
    </row>
    <row r="62" spans="1:28" x14ac:dyDescent="0.2">
      <c r="C62" s="11" t="s">
        <v>1209</v>
      </c>
      <c r="D62" s="37"/>
      <c r="E62" s="37"/>
      <c r="F62" s="37">
        <f>Source!BZ31</f>
        <v>110</v>
      </c>
      <c r="G62" s="62">
        <f>(Source!AF31+Source!AE31)*Source!FX31/100</f>
        <v>935.66880000000003</v>
      </c>
      <c r="H62" s="63">
        <f>Source!X31</f>
        <v>1686.34</v>
      </c>
    </row>
    <row r="63" spans="1:28" x14ac:dyDescent="0.2">
      <c r="C63" s="11" t="s">
        <v>1210</v>
      </c>
      <c r="D63" s="37"/>
      <c r="E63" s="37"/>
      <c r="F63" s="37"/>
      <c r="G63" s="37" t="str">
        <f>CONCATENATE(Source!DL31,Source!FT31, "=", Source!FX31, "%")</f>
        <v>*0,9=99%</v>
      </c>
      <c r="H63" s="37" t="str">
        <f>CONCATENATE(Source!AT31)</f>
        <v>99</v>
      </c>
    </row>
    <row r="64" spans="1:28" x14ac:dyDescent="0.2">
      <c r="C64" s="11" t="s">
        <v>1211</v>
      </c>
      <c r="D64" s="37"/>
      <c r="E64" s="37"/>
      <c r="F64" s="37">
        <f>Source!CA31</f>
        <v>70</v>
      </c>
      <c r="G64" s="62">
        <f>(Source!AF31+Source!AE31)*Source!FY31/100</f>
        <v>562.34640000000002</v>
      </c>
      <c r="H64" s="63">
        <f>Source!Y31</f>
        <v>1022.02</v>
      </c>
    </row>
    <row r="65" spans="1:28" x14ac:dyDescent="0.2">
      <c r="C65" s="11" t="s">
        <v>1212</v>
      </c>
      <c r="D65" s="37"/>
      <c r="E65" s="37"/>
      <c r="F65" s="37"/>
      <c r="G65" s="37" t="str">
        <f>CONCATENATE(Source!DM31,Source!FU31, "=", Source!FY31, "%")</f>
        <v>*0,85=59,5%</v>
      </c>
      <c r="H65" s="37" t="str">
        <f>CONCATENATE(Source!AU31)</f>
        <v>60</v>
      </c>
    </row>
    <row r="66" spans="1:28" x14ac:dyDescent="0.2">
      <c r="C66" s="11" t="s">
        <v>1213</v>
      </c>
      <c r="D66" s="37"/>
      <c r="E66" s="37"/>
      <c r="F66" s="37"/>
      <c r="G66" s="62">
        <f>((Source!AF31+Source!AE31)*Source!FX31/100)+((Source!AF31+Source!AE31)*Source!FY31/100)+Source!AB31</f>
        <v>2580.5951999999997</v>
      </c>
      <c r="H66" s="63">
        <f>Source!O31+Source!X31+Source!Y31</f>
        <v>4659.4699999999993</v>
      </c>
    </row>
    <row r="67" spans="1:28" ht="28.5" x14ac:dyDescent="0.2">
      <c r="A67" s="50">
        <v>3</v>
      </c>
      <c r="B67" s="50" t="str">
        <f>Source!E33</f>
        <v>3</v>
      </c>
      <c r="C67" s="50" t="str">
        <f>Source!G33</f>
        <v>Демонтаж: Установка  уголков ПВХ на клее</v>
      </c>
      <c r="D67" s="50" t="str">
        <f>Source!F33</f>
        <v>10-01-036-01</v>
      </c>
      <c r="E67" s="33" t="str">
        <f>Source!H33</f>
        <v>100 м</v>
      </c>
      <c r="F67" s="14">
        <f>Source!I33</f>
        <v>0.5696</v>
      </c>
      <c r="G67" s="24">
        <f>Source!AB33</f>
        <v>45.72</v>
      </c>
      <c r="H67" s="25">
        <f>Source!O33</f>
        <v>170.05</v>
      </c>
      <c r="T67">
        <f>Source!O33+Source!X33+Source!Y33</f>
        <v>442.13</v>
      </c>
      <c r="U67">
        <f>Source!P33</f>
        <v>0</v>
      </c>
      <c r="V67">
        <f>Source!S33</f>
        <v>170.05</v>
      </c>
      <c r="W67">
        <f>Source!Q33</f>
        <v>0</v>
      </c>
      <c r="X67">
        <f>Source!R33</f>
        <v>0</v>
      </c>
      <c r="Y67">
        <f>Source!U33</f>
        <v>3.0530560000000002</v>
      </c>
      <c r="Z67">
        <f>Source!V33</f>
        <v>0</v>
      </c>
      <c r="AA67">
        <f>Source!X33</f>
        <v>180.25</v>
      </c>
      <c r="AB67">
        <f>Source!Y33</f>
        <v>91.83</v>
      </c>
    </row>
    <row r="68" spans="1:28" ht="14.25" x14ac:dyDescent="0.2">
      <c r="C68" s="27" t="str">
        <f>"Объем: "&amp;Source!I33&amp;"=56,96/"&amp;"100"</f>
        <v>Объем: 0,5696=56,96/100</v>
      </c>
      <c r="F68" s="14"/>
      <c r="G68" s="14"/>
      <c r="H68" s="14"/>
    </row>
    <row r="69" spans="1:28" x14ac:dyDescent="0.2">
      <c r="C69" s="27" t="s">
        <v>1199</v>
      </c>
      <c r="D69" s="27">
        <f>Source!BA33</f>
        <v>6.53</v>
      </c>
    </row>
    <row r="70" spans="1:28" x14ac:dyDescent="0.2">
      <c r="C70" s="27" t="s">
        <v>1200</v>
      </c>
      <c r="D70" s="27">
        <f>Source!BB33</f>
        <v>6.53</v>
      </c>
    </row>
    <row r="71" spans="1:28" x14ac:dyDescent="0.2">
      <c r="C71" s="27" t="s">
        <v>1201</v>
      </c>
      <c r="D71" s="27">
        <f>Source!BC33</f>
        <v>6.53</v>
      </c>
    </row>
    <row r="72" spans="1:28" x14ac:dyDescent="0.2">
      <c r="C72" s="27" t="s">
        <v>1202</v>
      </c>
      <c r="D72" s="27">
        <f>Source!BS33</f>
        <v>6.53</v>
      </c>
    </row>
    <row r="73" spans="1:28" x14ac:dyDescent="0.2">
      <c r="C73" s="27" t="s">
        <v>1203</v>
      </c>
      <c r="D73" s="107" t="s">
        <v>20</v>
      </c>
      <c r="E73" s="107"/>
      <c r="F73" s="107"/>
      <c r="G73" s="107"/>
      <c r="H73" s="107"/>
    </row>
    <row r="74" spans="1:28" x14ac:dyDescent="0.2">
      <c r="C74" s="27" t="s">
        <v>1204</v>
      </c>
      <c r="D74" s="107" t="s">
        <v>41</v>
      </c>
      <c r="E74" s="107"/>
      <c r="F74" s="107"/>
      <c r="G74" s="107"/>
      <c r="H74" s="107"/>
    </row>
    <row r="75" spans="1:28" x14ac:dyDescent="0.2">
      <c r="C75" s="27" t="s">
        <v>1205</v>
      </c>
      <c r="D75" s="107" t="s">
        <v>41</v>
      </c>
      <c r="E75" s="107"/>
      <c r="F75" s="107"/>
      <c r="G75" s="107"/>
      <c r="H75" s="107"/>
    </row>
    <row r="76" spans="1:28" x14ac:dyDescent="0.2">
      <c r="C76" s="27" t="s">
        <v>1206</v>
      </c>
      <c r="D76" s="107" t="s">
        <v>41</v>
      </c>
      <c r="E76" s="107"/>
      <c r="F76" s="107"/>
      <c r="G76" s="107"/>
      <c r="H76" s="107"/>
    </row>
    <row r="77" spans="1:28" x14ac:dyDescent="0.2">
      <c r="C77" s="27" t="s">
        <v>1207</v>
      </c>
      <c r="D77" s="107" t="s">
        <v>41</v>
      </c>
      <c r="E77" s="107"/>
      <c r="F77" s="107"/>
      <c r="G77" s="107"/>
      <c r="H77" s="107"/>
    </row>
    <row r="78" spans="1:28" x14ac:dyDescent="0.2">
      <c r="C78" s="27" t="s">
        <v>1208</v>
      </c>
      <c r="D78" s="107" t="s">
        <v>41</v>
      </c>
      <c r="E78" s="107"/>
      <c r="F78" s="107"/>
      <c r="G78" s="107"/>
      <c r="H78" s="107"/>
    </row>
    <row r="79" spans="1:28" x14ac:dyDescent="0.2">
      <c r="C79" s="11" t="s">
        <v>1209</v>
      </c>
      <c r="D79" s="37"/>
      <c r="E79" s="37"/>
      <c r="F79" s="37">
        <f>Source!BZ33</f>
        <v>118</v>
      </c>
      <c r="G79" s="62">
        <f>(Source!AF33+Source!AE33)*Source!FX33/100</f>
        <v>48.554639999999999</v>
      </c>
      <c r="H79" s="63">
        <f>Source!X33</f>
        <v>180.25</v>
      </c>
    </row>
    <row r="80" spans="1:28" x14ac:dyDescent="0.2">
      <c r="C80" s="11" t="s">
        <v>1210</v>
      </c>
      <c r="D80" s="37"/>
      <c r="E80" s="37"/>
      <c r="F80" s="37"/>
      <c r="G80" s="37" t="str">
        <f>CONCATENATE(Source!DL33,Source!FT33, "=", Source!FX33, "%")</f>
        <v>*0,9=106,2%</v>
      </c>
      <c r="H80" s="37" t="str">
        <f>CONCATENATE(Source!AT33)</f>
        <v>106</v>
      </c>
    </row>
    <row r="81" spans="1:28" x14ac:dyDescent="0.2">
      <c r="C81" s="11" t="s">
        <v>1211</v>
      </c>
      <c r="D81" s="37"/>
      <c r="E81" s="37"/>
      <c r="F81" s="37">
        <f>Source!CA33</f>
        <v>63</v>
      </c>
      <c r="G81" s="62">
        <f>(Source!AF33+Source!AE33)*Source!FY33/100</f>
        <v>24.483059999999995</v>
      </c>
      <c r="H81" s="63">
        <f>Source!Y33</f>
        <v>91.83</v>
      </c>
    </row>
    <row r="82" spans="1:28" x14ac:dyDescent="0.2">
      <c r="C82" s="11" t="s">
        <v>1212</v>
      </c>
      <c r="D82" s="37"/>
      <c r="E82" s="37"/>
      <c r="F82" s="37"/>
      <c r="G82" s="37" t="str">
        <f>CONCATENATE(Source!DM33,Source!FU33, "=", Source!FY33, "%")</f>
        <v>*0,85=53,55%</v>
      </c>
      <c r="H82" s="37" t="str">
        <f>CONCATENATE(Source!AU33)</f>
        <v>54</v>
      </c>
    </row>
    <row r="83" spans="1:28" x14ac:dyDescent="0.2">
      <c r="C83" s="11" t="s">
        <v>1213</v>
      </c>
      <c r="D83" s="37"/>
      <c r="E83" s="37"/>
      <c r="F83" s="37"/>
      <c r="G83" s="62">
        <f>((Source!AF33+Source!AE33)*Source!FX33/100)+((Source!AF33+Source!AE33)*Source!FY33/100)+Source!AB33</f>
        <v>118.7577</v>
      </c>
      <c r="H83" s="63">
        <f>Source!O33+Source!X33+Source!Y33</f>
        <v>442.13</v>
      </c>
    </row>
    <row r="84" spans="1:28" ht="42.75" x14ac:dyDescent="0.2">
      <c r="A84" s="50">
        <v>4</v>
      </c>
      <c r="B84" s="50" t="str">
        <f>Source!E35</f>
        <v>4</v>
      </c>
      <c r="C84" s="50" t="str">
        <f>Source!G35</f>
        <v>Демонтаж : Монтаж перегородок из алюминиевых сплавов сборно-разборных с остеклением</v>
      </c>
      <c r="D84" s="50" t="str">
        <f>Source!F35</f>
        <v>09-03-046-01</v>
      </c>
      <c r="E84" s="33" t="str">
        <f>Source!H35</f>
        <v>100 м2</v>
      </c>
      <c r="F84" s="14">
        <f>Source!I35</f>
        <v>0.53610000000000002</v>
      </c>
      <c r="G84" s="24">
        <f>Source!AB35</f>
        <v>2684.7660000000001</v>
      </c>
      <c r="H84" s="25">
        <f>Source!O35</f>
        <v>9398.65</v>
      </c>
      <c r="T84">
        <f>Source!O35+Source!X35+Source!Y35</f>
        <v>21773.69</v>
      </c>
      <c r="U84">
        <f>Source!P35</f>
        <v>0</v>
      </c>
      <c r="V84">
        <f>Source!S35</f>
        <v>8007.52</v>
      </c>
      <c r="W84">
        <f>Source!Q35</f>
        <v>1391.13</v>
      </c>
      <c r="X84">
        <f>Source!R35</f>
        <v>80.739999999999995</v>
      </c>
      <c r="Y84">
        <f>Source!U35</f>
        <v>121.89520139999999</v>
      </c>
      <c r="Z84">
        <f>Source!V35</f>
        <v>0.93066959999999999</v>
      </c>
      <c r="AA84">
        <f>Source!X35</f>
        <v>6551.49</v>
      </c>
      <c r="AB84">
        <f>Source!Y35</f>
        <v>5823.55</v>
      </c>
    </row>
    <row r="85" spans="1:28" ht="14.25" x14ac:dyDescent="0.2">
      <c r="C85" s="27" t="str">
        <f>"Объем: "&amp;Source!I35&amp;"=53,61/"&amp;"100"</f>
        <v>Объем: 0,5361=53,61/100</v>
      </c>
      <c r="F85" s="14"/>
      <c r="G85" s="14"/>
      <c r="H85" s="14"/>
    </row>
    <row r="86" spans="1:28" x14ac:dyDescent="0.2">
      <c r="C86" s="27" t="s">
        <v>1199</v>
      </c>
      <c r="D86" s="27">
        <f>Source!BA35</f>
        <v>6.53</v>
      </c>
    </row>
    <row r="87" spans="1:28" x14ac:dyDescent="0.2">
      <c r="C87" s="27" t="s">
        <v>1200</v>
      </c>
      <c r="D87" s="27">
        <f>Source!BB35</f>
        <v>6.53</v>
      </c>
    </row>
    <row r="88" spans="1:28" x14ac:dyDescent="0.2">
      <c r="C88" s="27" t="s">
        <v>1201</v>
      </c>
      <c r="D88" s="27">
        <f>Source!BC35</f>
        <v>6.53</v>
      </c>
    </row>
    <row r="89" spans="1:28" x14ac:dyDescent="0.2">
      <c r="C89" s="27" t="s">
        <v>1202</v>
      </c>
      <c r="D89" s="27">
        <f>Source!BS35</f>
        <v>6.53</v>
      </c>
    </row>
    <row r="90" spans="1:28" x14ac:dyDescent="0.2">
      <c r="C90" s="27" t="s">
        <v>1203</v>
      </c>
      <c r="D90" s="107" t="s">
        <v>20</v>
      </c>
      <c r="E90" s="107"/>
      <c r="F90" s="107"/>
      <c r="G90" s="107"/>
      <c r="H90" s="107"/>
    </row>
    <row r="91" spans="1:28" x14ac:dyDescent="0.2">
      <c r="C91" s="27" t="s">
        <v>1204</v>
      </c>
      <c r="D91" s="107" t="s">
        <v>21</v>
      </c>
      <c r="E91" s="107"/>
      <c r="F91" s="107"/>
      <c r="G91" s="107"/>
      <c r="H91" s="107"/>
    </row>
    <row r="92" spans="1:28" x14ac:dyDescent="0.2">
      <c r="C92" s="27" t="s">
        <v>1205</v>
      </c>
      <c r="D92" s="107" t="s">
        <v>21</v>
      </c>
      <c r="E92" s="107"/>
      <c r="F92" s="107"/>
      <c r="G92" s="107"/>
      <c r="H92" s="107"/>
    </row>
    <row r="93" spans="1:28" x14ac:dyDescent="0.2">
      <c r="C93" s="27" t="s">
        <v>1206</v>
      </c>
      <c r="D93" s="107" t="s">
        <v>21</v>
      </c>
      <c r="E93" s="107"/>
      <c r="F93" s="107"/>
      <c r="G93" s="107"/>
      <c r="H93" s="107"/>
    </row>
    <row r="94" spans="1:28" x14ac:dyDescent="0.2">
      <c r="C94" s="27" t="s">
        <v>1207</v>
      </c>
      <c r="D94" s="107" t="s">
        <v>21</v>
      </c>
      <c r="E94" s="107"/>
      <c r="F94" s="107"/>
      <c r="G94" s="107"/>
      <c r="H94" s="107"/>
    </row>
    <row r="95" spans="1:28" x14ac:dyDescent="0.2">
      <c r="C95" s="27" t="s">
        <v>1208</v>
      </c>
      <c r="D95" s="107" t="s">
        <v>21</v>
      </c>
      <c r="E95" s="107"/>
      <c r="F95" s="107"/>
      <c r="G95" s="107"/>
      <c r="H95" s="107"/>
    </row>
    <row r="96" spans="1:28" x14ac:dyDescent="0.2">
      <c r="C96" s="11" t="s">
        <v>1209</v>
      </c>
      <c r="D96" s="37"/>
      <c r="E96" s="37"/>
      <c r="F96" s="37">
        <f>Source!BZ35</f>
        <v>90</v>
      </c>
      <c r="G96" s="62">
        <f>(Source!AF35+Source!AE35)*Source!FX35/100</f>
        <v>1871.46288</v>
      </c>
      <c r="H96" s="63">
        <f>Source!X35</f>
        <v>6551.49</v>
      </c>
    </row>
    <row r="97" spans="1:28" x14ac:dyDescent="0.2">
      <c r="C97" s="11" t="s">
        <v>1210</v>
      </c>
      <c r="D97" s="37"/>
      <c r="E97" s="37"/>
      <c r="F97" s="37"/>
      <c r="G97" s="37" t="str">
        <f>CONCATENATE(Source!DL35,Source!FT35, "=", Source!FX35, "%")</f>
        <v>*0,9=81%</v>
      </c>
      <c r="H97" s="37" t="str">
        <f>CONCATENATE(Source!AT35)</f>
        <v>81</v>
      </c>
    </row>
    <row r="98" spans="1:28" x14ac:dyDescent="0.2">
      <c r="C98" s="11" t="s">
        <v>1211</v>
      </c>
      <c r="D98" s="37"/>
      <c r="E98" s="37"/>
      <c r="F98" s="37">
        <f>Source!CA35</f>
        <v>85</v>
      </c>
      <c r="G98" s="62">
        <f>(Source!AF35+Source!AE35)*Source!FY35/100</f>
        <v>1669.2986799999999</v>
      </c>
      <c r="H98" s="63">
        <f>Source!Y35</f>
        <v>5823.55</v>
      </c>
    </row>
    <row r="99" spans="1:28" x14ac:dyDescent="0.2">
      <c r="C99" s="11" t="s">
        <v>1212</v>
      </c>
      <c r="D99" s="37"/>
      <c r="E99" s="37"/>
      <c r="F99" s="37"/>
      <c r="G99" s="37" t="str">
        <f>CONCATENATE(Source!DM35,Source!FU35, "=", Source!FY35, "%")</f>
        <v>*0,85=72,25%</v>
      </c>
      <c r="H99" s="37" t="str">
        <f>CONCATENATE(Source!AU35)</f>
        <v>72</v>
      </c>
    </row>
    <row r="100" spans="1:28" x14ac:dyDescent="0.2">
      <c r="C100" s="11" t="s">
        <v>1213</v>
      </c>
      <c r="D100" s="37"/>
      <c r="E100" s="37"/>
      <c r="F100" s="37"/>
      <c r="G100" s="62">
        <f>((Source!AF35+Source!AE35)*Source!FX35/100)+((Source!AF35+Source!AE35)*Source!FY35/100)+Source!AB35</f>
        <v>6225.5275600000004</v>
      </c>
      <c r="H100" s="63">
        <f>Source!O35+Source!X35+Source!Y35</f>
        <v>21773.69</v>
      </c>
    </row>
    <row r="101" spans="1:28" ht="28.5" x14ac:dyDescent="0.2">
      <c r="A101" s="50">
        <v>5</v>
      </c>
      <c r="B101" s="50" t="str">
        <f>Source!E37</f>
        <v>5</v>
      </c>
      <c r="C101" s="50" t="str">
        <f>Source!G37</f>
        <v>Разборка облицовки стен из известковых плит</v>
      </c>
      <c r="D101" s="50" t="str">
        <f>Source!F37</f>
        <v>63-7-3</v>
      </c>
      <c r="E101" s="33" t="str">
        <f>Source!H37</f>
        <v>100 м2</v>
      </c>
      <c r="F101" s="14">
        <f>Source!I37</f>
        <v>1.3882000000000001</v>
      </c>
      <c r="G101" s="24">
        <f>Source!AB37</f>
        <v>4561.6499999999996</v>
      </c>
      <c r="H101" s="25">
        <f>Source!O37</f>
        <v>41351.11</v>
      </c>
      <c r="T101">
        <f>Source!O37+Source!X37+Source!Y37</f>
        <v>91138.79</v>
      </c>
      <c r="U101">
        <f>Source!P37</f>
        <v>0</v>
      </c>
      <c r="V101">
        <f>Source!S37</f>
        <v>39044.99</v>
      </c>
      <c r="W101">
        <f>Source!Q37</f>
        <v>2306.12</v>
      </c>
      <c r="X101">
        <f>Source!R37</f>
        <v>157.91</v>
      </c>
      <c r="Y101">
        <f>Source!U37</f>
        <v>759.76185999999996</v>
      </c>
      <c r="Z101">
        <f>Source!V37</f>
        <v>1.7907780000000002</v>
      </c>
      <c r="AA101">
        <f>Source!X37</f>
        <v>30186.23</v>
      </c>
      <c r="AB101">
        <f>Source!Y37</f>
        <v>19601.45</v>
      </c>
    </row>
    <row r="102" spans="1:28" ht="14.25" x14ac:dyDescent="0.2">
      <c r="C102" s="27" t="str">
        <f>"Объем: "&amp;Source!I37&amp;"=138,82/"&amp;"100"</f>
        <v>Объем: 1,3882=138,82/100</v>
      </c>
      <c r="F102" s="14"/>
      <c r="G102" s="14"/>
      <c r="H102" s="14"/>
    </row>
    <row r="103" spans="1:28" x14ac:dyDescent="0.2">
      <c r="C103" s="27" t="s">
        <v>1199</v>
      </c>
      <c r="D103" s="27">
        <f>Source!BA37</f>
        <v>6.53</v>
      </c>
    </row>
    <row r="104" spans="1:28" x14ac:dyDescent="0.2">
      <c r="C104" s="27" t="s">
        <v>1200</v>
      </c>
      <c r="D104" s="27">
        <f>Source!BB37</f>
        <v>6.53</v>
      </c>
    </row>
    <row r="105" spans="1:28" x14ac:dyDescent="0.2">
      <c r="C105" s="27" t="s">
        <v>1201</v>
      </c>
      <c r="D105" s="27">
        <f>Source!BC37</f>
        <v>6.53</v>
      </c>
    </row>
    <row r="106" spans="1:28" x14ac:dyDescent="0.2">
      <c r="C106" s="27" t="s">
        <v>1202</v>
      </c>
      <c r="D106" s="27">
        <f>Source!BS37</f>
        <v>6.53</v>
      </c>
    </row>
    <row r="107" spans="1:28" x14ac:dyDescent="0.2">
      <c r="C107" s="11" t="s">
        <v>1209</v>
      </c>
      <c r="D107" s="37"/>
      <c r="E107" s="37"/>
      <c r="F107" s="37">
        <f>Source!BZ37</f>
        <v>77</v>
      </c>
      <c r="G107" s="62">
        <f>(Source!AF37+Source!AE37)*Source!FX37/100</f>
        <v>3329.9959000000003</v>
      </c>
      <c r="H107" s="63">
        <f>Source!X37</f>
        <v>30186.23</v>
      </c>
    </row>
    <row r="108" spans="1:28" x14ac:dyDescent="0.2">
      <c r="C108" s="11" t="s">
        <v>1211</v>
      </c>
      <c r="D108" s="37"/>
      <c r="E108" s="37"/>
      <c r="F108" s="37">
        <f>Source!CA37</f>
        <v>50</v>
      </c>
      <c r="G108" s="62">
        <f>(Source!AF37+Source!AE37)*Source!FY37/100</f>
        <v>2162.335</v>
      </c>
      <c r="H108" s="63">
        <f>Source!Y37</f>
        <v>19601.45</v>
      </c>
    </row>
    <row r="109" spans="1:28" x14ac:dyDescent="0.2">
      <c r="C109" s="11" t="s">
        <v>1213</v>
      </c>
      <c r="D109" s="37"/>
      <c r="E109" s="37"/>
      <c r="F109" s="37"/>
      <c r="G109" s="62">
        <f>((Source!AF37+Source!AE37)*Source!FX37/100)+((Source!AF37+Source!AE37)*Source!FY37/100)+Source!AB37</f>
        <v>10053.9809</v>
      </c>
      <c r="H109" s="63">
        <f>Source!O37+Source!X37+Source!Y37</f>
        <v>91138.79</v>
      </c>
    </row>
    <row r="110" spans="1:28" ht="28.5" x14ac:dyDescent="0.2">
      <c r="A110" s="50">
        <v>6</v>
      </c>
      <c r="B110" s="50" t="str">
        <f>Source!E39</f>
        <v>6</v>
      </c>
      <c r="C110" s="50" t="str">
        <f>Source!G39</f>
        <v>Отбивка штукатурки с поверхностей стен и потолков кирпичных</v>
      </c>
      <c r="D110" s="50" t="str">
        <f>Source!F39</f>
        <v>46-02-009-02</v>
      </c>
      <c r="E110" s="33" t="str">
        <f>Source!H39</f>
        <v>100 м2</v>
      </c>
      <c r="F110" s="14">
        <f>Source!I39</f>
        <v>1.6552</v>
      </c>
      <c r="G110" s="24">
        <f>Source!AB39</f>
        <v>178</v>
      </c>
      <c r="H110" s="25">
        <f>Source!O39</f>
        <v>1923.91</v>
      </c>
      <c r="T110">
        <f>Source!O39+Source!X39+Source!Y39</f>
        <v>4982.93</v>
      </c>
      <c r="U110">
        <f>Source!P39</f>
        <v>0</v>
      </c>
      <c r="V110">
        <f>Source!S39</f>
        <v>1923.91</v>
      </c>
      <c r="W110">
        <f>Source!Q39</f>
        <v>0</v>
      </c>
      <c r="X110">
        <f>Source!R39</f>
        <v>0</v>
      </c>
      <c r="Y110">
        <f>Source!U39</f>
        <v>37.771664000000001</v>
      </c>
      <c r="Z110">
        <f>Source!V39</f>
        <v>0</v>
      </c>
      <c r="AA110">
        <f>Source!X39</f>
        <v>1904.67</v>
      </c>
      <c r="AB110">
        <f>Source!Y39</f>
        <v>1154.3499999999999</v>
      </c>
    </row>
    <row r="111" spans="1:28" ht="14.25" x14ac:dyDescent="0.2">
      <c r="C111" s="27" t="str">
        <f>"Объем: "&amp;Source!I39&amp;"=165,52/"&amp;"100"</f>
        <v>Объем: 1,6552=165,52/100</v>
      </c>
      <c r="F111" s="14"/>
      <c r="G111" s="14"/>
      <c r="H111" s="14"/>
    </row>
    <row r="112" spans="1:28" x14ac:dyDescent="0.2">
      <c r="C112" s="27" t="s">
        <v>1199</v>
      </c>
      <c r="D112" s="27">
        <f>Source!BA39</f>
        <v>6.53</v>
      </c>
    </row>
    <row r="113" spans="1:28" x14ac:dyDescent="0.2">
      <c r="C113" s="27" t="s">
        <v>1200</v>
      </c>
      <c r="D113" s="27">
        <f>Source!BB39</f>
        <v>6.53</v>
      </c>
    </row>
    <row r="114" spans="1:28" x14ac:dyDescent="0.2">
      <c r="C114" s="27" t="s">
        <v>1201</v>
      </c>
      <c r="D114" s="27">
        <f>Source!BC39</f>
        <v>6.53</v>
      </c>
    </row>
    <row r="115" spans="1:28" x14ac:dyDescent="0.2">
      <c r="C115" s="27" t="s">
        <v>1202</v>
      </c>
      <c r="D115" s="27">
        <f>Source!BS39</f>
        <v>6.53</v>
      </c>
    </row>
    <row r="116" spans="1:28" x14ac:dyDescent="0.2">
      <c r="C116" s="11" t="s">
        <v>1209</v>
      </c>
      <c r="D116" s="37"/>
      <c r="E116" s="37"/>
      <c r="F116" s="37">
        <f>Source!BZ39</f>
        <v>110</v>
      </c>
      <c r="G116" s="62">
        <f>(Source!AF39+Source!AE39)*Source!FX39/100</f>
        <v>176.22</v>
      </c>
      <c r="H116" s="63">
        <f>Source!X39</f>
        <v>1904.67</v>
      </c>
    </row>
    <row r="117" spans="1:28" x14ac:dyDescent="0.2">
      <c r="C117" s="11" t="s">
        <v>1210</v>
      </c>
      <c r="D117" s="37"/>
      <c r="E117" s="37"/>
      <c r="F117" s="37"/>
      <c r="G117" s="37" t="str">
        <f>CONCATENATE(Source!DL39,Source!FT39, "=", Source!FX39, "%")</f>
        <v>*0,9=99%</v>
      </c>
      <c r="H117" s="37" t="str">
        <f>CONCATENATE(Source!AT39)</f>
        <v>99</v>
      </c>
    </row>
    <row r="118" spans="1:28" x14ac:dyDescent="0.2">
      <c r="C118" s="11" t="s">
        <v>1211</v>
      </c>
      <c r="D118" s="37"/>
      <c r="E118" s="37"/>
      <c r="F118" s="37">
        <f>Source!CA39</f>
        <v>70</v>
      </c>
      <c r="G118" s="62">
        <f>(Source!AF39+Source!AE39)*Source!FY39/100</f>
        <v>105.91</v>
      </c>
      <c r="H118" s="63">
        <f>Source!Y39</f>
        <v>1154.3499999999999</v>
      </c>
    </row>
    <row r="119" spans="1:28" x14ac:dyDescent="0.2">
      <c r="C119" s="11" t="s">
        <v>1212</v>
      </c>
      <c r="D119" s="37"/>
      <c r="E119" s="37"/>
      <c r="F119" s="37"/>
      <c r="G119" s="37" t="str">
        <f>CONCATENATE(Source!DM39,Source!FU39, "=", Source!FY39, "%")</f>
        <v>*0,85=59,5%</v>
      </c>
      <c r="H119" s="37" t="str">
        <f>CONCATENATE(Source!AU39)</f>
        <v>60</v>
      </c>
    </row>
    <row r="120" spans="1:28" x14ac:dyDescent="0.2">
      <c r="C120" s="11" t="s">
        <v>1213</v>
      </c>
      <c r="D120" s="37"/>
      <c r="E120" s="37"/>
      <c r="F120" s="37"/>
      <c r="G120" s="62">
        <f>((Source!AF39+Source!AE39)*Source!FX39/100)+((Source!AF39+Source!AE39)*Source!FY39/100)+Source!AB39</f>
        <v>460.13</v>
      </c>
      <c r="H120" s="63">
        <f>Source!O39+Source!X39+Source!Y39</f>
        <v>4982.93</v>
      </c>
    </row>
    <row r="121" spans="1:28" ht="42.75" x14ac:dyDescent="0.2">
      <c r="A121" s="50">
        <v>7</v>
      </c>
      <c r="B121" s="50" t="str">
        <f>Source!E41</f>
        <v>7</v>
      </c>
      <c r="C121" s="50" t="str">
        <f>Source!G41</f>
        <v>Разборка покрытий полов из металлических плит со стороной квадрата 300 мм</v>
      </c>
      <c r="D121" s="50" t="str">
        <f>Source!F41</f>
        <v>46-04-010-06</v>
      </c>
      <c r="E121" s="33" t="str">
        <f>Source!H41</f>
        <v>100 м2</v>
      </c>
      <c r="F121" s="14">
        <f>Source!I41</f>
        <v>1.8440000000000001</v>
      </c>
      <c r="G121" s="24">
        <f>Source!AB41</f>
        <v>1359.01</v>
      </c>
      <c r="H121" s="25">
        <f>Source!O41</f>
        <v>16364.28</v>
      </c>
      <c r="T121">
        <f>Source!O41+Source!X41+Source!Y41</f>
        <v>27631.340000000004</v>
      </c>
      <c r="U121">
        <f>Source!P41</f>
        <v>0</v>
      </c>
      <c r="V121">
        <f>Source!S41</f>
        <v>5918.43</v>
      </c>
      <c r="W121">
        <f>Source!Q41</f>
        <v>10445.85</v>
      </c>
      <c r="X121">
        <f>Source!R41</f>
        <v>1167.77</v>
      </c>
      <c r="Y121">
        <f>Source!U41</f>
        <v>122.8104</v>
      </c>
      <c r="Z121">
        <f>Source!V41</f>
        <v>17.776160000000001</v>
      </c>
      <c r="AA121">
        <f>Source!X41</f>
        <v>7015.34</v>
      </c>
      <c r="AB121">
        <f>Source!Y41</f>
        <v>4251.72</v>
      </c>
    </row>
    <row r="122" spans="1:28" ht="14.25" x14ac:dyDescent="0.2">
      <c r="C122" s="27" t="str">
        <f>"Объем: "&amp;Source!I41&amp;"=184,4/"&amp;"100"</f>
        <v>Объем: 1,844=184,4/100</v>
      </c>
      <c r="F122" s="14"/>
      <c r="G122" s="14"/>
      <c r="H122" s="14"/>
    </row>
    <row r="123" spans="1:28" x14ac:dyDescent="0.2">
      <c r="C123" s="27" t="s">
        <v>1199</v>
      </c>
      <c r="D123" s="27">
        <f>Source!BA41</f>
        <v>6.53</v>
      </c>
    </row>
    <row r="124" spans="1:28" x14ac:dyDescent="0.2">
      <c r="C124" s="27" t="s">
        <v>1200</v>
      </c>
      <c r="D124" s="27">
        <f>Source!BB41</f>
        <v>6.53</v>
      </c>
    </row>
    <row r="125" spans="1:28" x14ac:dyDescent="0.2">
      <c r="C125" s="27" t="s">
        <v>1201</v>
      </c>
      <c r="D125" s="27">
        <f>Source!BC41</f>
        <v>6.53</v>
      </c>
    </row>
    <row r="126" spans="1:28" x14ac:dyDescent="0.2">
      <c r="C126" s="27" t="s">
        <v>1202</v>
      </c>
      <c r="D126" s="27">
        <f>Source!BS41</f>
        <v>6.53</v>
      </c>
    </row>
    <row r="127" spans="1:28" x14ac:dyDescent="0.2">
      <c r="C127" s="11" t="s">
        <v>1209</v>
      </c>
      <c r="D127" s="37"/>
      <c r="E127" s="37"/>
      <c r="F127" s="37">
        <f>Source!BZ41</f>
        <v>110</v>
      </c>
      <c r="G127" s="62">
        <f>(Source!AF41+Source!AE41)*Source!FX41/100</f>
        <v>582.60509999999999</v>
      </c>
      <c r="H127" s="63">
        <f>Source!X41</f>
        <v>7015.34</v>
      </c>
    </row>
    <row r="128" spans="1:28" x14ac:dyDescent="0.2">
      <c r="C128" s="11" t="s">
        <v>1210</v>
      </c>
      <c r="D128" s="37"/>
      <c r="E128" s="37"/>
      <c r="F128" s="37"/>
      <c r="G128" s="37" t="str">
        <f>CONCATENATE(Source!DL41,Source!FT41, "=", Source!FX41, "%")</f>
        <v>*0,9=99%</v>
      </c>
      <c r="H128" s="37" t="str">
        <f>CONCATENATE(Source!AT41)</f>
        <v>99</v>
      </c>
    </row>
    <row r="129" spans="1:28" x14ac:dyDescent="0.2">
      <c r="C129" s="11" t="s">
        <v>1211</v>
      </c>
      <c r="D129" s="37"/>
      <c r="E129" s="37"/>
      <c r="F129" s="37">
        <f>Source!CA41</f>
        <v>70</v>
      </c>
      <c r="G129" s="62">
        <f>(Source!AF41+Source!AE41)*Source!FY41/100</f>
        <v>350.15154999999999</v>
      </c>
      <c r="H129" s="63">
        <f>Source!Y41</f>
        <v>4251.72</v>
      </c>
    </row>
    <row r="130" spans="1:28" x14ac:dyDescent="0.2">
      <c r="C130" s="11" t="s">
        <v>1212</v>
      </c>
      <c r="D130" s="37"/>
      <c r="E130" s="37"/>
      <c r="F130" s="37"/>
      <c r="G130" s="37" t="str">
        <f>CONCATENATE(Source!DM41,Source!FU41, "=", Source!FY41, "%")</f>
        <v>*0,85=59,5%</v>
      </c>
      <c r="H130" s="37" t="str">
        <f>CONCATENATE(Source!AU41)</f>
        <v>60</v>
      </c>
    </row>
    <row r="131" spans="1:28" x14ac:dyDescent="0.2">
      <c r="C131" s="11" t="s">
        <v>1213</v>
      </c>
      <c r="D131" s="37"/>
      <c r="E131" s="37"/>
      <c r="F131" s="37"/>
      <c r="G131" s="62">
        <f>((Source!AF41+Source!AE41)*Source!FX41/100)+((Source!AF41+Source!AE41)*Source!FY41/100)+Source!AB41</f>
        <v>2291.76665</v>
      </c>
      <c r="H131" s="63">
        <f>Source!O41+Source!X41+Source!Y41</f>
        <v>27631.340000000004</v>
      </c>
    </row>
    <row r="132" spans="1:28" ht="28.5" x14ac:dyDescent="0.2">
      <c r="A132" s="50">
        <v>8</v>
      </c>
      <c r="B132" s="50" t="str">
        <f>Source!E43</f>
        <v>8</v>
      </c>
      <c r="C132" s="50" t="str">
        <f>Source!G43</f>
        <v>Разборка покрытий полов из линолеума и релина</v>
      </c>
      <c r="D132" s="50" t="str">
        <f>Source!F43</f>
        <v>57-2-1</v>
      </c>
      <c r="E132" s="33" t="str">
        <f>Source!H43</f>
        <v>100 м2</v>
      </c>
      <c r="F132" s="14">
        <f>Source!I43</f>
        <v>1.8440000000000001</v>
      </c>
      <c r="G132" s="24">
        <f>Source!AB43</f>
        <v>92.9</v>
      </c>
      <c r="H132" s="25">
        <f>Source!O43</f>
        <v>1118.6400000000001</v>
      </c>
      <c r="T132">
        <f>Source!O43+Source!X43+Source!Y43</f>
        <v>2733.23</v>
      </c>
      <c r="U132">
        <f>Source!P43</f>
        <v>0</v>
      </c>
      <c r="V132">
        <f>Source!S43</f>
        <v>1069.75</v>
      </c>
      <c r="W132">
        <f>Source!Q43</f>
        <v>48.89</v>
      </c>
      <c r="X132">
        <f>Source!R43</f>
        <v>21.19</v>
      </c>
      <c r="Y132">
        <f>Source!U43</f>
        <v>21.003160000000001</v>
      </c>
      <c r="Z132">
        <f>Source!V43</f>
        <v>0.23972000000000002</v>
      </c>
      <c r="AA132">
        <f>Source!X43</f>
        <v>872.75</v>
      </c>
      <c r="AB132">
        <f>Source!Y43</f>
        <v>741.84</v>
      </c>
    </row>
    <row r="133" spans="1:28" ht="14.25" x14ac:dyDescent="0.2">
      <c r="C133" s="27" t="str">
        <f>"Объем: "&amp;Source!I43&amp;"=184,4/"&amp;"100"</f>
        <v>Объем: 1,844=184,4/100</v>
      </c>
      <c r="F133" s="14"/>
      <c r="G133" s="14"/>
      <c r="H133" s="14"/>
    </row>
    <row r="134" spans="1:28" x14ac:dyDescent="0.2">
      <c r="C134" s="27" t="s">
        <v>1199</v>
      </c>
      <c r="D134" s="27">
        <f>Source!BA43</f>
        <v>6.53</v>
      </c>
    </row>
    <row r="135" spans="1:28" x14ac:dyDescent="0.2">
      <c r="C135" s="27" t="s">
        <v>1200</v>
      </c>
      <c r="D135" s="27">
        <f>Source!BB43</f>
        <v>6.53</v>
      </c>
    </row>
    <row r="136" spans="1:28" x14ac:dyDescent="0.2">
      <c r="C136" s="27" t="s">
        <v>1201</v>
      </c>
      <c r="D136" s="27">
        <f>Source!BC43</f>
        <v>6.53</v>
      </c>
    </row>
    <row r="137" spans="1:28" x14ac:dyDescent="0.2">
      <c r="C137" s="27" t="s">
        <v>1202</v>
      </c>
      <c r="D137" s="27">
        <f>Source!BS43</f>
        <v>6.53</v>
      </c>
    </row>
    <row r="138" spans="1:28" x14ac:dyDescent="0.2">
      <c r="C138" s="11" t="s">
        <v>1209</v>
      </c>
      <c r="D138" s="37"/>
      <c r="E138" s="37"/>
      <c r="F138" s="37">
        <f>Source!BZ43</f>
        <v>80</v>
      </c>
      <c r="G138" s="62">
        <f>(Source!AF43+Source!AE43)*Source!FX43/100</f>
        <v>72.48</v>
      </c>
      <c r="H138" s="63">
        <f>Source!X43</f>
        <v>872.75</v>
      </c>
    </row>
    <row r="139" spans="1:28" x14ac:dyDescent="0.2">
      <c r="C139" s="11" t="s">
        <v>1211</v>
      </c>
      <c r="D139" s="37"/>
      <c r="E139" s="37"/>
      <c r="F139" s="37">
        <f>Source!CA43</f>
        <v>68</v>
      </c>
      <c r="G139" s="62">
        <f>(Source!AF43+Source!AE43)*Source!FY43/100</f>
        <v>61.608000000000004</v>
      </c>
      <c r="H139" s="63">
        <f>Source!Y43</f>
        <v>741.84</v>
      </c>
    </row>
    <row r="140" spans="1:28" x14ac:dyDescent="0.2">
      <c r="C140" s="11" t="s">
        <v>1213</v>
      </c>
      <c r="D140" s="37"/>
      <c r="E140" s="37"/>
      <c r="F140" s="37"/>
      <c r="G140" s="62">
        <f>((Source!AF43+Source!AE43)*Source!FX43/100)+((Source!AF43+Source!AE43)*Source!FY43/100)+Source!AB43</f>
        <v>226.98800000000003</v>
      </c>
      <c r="H140" s="63">
        <f>Source!O43+Source!X43+Source!Y43</f>
        <v>2733.23</v>
      </c>
    </row>
    <row r="141" spans="1:28" ht="14.25" x14ac:dyDescent="0.2">
      <c r="A141" s="50">
        <v>9</v>
      </c>
      <c r="B141" s="50" t="str">
        <f>Source!E45</f>
        <v>9</v>
      </c>
      <c r="C141" s="50" t="str">
        <f>Source!G45</f>
        <v>Разборка облицовки  потолков</v>
      </c>
      <c r="D141" s="50" t="str">
        <f>Source!F45</f>
        <v>63-10-2</v>
      </c>
      <c r="E141" s="33" t="str">
        <f>Source!H45</f>
        <v>100 м2</v>
      </c>
      <c r="F141" s="14">
        <f>Source!I45</f>
        <v>1.76</v>
      </c>
      <c r="G141" s="24">
        <f>Source!AB45</f>
        <v>89.02</v>
      </c>
      <c r="H141" s="25">
        <f>Source!O45</f>
        <v>1023.09</v>
      </c>
      <c r="T141">
        <f>Source!O45+Source!X45+Source!Y45</f>
        <v>2270.6</v>
      </c>
      <c r="U141">
        <f>Source!P45</f>
        <v>0</v>
      </c>
      <c r="V141">
        <f>Source!S45</f>
        <v>951.26</v>
      </c>
      <c r="W141">
        <f>Source!Q45</f>
        <v>71.83</v>
      </c>
      <c r="X141">
        <f>Source!R45</f>
        <v>31.03</v>
      </c>
      <c r="Y141">
        <f>Source!U45</f>
        <v>16.860800000000001</v>
      </c>
      <c r="Z141">
        <f>Source!V45</f>
        <v>0.35200000000000004</v>
      </c>
      <c r="AA141">
        <f>Source!X45</f>
        <v>756.36</v>
      </c>
      <c r="AB141">
        <f>Source!Y45</f>
        <v>491.15</v>
      </c>
    </row>
    <row r="142" spans="1:28" ht="14.25" x14ac:dyDescent="0.2">
      <c r="C142" s="27" t="str">
        <f>"Объем: "&amp;Source!I45&amp;"=176/"&amp;"100"</f>
        <v>Объем: 1,76=176/100</v>
      </c>
      <c r="F142" s="14"/>
      <c r="G142" s="14"/>
      <c r="H142" s="14"/>
    </row>
    <row r="143" spans="1:28" x14ac:dyDescent="0.2">
      <c r="C143" s="27" t="s">
        <v>1199</v>
      </c>
      <c r="D143" s="27">
        <f>Source!BA45</f>
        <v>6.53</v>
      </c>
    </row>
    <row r="144" spans="1:28" x14ac:dyDescent="0.2">
      <c r="C144" s="27" t="s">
        <v>1200</v>
      </c>
      <c r="D144" s="27">
        <f>Source!BB45</f>
        <v>6.53</v>
      </c>
    </row>
    <row r="145" spans="1:28" x14ac:dyDescent="0.2">
      <c r="C145" s="27" t="s">
        <v>1201</v>
      </c>
      <c r="D145" s="27">
        <f>Source!BC45</f>
        <v>6.53</v>
      </c>
    </row>
    <row r="146" spans="1:28" x14ac:dyDescent="0.2">
      <c r="C146" s="27" t="s">
        <v>1202</v>
      </c>
      <c r="D146" s="27">
        <f>Source!BS45</f>
        <v>6.53</v>
      </c>
    </row>
    <row r="147" spans="1:28" x14ac:dyDescent="0.2">
      <c r="C147" s="11" t="s">
        <v>1209</v>
      </c>
      <c r="D147" s="37"/>
      <c r="E147" s="37"/>
      <c r="F147" s="37">
        <f>Source!BZ45</f>
        <v>77</v>
      </c>
      <c r="G147" s="62">
        <f>(Source!AF45+Source!AE45)*Source!FX45/100</f>
        <v>65.811899999999994</v>
      </c>
      <c r="H147" s="63">
        <f>Source!X45</f>
        <v>756.36</v>
      </c>
    </row>
    <row r="148" spans="1:28" x14ac:dyDescent="0.2">
      <c r="C148" s="11" t="s">
        <v>1211</v>
      </c>
      <c r="D148" s="37"/>
      <c r="E148" s="37"/>
      <c r="F148" s="37">
        <f>Source!CA45</f>
        <v>50</v>
      </c>
      <c r="G148" s="62">
        <f>(Source!AF45+Source!AE45)*Source!FY45/100</f>
        <v>42.734999999999999</v>
      </c>
      <c r="H148" s="63">
        <f>Source!Y45</f>
        <v>491.15</v>
      </c>
    </row>
    <row r="149" spans="1:28" x14ac:dyDescent="0.2">
      <c r="C149" s="11" t="s">
        <v>1213</v>
      </c>
      <c r="D149" s="37"/>
      <c r="E149" s="37"/>
      <c r="F149" s="37"/>
      <c r="G149" s="62">
        <f>((Source!AF45+Source!AE45)*Source!FX45/100)+((Source!AF45+Source!AE45)*Source!FY45/100)+Source!AB45</f>
        <v>197.56689999999998</v>
      </c>
      <c r="H149" s="63">
        <f>Source!O45+Source!X45+Source!Y45</f>
        <v>2270.6</v>
      </c>
    </row>
    <row r="150" spans="1:28" ht="28.5" x14ac:dyDescent="0.2">
      <c r="A150" s="50">
        <v>10</v>
      </c>
      <c r="B150" s="50" t="str">
        <f>Source!E47</f>
        <v>10</v>
      </c>
      <c r="C150" s="50" t="str">
        <f>Source!G47</f>
        <v>Установка металлических дверных блоков в готовые проемы</v>
      </c>
      <c r="D150" s="50" t="str">
        <f>Source!F47</f>
        <v>09-04-012-01</v>
      </c>
      <c r="E150" s="33" t="str">
        <f>Source!H47</f>
        <v>м2</v>
      </c>
      <c r="F150" s="14">
        <f>Source!I47</f>
        <v>13.8</v>
      </c>
      <c r="G150" s="24">
        <f>Source!AB47</f>
        <v>71.114000000000004</v>
      </c>
      <c r="H150" s="25">
        <f>Source!O47</f>
        <v>6408.37</v>
      </c>
      <c r="T150">
        <f>Source!O47+Source!X47+Source!Y47</f>
        <v>10523.11</v>
      </c>
      <c r="U150">
        <f>Source!P47</f>
        <v>2317.73</v>
      </c>
      <c r="V150">
        <f>Source!S47</f>
        <v>2467.46</v>
      </c>
      <c r="W150">
        <f>Source!Q47</f>
        <v>1623.18</v>
      </c>
      <c r="X150">
        <f>Source!R47</f>
        <v>221.91</v>
      </c>
      <c r="Y150">
        <f>Source!U47</f>
        <v>38.088000000000001</v>
      </c>
      <c r="Z150">
        <f>Source!V47</f>
        <v>2.9325000000000006</v>
      </c>
      <c r="AA150">
        <f>Source!X47</f>
        <v>2178.39</v>
      </c>
      <c r="AB150">
        <f>Source!Y47</f>
        <v>1936.35</v>
      </c>
    </row>
    <row r="151" spans="1:28" ht="14.25" x14ac:dyDescent="0.2">
      <c r="C151" s="27" t="s">
        <v>1199</v>
      </c>
      <c r="D151" s="27">
        <f>Source!BA47</f>
        <v>6.53</v>
      </c>
      <c r="F151" s="14"/>
      <c r="G151" s="14"/>
      <c r="H151" s="14"/>
    </row>
    <row r="152" spans="1:28" x14ac:dyDescent="0.2">
      <c r="C152" s="27" t="s">
        <v>1200</v>
      </c>
      <c r="D152" s="27">
        <f>Source!BB47</f>
        <v>6.53</v>
      </c>
    </row>
    <row r="153" spans="1:28" x14ac:dyDescent="0.2">
      <c r="C153" s="27" t="s">
        <v>1201</v>
      </c>
      <c r="D153" s="27">
        <f>Source!BC47</f>
        <v>6.53</v>
      </c>
    </row>
    <row r="154" spans="1:28" x14ac:dyDescent="0.2">
      <c r="C154" s="27" t="s">
        <v>1202</v>
      </c>
      <c r="D154" s="27">
        <f>Source!BS47</f>
        <v>6.53</v>
      </c>
    </row>
    <row r="155" spans="1:28" x14ac:dyDescent="0.2">
      <c r="C155" s="27" t="s">
        <v>1204</v>
      </c>
      <c r="D155" s="107" t="s">
        <v>76</v>
      </c>
      <c r="E155" s="107"/>
      <c r="F155" s="107"/>
      <c r="G155" s="107"/>
      <c r="H155" s="107"/>
    </row>
    <row r="156" spans="1:28" x14ac:dyDescent="0.2">
      <c r="C156" s="27" t="s">
        <v>1205</v>
      </c>
      <c r="D156" s="107" t="s">
        <v>76</v>
      </c>
      <c r="E156" s="107"/>
      <c r="F156" s="107"/>
      <c r="G156" s="107"/>
      <c r="H156" s="107"/>
    </row>
    <row r="157" spans="1:28" x14ac:dyDescent="0.2">
      <c r="C157" s="27" t="s">
        <v>1206</v>
      </c>
      <c r="D157" s="107" t="s">
        <v>77</v>
      </c>
      <c r="E157" s="107"/>
      <c r="F157" s="107"/>
      <c r="G157" s="107"/>
      <c r="H157" s="107"/>
    </row>
    <row r="158" spans="1:28" x14ac:dyDescent="0.2">
      <c r="C158" s="27" t="s">
        <v>1207</v>
      </c>
      <c r="D158" s="107" t="s">
        <v>77</v>
      </c>
      <c r="E158" s="107"/>
      <c r="F158" s="107"/>
      <c r="G158" s="107"/>
      <c r="H158" s="107"/>
    </row>
    <row r="159" spans="1:28" x14ac:dyDescent="0.2">
      <c r="C159" s="27" t="s">
        <v>1208</v>
      </c>
      <c r="D159" s="107" t="s">
        <v>76</v>
      </c>
      <c r="E159" s="107"/>
      <c r="F159" s="107"/>
      <c r="G159" s="107"/>
      <c r="H159" s="107"/>
    </row>
    <row r="160" spans="1:28" x14ac:dyDescent="0.2">
      <c r="C160" s="11" t="s">
        <v>1209</v>
      </c>
      <c r="D160" s="37"/>
      <c r="E160" s="37"/>
      <c r="F160" s="37">
        <f>Source!BZ47</f>
        <v>90</v>
      </c>
      <c r="G160" s="62">
        <f>(Source!AF47+Source!AE47)*Source!FX47/100</f>
        <v>24.173639999999999</v>
      </c>
      <c r="H160" s="63">
        <f>Source!X47</f>
        <v>2178.39</v>
      </c>
    </row>
    <row r="161" spans="1:28" x14ac:dyDescent="0.2">
      <c r="C161" s="11" t="s">
        <v>1210</v>
      </c>
      <c r="D161" s="37"/>
      <c r="E161" s="37"/>
      <c r="F161" s="37"/>
      <c r="G161" s="37" t="str">
        <f>CONCATENATE(Source!DL47,Source!FT47, "=", Source!FX47, "%")</f>
        <v>*0,9=81%</v>
      </c>
      <c r="H161" s="37" t="str">
        <f>CONCATENATE(Source!AT47)</f>
        <v>81</v>
      </c>
    </row>
    <row r="162" spans="1:28" x14ac:dyDescent="0.2">
      <c r="C162" s="11" t="s">
        <v>1211</v>
      </c>
      <c r="D162" s="37"/>
      <c r="E162" s="37"/>
      <c r="F162" s="37">
        <f>Source!CA47</f>
        <v>85</v>
      </c>
      <c r="G162" s="62">
        <f>(Source!AF47+Source!AE47)*Source!FY47/100</f>
        <v>21.562289999999997</v>
      </c>
      <c r="H162" s="63">
        <f>Source!Y47</f>
        <v>1936.35</v>
      </c>
    </row>
    <row r="163" spans="1:28" x14ac:dyDescent="0.2">
      <c r="C163" s="11" t="s">
        <v>1212</v>
      </c>
      <c r="D163" s="37"/>
      <c r="E163" s="37"/>
      <c r="F163" s="37"/>
      <c r="G163" s="37" t="str">
        <f>CONCATENATE(Source!DM47,Source!FU47, "=", Source!FY47, "%")</f>
        <v>*0,85=72,25%</v>
      </c>
      <c r="H163" s="37" t="str">
        <f>CONCATENATE(Source!AU47)</f>
        <v>72</v>
      </c>
    </row>
    <row r="164" spans="1:28" x14ac:dyDescent="0.2">
      <c r="C164" s="11" t="s">
        <v>1213</v>
      </c>
      <c r="D164" s="37"/>
      <c r="E164" s="37"/>
      <c r="F164" s="37"/>
      <c r="G164" s="62">
        <f>((Source!AF47+Source!AE47)*Source!FX47/100)+((Source!AF47+Source!AE47)*Source!FY47/100)+Source!AB47</f>
        <v>116.84993</v>
      </c>
      <c r="H164" s="63">
        <f>Source!O47+Source!X47+Source!Y47</f>
        <v>10523.11</v>
      </c>
    </row>
    <row r="165" spans="1:28" ht="28.5" x14ac:dyDescent="0.2">
      <c r="A165" s="50">
        <v>11</v>
      </c>
      <c r="B165" s="50" t="str">
        <f>Source!E49</f>
        <v>10,1</v>
      </c>
      <c r="C165" s="50" t="str">
        <f>Source!G49</f>
        <v>Дверь  металлическая двупольная ДПМ-02/60, размером 1500х2300 мм</v>
      </c>
      <c r="D165" s="50" t="str">
        <f>Source!F49</f>
        <v>07.1.01.01-0008</v>
      </c>
      <c r="E165" s="33" t="str">
        <f>Source!H49</f>
        <v>шт.</v>
      </c>
      <c r="F165" s="14">
        <f>Source!I49</f>
        <v>4</v>
      </c>
      <c r="G165" s="24">
        <f>Source!AB49</f>
        <v>5451.21</v>
      </c>
      <c r="H165" s="25">
        <f>Source!O49</f>
        <v>142385.60999999999</v>
      </c>
      <c r="T165">
        <f>Source!O49+Source!X49+Source!Y49</f>
        <v>142385.60999999999</v>
      </c>
      <c r="U165">
        <f>Source!P49</f>
        <v>142385.60999999999</v>
      </c>
      <c r="V165">
        <f>Source!S49</f>
        <v>0</v>
      </c>
      <c r="W165">
        <f>Source!Q49</f>
        <v>0</v>
      </c>
      <c r="X165">
        <f>Source!R49</f>
        <v>0</v>
      </c>
      <c r="Y165">
        <f>Source!U49</f>
        <v>0</v>
      </c>
      <c r="Z165">
        <f>Source!V49</f>
        <v>0</v>
      </c>
      <c r="AA165">
        <f>Source!X49</f>
        <v>0</v>
      </c>
      <c r="AB165">
        <f>Source!Y49</f>
        <v>0</v>
      </c>
    </row>
    <row r="166" spans="1:28" ht="14.25" x14ac:dyDescent="0.2">
      <c r="C166" s="27" t="s">
        <v>1201</v>
      </c>
      <c r="D166" s="27">
        <f>Source!BC49</f>
        <v>6.53</v>
      </c>
      <c r="F166" s="14"/>
      <c r="G166" s="14"/>
      <c r="H166" s="14"/>
    </row>
    <row r="167" spans="1:28" ht="28.5" x14ac:dyDescent="0.2">
      <c r="A167" s="50">
        <v>12</v>
      </c>
      <c r="B167" s="50" t="str">
        <f>Source!E51</f>
        <v>10,2</v>
      </c>
      <c r="C167" s="50" t="str">
        <f>Source!G51</f>
        <v>Скобяные изделия для блоков входных дверей в здание двупольных</v>
      </c>
      <c r="D167" s="50" t="str">
        <f>Source!F51</f>
        <v>01.7.04.07-0001</v>
      </c>
      <c r="E167" s="33" t="str">
        <f>Source!H51</f>
        <v>компл.</v>
      </c>
      <c r="F167" s="14">
        <f>Source!I51</f>
        <v>4</v>
      </c>
      <c r="G167" s="24">
        <f>Source!AB51</f>
        <v>94.68</v>
      </c>
      <c r="H167" s="25">
        <f>Source!O51</f>
        <v>2473.04</v>
      </c>
      <c r="T167">
        <f>Source!O51+Source!X51+Source!Y51</f>
        <v>2473.04</v>
      </c>
      <c r="U167">
        <f>Source!P51</f>
        <v>2473.04</v>
      </c>
      <c r="V167">
        <f>Source!S51</f>
        <v>0</v>
      </c>
      <c r="W167">
        <f>Source!Q51</f>
        <v>0</v>
      </c>
      <c r="X167">
        <f>Source!R51</f>
        <v>0</v>
      </c>
      <c r="Y167">
        <f>Source!U51</f>
        <v>0</v>
      </c>
      <c r="Z167">
        <f>Source!V51</f>
        <v>0</v>
      </c>
      <c r="AA167">
        <f>Source!X51</f>
        <v>0</v>
      </c>
      <c r="AB167">
        <f>Source!Y51</f>
        <v>0</v>
      </c>
    </row>
    <row r="168" spans="1:28" ht="14.25" x14ac:dyDescent="0.2">
      <c r="C168" s="27" t="s">
        <v>1201</v>
      </c>
      <c r="D168" s="27">
        <f>Source!BC51</f>
        <v>6.53</v>
      </c>
      <c r="F168" s="14"/>
      <c r="G168" s="14"/>
      <c r="H168" s="14"/>
    </row>
    <row r="169" spans="1:28" ht="57" x14ac:dyDescent="0.2">
      <c r="A169" s="50">
        <v>13</v>
      </c>
      <c r="B169" s="50" t="str">
        <f>Source!E53</f>
        <v>11</v>
      </c>
      <c r="C169" s="50" t="str">
        <f>Source!G53</f>
        <v>Установка блоков в наружных и внутренних дверных проемах в каменных стенах, площадь проема более 3 м2</v>
      </c>
      <c r="D169" s="50" t="str">
        <f>Source!F53</f>
        <v>10-01-039-02</v>
      </c>
      <c r="E169" s="33" t="str">
        <f>Source!H53</f>
        <v>100 м2</v>
      </c>
      <c r="F169" s="14">
        <f>Source!I53</f>
        <v>0.13800000000000001</v>
      </c>
      <c r="G169" s="24">
        <f>Source!AB53</f>
        <v>2983.47</v>
      </c>
      <c r="H169" s="25">
        <f>Source!O53</f>
        <v>2688.52</v>
      </c>
      <c r="T169">
        <f>Source!O53+Source!X53+Source!Y53</f>
        <v>4167.95</v>
      </c>
      <c r="U169">
        <f>Source!P53</f>
        <v>1056.33</v>
      </c>
      <c r="V169">
        <f>Source!S53</f>
        <v>789.93</v>
      </c>
      <c r="W169">
        <f>Source!Q53</f>
        <v>842.26</v>
      </c>
      <c r="X169">
        <f>Source!R53</f>
        <v>134.71</v>
      </c>
      <c r="Y169">
        <f>Source!U53</f>
        <v>12.868983000000002</v>
      </c>
      <c r="Z169">
        <f>Source!V53</f>
        <v>1.5783750000000001</v>
      </c>
      <c r="AA169">
        <f>Source!X53</f>
        <v>980.12</v>
      </c>
      <c r="AB169">
        <f>Source!Y53</f>
        <v>499.31</v>
      </c>
    </row>
    <row r="170" spans="1:28" ht="14.25" x14ac:dyDescent="0.2">
      <c r="C170" s="27" t="str">
        <f>"Объем: "&amp;Source!I53&amp;"=13,8/"&amp;"100"</f>
        <v>Объем: 0,138=13,8/100</v>
      </c>
      <c r="F170" s="14"/>
      <c r="G170" s="14"/>
      <c r="H170" s="14"/>
    </row>
    <row r="171" spans="1:28" x14ac:dyDescent="0.2">
      <c r="C171" s="27" t="s">
        <v>1199</v>
      </c>
      <c r="D171" s="27">
        <f>Source!BA53</f>
        <v>6.53</v>
      </c>
    </row>
    <row r="172" spans="1:28" x14ac:dyDescent="0.2">
      <c r="C172" s="27" t="s">
        <v>1200</v>
      </c>
      <c r="D172" s="27">
        <f>Source!BB53</f>
        <v>6.53</v>
      </c>
    </row>
    <row r="173" spans="1:28" x14ac:dyDescent="0.2">
      <c r="C173" s="27" t="s">
        <v>1201</v>
      </c>
      <c r="D173" s="27">
        <f>Source!BC53</f>
        <v>6.53</v>
      </c>
    </row>
    <row r="174" spans="1:28" x14ac:dyDescent="0.2">
      <c r="C174" s="27" t="s">
        <v>1202</v>
      </c>
      <c r="D174" s="27">
        <f>Source!BS53</f>
        <v>6.53</v>
      </c>
    </row>
    <row r="175" spans="1:28" x14ac:dyDescent="0.2">
      <c r="C175" s="27" t="s">
        <v>1204</v>
      </c>
      <c r="D175" s="107" t="s">
        <v>76</v>
      </c>
      <c r="E175" s="107"/>
      <c r="F175" s="107"/>
      <c r="G175" s="107"/>
      <c r="H175" s="107"/>
    </row>
    <row r="176" spans="1:28" x14ac:dyDescent="0.2">
      <c r="C176" s="27" t="s">
        <v>1205</v>
      </c>
      <c r="D176" s="107" t="s">
        <v>76</v>
      </c>
      <c r="E176" s="107"/>
      <c r="F176" s="107"/>
      <c r="G176" s="107"/>
      <c r="H176" s="107"/>
    </row>
    <row r="177" spans="1:28" x14ac:dyDescent="0.2">
      <c r="C177" s="27" t="s">
        <v>1206</v>
      </c>
      <c r="D177" s="107" t="s">
        <v>77</v>
      </c>
      <c r="E177" s="107"/>
      <c r="F177" s="107"/>
      <c r="G177" s="107"/>
      <c r="H177" s="107"/>
    </row>
    <row r="178" spans="1:28" x14ac:dyDescent="0.2">
      <c r="C178" s="27" t="s">
        <v>1207</v>
      </c>
      <c r="D178" s="107" t="s">
        <v>77</v>
      </c>
      <c r="E178" s="107"/>
      <c r="F178" s="107"/>
      <c r="G178" s="107"/>
      <c r="H178" s="107"/>
    </row>
    <row r="179" spans="1:28" x14ac:dyDescent="0.2">
      <c r="C179" s="27" t="s">
        <v>1208</v>
      </c>
      <c r="D179" s="107" t="s">
        <v>76</v>
      </c>
      <c r="E179" s="107"/>
      <c r="F179" s="107"/>
      <c r="G179" s="107"/>
      <c r="H179" s="107"/>
    </row>
    <row r="180" spans="1:28" x14ac:dyDescent="0.2">
      <c r="C180" s="11" t="s">
        <v>1209</v>
      </c>
      <c r="D180" s="37"/>
      <c r="E180" s="37"/>
      <c r="F180" s="37">
        <f>Source!BZ53</f>
        <v>118</v>
      </c>
      <c r="G180" s="62">
        <f>(Source!AF53+Source!AE53)*Source!FX53/100</f>
        <v>1089.69165</v>
      </c>
      <c r="H180" s="63">
        <f>Source!X53</f>
        <v>980.12</v>
      </c>
    </row>
    <row r="181" spans="1:28" x14ac:dyDescent="0.2">
      <c r="C181" s="11" t="s">
        <v>1210</v>
      </c>
      <c r="D181" s="37"/>
      <c r="E181" s="37"/>
      <c r="F181" s="37"/>
      <c r="G181" s="37" t="str">
        <f>CONCATENATE(Source!DL53,Source!FT53, "=", Source!FX53, "%")</f>
        <v>*0,9=106,2%</v>
      </c>
      <c r="H181" s="37" t="str">
        <f>CONCATENATE(Source!AT53)</f>
        <v>106</v>
      </c>
    </row>
    <row r="182" spans="1:28" x14ac:dyDescent="0.2">
      <c r="C182" s="11" t="s">
        <v>1211</v>
      </c>
      <c r="D182" s="37"/>
      <c r="E182" s="37"/>
      <c r="F182" s="37">
        <f>Source!CA53</f>
        <v>63</v>
      </c>
      <c r="G182" s="62">
        <f>(Source!AF53+Source!AE53)*Source!FY53/100</f>
        <v>549.46316249999995</v>
      </c>
      <c r="H182" s="63">
        <f>Source!Y53</f>
        <v>499.31</v>
      </c>
    </row>
    <row r="183" spans="1:28" x14ac:dyDescent="0.2">
      <c r="C183" s="11" t="s">
        <v>1212</v>
      </c>
      <c r="D183" s="37"/>
      <c r="E183" s="37"/>
      <c r="F183" s="37"/>
      <c r="G183" s="37" t="str">
        <f>CONCATENATE(Source!DM53,Source!FU53, "=", Source!FY53, "%")</f>
        <v>*0,85=53,55%</v>
      </c>
      <c r="H183" s="37" t="str">
        <f>CONCATENATE(Source!AU53)</f>
        <v>54</v>
      </c>
    </row>
    <row r="184" spans="1:28" x14ac:dyDescent="0.2">
      <c r="C184" s="11" t="s">
        <v>1213</v>
      </c>
      <c r="D184" s="37"/>
      <c r="E184" s="37"/>
      <c r="F184" s="37"/>
      <c r="G184" s="62">
        <f>((Source!AF53+Source!AE53)*Source!FX53/100)+((Source!AF53+Source!AE53)*Source!FY53/100)+Source!AB53</f>
        <v>4622.6248125000002</v>
      </c>
      <c r="H184" s="63">
        <f>Source!O53+Source!X53+Source!Y53</f>
        <v>4167.95</v>
      </c>
    </row>
    <row r="185" spans="1:28" ht="28.5" x14ac:dyDescent="0.2">
      <c r="A185" s="50">
        <v>14</v>
      </c>
      <c r="B185" s="50" t="str">
        <f>Source!E55</f>
        <v>11,1</v>
      </c>
      <c r="C185" s="50" t="str">
        <f>Source!G55</f>
        <v>Скобяные изделия для блоков входных дверей в здание двупольных</v>
      </c>
      <c r="D185" s="50" t="str">
        <f>Source!F55</f>
        <v>01.7.04.07-0001</v>
      </c>
      <c r="E185" s="33" t="str">
        <f>Source!H55</f>
        <v>компл.</v>
      </c>
      <c r="F185" s="14">
        <f>Source!I55</f>
        <v>4</v>
      </c>
      <c r="G185" s="24">
        <f>Source!AB55</f>
        <v>94.68</v>
      </c>
      <c r="H185" s="25">
        <f>Source!O55</f>
        <v>2473.04</v>
      </c>
      <c r="T185">
        <f>Source!O55+Source!X55+Source!Y55</f>
        <v>2473.04</v>
      </c>
      <c r="U185">
        <f>Source!P55</f>
        <v>2473.04</v>
      </c>
      <c r="V185">
        <f>Source!S55</f>
        <v>0</v>
      </c>
      <c r="W185">
        <f>Source!Q55</f>
        <v>0</v>
      </c>
      <c r="X185">
        <f>Source!R55</f>
        <v>0</v>
      </c>
      <c r="Y185">
        <f>Source!U55</f>
        <v>0</v>
      </c>
      <c r="Z185">
        <f>Source!V55</f>
        <v>0</v>
      </c>
      <c r="AA185">
        <f>Source!X55</f>
        <v>0</v>
      </c>
      <c r="AB185">
        <f>Source!Y55</f>
        <v>0</v>
      </c>
    </row>
    <row r="186" spans="1:28" ht="14.25" x14ac:dyDescent="0.2">
      <c r="C186" s="27" t="s">
        <v>1201</v>
      </c>
      <c r="D186" s="27">
        <f>Source!BC55</f>
        <v>6.53</v>
      </c>
      <c r="F186" s="14"/>
      <c r="G186" s="14"/>
      <c r="H186" s="14"/>
    </row>
    <row r="187" spans="1:28" ht="42.75" x14ac:dyDescent="0.2">
      <c r="A187" s="50">
        <v>15</v>
      </c>
      <c r="B187" s="50" t="str">
        <f>Source!E57</f>
        <v>11,2</v>
      </c>
      <c r="C187" s="50" t="str">
        <f>Source!G57</f>
        <v>Блоки дверные внутренние двупольные глухие шлифованные, из массива сосны, без покрытия</v>
      </c>
      <c r="D187" s="50" t="str">
        <f>Source!F57</f>
        <v>11.2.02.01-0021</v>
      </c>
      <c r="E187" s="33" t="str">
        <f>Source!H57</f>
        <v>м2</v>
      </c>
      <c r="F187" s="14">
        <f>Source!I57</f>
        <v>13.8</v>
      </c>
      <c r="G187" s="24">
        <f>Source!AB57</f>
        <v>995.03</v>
      </c>
      <c r="H187" s="25">
        <f>Source!O57</f>
        <v>89666.13</v>
      </c>
      <c r="T187">
        <f>Source!O57+Source!X57+Source!Y57</f>
        <v>89666.13</v>
      </c>
      <c r="U187">
        <f>Source!P57</f>
        <v>89666.13</v>
      </c>
      <c r="V187">
        <f>Source!S57</f>
        <v>0</v>
      </c>
      <c r="W187">
        <f>Source!Q57</f>
        <v>0</v>
      </c>
      <c r="X187">
        <f>Source!R57</f>
        <v>0</v>
      </c>
      <c r="Y187">
        <f>Source!U57</f>
        <v>0</v>
      </c>
      <c r="Z187">
        <f>Source!V57</f>
        <v>0</v>
      </c>
      <c r="AA187">
        <f>Source!X57</f>
        <v>0</v>
      </c>
      <c r="AB187">
        <f>Source!Y57</f>
        <v>0</v>
      </c>
    </row>
    <row r="188" spans="1:28" ht="14.25" x14ac:dyDescent="0.2">
      <c r="C188" s="27" t="s">
        <v>1201</v>
      </c>
      <c r="D188" s="27">
        <f>Source!BC57</f>
        <v>6.53</v>
      </c>
      <c r="F188" s="14"/>
      <c r="G188" s="14"/>
      <c r="H188" s="14"/>
    </row>
    <row r="189" spans="1:28" ht="28.5" x14ac:dyDescent="0.2">
      <c r="A189" s="50">
        <v>16</v>
      </c>
      <c r="B189" s="50" t="str">
        <f>Source!E59</f>
        <v>12</v>
      </c>
      <c r="C189" s="50" t="str">
        <f>Source!G59</f>
        <v>Установка дверного доводчика к металлическим дверям</v>
      </c>
      <c r="D189" s="50" t="str">
        <f>Source!F59</f>
        <v>09-04-012-02</v>
      </c>
      <c r="E189" s="33" t="str">
        <f>Source!H59</f>
        <v>ШТ</v>
      </c>
      <c r="F189" s="14">
        <f>Source!I59</f>
        <v>4</v>
      </c>
      <c r="G189" s="24">
        <f>Source!AB59</f>
        <v>16.018999999999998</v>
      </c>
      <c r="H189" s="25">
        <f>Source!O59</f>
        <v>418.42</v>
      </c>
      <c r="T189">
        <f>Source!O59+Source!X59+Source!Y59</f>
        <v>924.42</v>
      </c>
      <c r="U189">
        <f>Source!P59</f>
        <v>18.809999999999999</v>
      </c>
      <c r="V189">
        <f>Source!S59</f>
        <v>330.72</v>
      </c>
      <c r="W189">
        <f>Source!Q59</f>
        <v>68.89</v>
      </c>
      <c r="X189">
        <f>Source!R59</f>
        <v>0</v>
      </c>
      <c r="Y189">
        <f>Source!U59</f>
        <v>5.1059999999999999</v>
      </c>
      <c r="Z189">
        <f>Source!V59</f>
        <v>0</v>
      </c>
      <c r="AA189">
        <f>Source!X59</f>
        <v>267.88</v>
      </c>
      <c r="AB189">
        <f>Source!Y59</f>
        <v>238.12</v>
      </c>
    </row>
    <row r="190" spans="1:28" ht="14.25" x14ac:dyDescent="0.2">
      <c r="C190" s="27" t="s">
        <v>1199</v>
      </c>
      <c r="D190" s="27">
        <f>Source!BA59</f>
        <v>6.53</v>
      </c>
      <c r="F190" s="14"/>
      <c r="G190" s="14"/>
      <c r="H190" s="14"/>
    </row>
    <row r="191" spans="1:28" x14ac:dyDescent="0.2">
      <c r="C191" s="27" t="s">
        <v>1200</v>
      </c>
      <c r="D191" s="27">
        <f>Source!BB59</f>
        <v>6.53</v>
      </c>
    </row>
    <row r="192" spans="1:28" x14ac:dyDescent="0.2">
      <c r="C192" s="27" t="s">
        <v>1201</v>
      </c>
      <c r="D192" s="27">
        <f>Source!BC59</f>
        <v>6.53</v>
      </c>
    </row>
    <row r="193" spans="1:28" x14ac:dyDescent="0.2">
      <c r="C193" s="27" t="s">
        <v>1202</v>
      </c>
      <c r="D193" s="27">
        <f>Source!BS59</f>
        <v>6.53</v>
      </c>
    </row>
    <row r="194" spans="1:28" x14ac:dyDescent="0.2">
      <c r="C194" s="27" t="s">
        <v>1204</v>
      </c>
      <c r="D194" s="107" t="s">
        <v>76</v>
      </c>
      <c r="E194" s="107"/>
      <c r="F194" s="107"/>
      <c r="G194" s="107"/>
      <c r="H194" s="107"/>
    </row>
    <row r="195" spans="1:28" x14ac:dyDescent="0.2">
      <c r="C195" s="27" t="s">
        <v>1205</v>
      </c>
      <c r="D195" s="107" t="s">
        <v>76</v>
      </c>
      <c r="E195" s="107"/>
      <c r="F195" s="107"/>
      <c r="G195" s="107"/>
      <c r="H195" s="107"/>
    </row>
    <row r="196" spans="1:28" x14ac:dyDescent="0.2">
      <c r="C196" s="27" t="s">
        <v>1206</v>
      </c>
      <c r="D196" s="107" t="s">
        <v>77</v>
      </c>
      <c r="E196" s="107"/>
      <c r="F196" s="107"/>
      <c r="G196" s="107"/>
      <c r="H196" s="107"/>
    </row>
    <row r="197" spans="1:28" x14ac:dyDescent="0.2">
      <c r="C197" s="27" t="s">
        <v>1207</v>
      </c>
      <c r="D197" s="107" t="s">
        <v>77</v>
      </c>
      <c r="E197" s="107"/>
      <c r="F197" s="107"/>
      <c r="G197" s="107"/>
      <c r="H197" s="107"/>
    </row>
    <row r="198" spans="1:28" x14ac:dyDescent="0.2">
      <c r="C198" s="27" t="s">
        <v>1208</v>
      </c>
      <c r="D198" s="107" t="s">
        <v>76</v>
      </c>
      <c r="E198" s="107"/>
      <c r="F198" s="107"/>
      <c r="G198" s="107"/>
      <c r="H198" s="107"/>
    </row>
    <row r="199" spans="1:28" x14ac:dyDescent="0.2">
      <c r="C199" s="11" t="s">
        <v>1209</v>
      </c>
      <c r="D199" s="37"/>
      <c r="E199" s="37"/>
      <c r="F199" s="37">
        <f>Source!BZ59</f>
        <v>90</v>
      </c>
      <c r="G199" s="62">
        <f>(Source!AF59+Source!AE59)*Source!FX59/100</f>
        <v>10.255815</v>
      </c>
      <c r="H199" s="63">
        <f>Source!X59</f>
        <v>267.88</v>
      </c>
    </row>
    <row r="200" spans="1:28" x14ac:dyDescent="0.2">
      <c r="C200" s="11" t="s">
        <v>1210</v>
      </c>
      <c r="D200" s="37"/>
      <c r="E200" s="37"/>
      <c r="F200" s="37"/>
      <c r="G200" s="37" t="str">
        <f>CONCATENATE(Source!DL59,Source!FT59, "=", Source!FX59, "%")</f>
        <v>*0,9=81%</v>
      </c>
      <c r="H200" s="37" t="str">
        <f>CONCATENATE(Source!AT59)</f>
        <v>81</v>
      </c>
    </row>
    <row r="201" spans="1:28" x14ac:dyDescent="0.2">
      <c r="C201" s="11" t="s">
        <v>1211</v>
      </c>
      <c r="D201" s="37"/>
      <c r="E201" s="37"/>
      <c r="F201" s="37">
        <f>Source!CA59</f>
        <v>85</v>
      </c>
      <c r="G201" s="62">
        <f>(Source!AF59+Source!AE59)*Source!FY59/100</f>
        <v>9.14793375</v>
      </c>
      <c r="H201" s="63">
        <f>Source!Y59</f>
        <v>238.12</v>
      </c>
    </row>
    <row r="202" spans="1:28" x14ac:dyDescent="0.2">
      <c r="C202" s="11" t="s">
        <v>1212</v>
      </c>
      <c r="D202" s="37"/>
      <c r="E202" s="37"/>
      <c r="F202" s="37"/>
      <c r="G202" s="37" t="str">
        <f>CONCATENATE(Source!DM59,Source!FU59, "=", Source!FY59, "%")</f>
        <v>*0,85=72,25%</v>
      </c>
      <c r="H202" s="37" t="str">
        <f>CONCATENATE(Source!AU59)</f>
        <v>72</v>
      </c>
    </row>
    <row r="203" spans="1:28" x14ac:dyDescent="0.2">
      <c r="C203" s="11" t="s">
        <v>1213</v>
      </c>
      <c r="D203" s="37"/>
      <c r="E203" s="37"/>
      <c r="F203" s="37"/>
      <c r="G203" s="62">
        <f>((Source!AF59+Source!AE59)*Source!FX59/100)+((Source!AF59+Source!AE59)*Source!FY59/100)+Source!AB59</f>
        <v>35.422748749999997</v>
      </c>
      <c r="H203" s="63">
        <f>Source!O59+Source!X59+Source!Y59</f>
        <v>924.42</v>
      </c>
    </row>
    <row r="204" spans="1:28" ht="42.75" x14ac:dyDescent="0.2">
      <c r="A204" s="50">
        <v>17</v>
      </c>
      <c r="B204" s="50" t="str">
        <f>Source!E61</f>
        <v>12,1</v>
      </c>
      <c r="C204" s="50" t="str">
        <f>Source!G61</f>
        <v>Доводчик дверной гидравлический TS-68 с зубчатым приводом (нагрузка до 90 кг)</v>
      </c>
      <c r="D204" s="50" t="str">
        <f>Source!F61</f>
        <v>01.7.04.01-0002</v>
      </c>
      <c r="E204" s="33" t="str">
        <f>Source!H61</f>
        <v>шт.</v>
      </c>
      <c r="F204" s="14">
        <f>Source!I61</f>
        <v>4</v>
      </c>
      <c r="G204" s="24">
        <f>Source!AB61</f>
        <v>272.22000000000003</v>
      </c>
      <c r="H204" s="25">
        <f>Source!O61</f>
        <v>7110.39</v>
      </c>
      <c r="T204">
        <f>Source!O61+Source!X61+Source!Y61</f>
        <v>7110.39</v>
      </c>
      <c r="U204">
        <f>Source!P61</f>
        <v>7110.39</v>
      </c>
      <c r="V204">
        <f>Source!S61</f>
        <v>0</v>
      </c>
      <c r="W204">
        <f>Source!Q61</f>
        <v>0</v>
      </c>
      <c r="X204">
        <f>Source!R61</f>
        <v>0</v>
      </c>
      <c r="Y204">
        <f>Source!U61</f>
        <v>0</v>
      </c>
      <c r="Z204">
        <f>Source!V61</f>
        <v>0</v>
      </c>
      <c r="AA204">
        <f>Source!X61</f>
        <v>0</v>
      </c>
      <c r="AB204">
        <f>Source!Y61</f>
        <v>0</v>
      </c>
    </row>
    <row r="205" spans="1:28" ht="14.25" x14ac:dyDescent="0.2">
      <c r="C205" s="27" t="s">
        <v>1201</v>
      </c>
      <c r="D205" s="27">
        <f>Source!BC61</f>
        <v>6.53</v>
      </c>
      <c r="F205" s="14"/>
      <c r="G205" s="14"/>
      <c r="H205" s="14"/>
    </row>
    <row r="206" spans="1:28" ht="28.5" x14ac:dyDescent="0.2">
      <c r="A206" s="50">
        <v>18</v>
      </c>
      <c r="B206" s="50" t="str">
        <f>Source!E63</f>
        <v>12,2</v>
      </c>
      <c r="C206" s="50" t="str">
        <f>Source!G63</f>
        <v>Упор  стальной</v>
      </c>
      <c r="D206" s="50" t="str">
        <f>Source!F63</f>
        <v>01.7.04.11-0041</v>
      </c>
      <c r="E206" s="33" t="str">
        <f>Source!H63</f>
        <v>компл.</v>
      </c>
      <c r="F206" s="14">
        <f>Source!I63</f>
        <v>4</v>
      </c>
      <c r="G206" s="24">
        <f>Source!AB63</f>
        <v>8.3000000000000007</v>
      </c>
      <c r="H206" s="25">
        <f>Source!O63</f>
        <v>216.8</v>
      </c>
      <c r="T206">
        <f>Source!O63+Source!X63+Source!Y63</f>
        <v>216.8</v>
      </c>
      <c r="U206">
        <f>Source!P63</f>
        <v>216.8</v>
      </c>
      <c r="V206">
        <f>Source!S63</f>
        <v>0</v>
      </c>
      <c r="W206">
        <f>Source!Q63</f>
        <v>0</v>
      </c>
      <c r="X206">
        <f>Source!R63</f>
        <v>0</v>
      </c>
      <c r="Y206">
        <f>Source!U63</f>
        <v>0</v>
      </c>
      <c r="Z206">
        <f>Source!V63</f>
        <v>0</v>
      </c>
      <c r="AA206">
        <f>Source!X63</f>
        <v>0</v>
      </c>
      <c r="AB206">
        <f>Source!Y63</f>
        <v>0</v>
      </c>
    </row>
    <row r="207" spans="1:28" ht="14.25" x14ac:dyDescent="0.2">
      <c r="C207" s="27" t="s">
        <v>1201</v>
      </c>
      <c r="D207" s="27">
        <f>Source!BC63</f>
        <v>6.53</v>
      </c>
      <c r="F207" s="14"/>
      <c r="G207" s="14"/>
      <c r="H207" s="14"/>
    </row>
    <row r="208" spans="1:28" ht="28.5" x14ac:dyDescent="0.2">
      <c r="A208" s="50">
        <v>19</v>
      </c>
      <c r="B208" s="50" t="str">
        <f>Source!E65</f>
        <v>13</v>
      </c>
      <c r="C208" s="50" t="str">
        <f>Source!G65</f>
        <v>Установка уголков ПВХ на клее</v>
      </c>
      <c r="D208" s="50" t="str">
        <f>Source!F65</f>
        <v>10-01-036-01</v>
      </c>
      <c r="E208" s="33" t="str">
        <f>Source!H65</f>
        <v>100 м</v>
      </c>
      <c r="F208" s="14">
        <f>Source!I65</f>
        <v>0.5696</v>
      </c>
      <c r="G208" s="24">
        <f>Source!AB65</f>
        <v>101.7225</v>
      </c>
      <c r="H208" s="25">
        <f>Source!O65</f>
        <v>378.35</v>
      </c>
      <c r="T208">
        <f>Source!O65+Source!X65+Source!Y65</f>
        <v>769.47</v>
      </c>
      <c r="U208">
        <f>Source!P65</f>
        <v>133.9</v>
      </c>
      <c r="V208">
        <f>Source!S65</f>
        <v>244.45</v>
      </c>
      <c r="W208">
        <f>Source!Q65</f>
        <v>0</v>
      </c>
      <c r="X208">
        <f>Source!R65</f>
        <v>0</v>
      </c>
      <c r="Y208">
        <f>Source!U65</f>
        <v>4.3887679999999998</v>
      </c>
      <c r="Z208">
        <f>Source!V65</f>
        <v>0</v>
      </c>
      <c r="AA208">
        <f>Source!X65</f>
        <v>259.12</v>
      </c>
      <c r="AB208">
        <f>Source!Y65</f>
        <v>132</v>
      </c>
    </row>
    <row r="209" spans="1:28" ht="14.25" x14ac:dyDescent="0.2">
      <c r="C209" s="27" t="str">
        <f>"Объем: "&amp;Source!I65&amp;"=56,96/"&amp;"100"</f>
        <v>Объем: 0,5696=56,96/100</v>
      </c>
      <c r="F209" s="14"/>
      <c r="G209" s="14"/>
      <c r="H209" s="14"/>
    </row>
    <row r="210" spans="1:28" x14ac:dyDescent="0.2">
      <c r="C210" s="27" t="s">
        <v>1199</v>
      </c>
      <c r="D210" s="27">
        <f>Source!BA65</f>
        <v>6.53</v>
      </c>
    </row>
    <row r="211" spans="1:28" x14ac:dyDescent="0.2">
      <c r="C211" s="27" t="s">
        <v>1200</v>
      </c>
      <c r="D211" s="27">
        <f>Source!BB65</f>
        <v>6.53</v>
      </c>
    </row>
    <row r="212" spans="1:28" x14ac:dyDescent="0.2">
      <c r="C212" s="27" t="s">
        <v>1201</v>
      </c>
      <c r="D212" s="27">
        <f>Source!BC65</f>
        <v>6.53</v>
      </c>
    </row>
    <row r="213" spans="1:28" x14ac:dyDescent="0.2">
      <c r="C213" s="27" t="s">
        <v>1202</v>
      </c>
      <c r="D213" s="27">
        <f>Source!BS65</f>
        <v>6.53</v>
      </c>
    </row>
    <row r="214" spans="1:28" x14ac:dyDescent="0.2">
      <c r="C214" s="27" t="s">
        <v>1204</v>
      </c>
      <c r="D214" s="107" t="s">
        <v>76</v>
      </c>
      <c r="E214" s="107"/>
      <c r="F214" s="107"/>
      <c r="G214" s="107"/>
      <c r="H214" s="107"/>
    </row>
    <row r="215" spans="1:28" x14ac:dyDescent="0.2">
      <c r="C215" s="27" t="s">
        <v>1205</v>
      </c>
      <c r="D215" s="107" t="s">
        <v>76</v>
      </c>
      <c r="E215" s="107"/>
      <c r="F215" s="107"/>
      <c r="G215" s="107"/>
      <c r="H215" s="107"/>
    </row>
    <row r="216" spans="1:28" x14ac:dyDescent="0.2">
      <c r="C216" s="27" t="s">
        <v>1206</v>
      </c>
      <c r="D216" s="107" t="s">
        <v>77</v>
      </c>
      <c r="E216" s="107"/>
      <c r="F216" s="107"/>
      <c r="G216" s="107"/>
      <c r="H216" s="107"/>
    </row>
    <row r="217" spans="1:28" x14ac:dyDescent="0.2">
      <c r="C217" s="27" t="s">
        <v>1207</v>
      </c>
      <c r="D217" s="107" t="s">
        <v>77</v>
      </c>
      <c r="E217" s="107"/>
      <c r="F217" s="107"/>
      <c r="G217" s="107"/>
      <c r="H217" s="107"/>
    </row>
    <row r="218" spans="1:28" x14ac:dyDescent="0.2">
      <c r="C218" s="27" t="s">
        <v>1208</v>
      </c>
      <c r="D218" s="107" t="s">
        <v>76</v>
      </c>
      <c r="E218" s="107"/>
      <c r="F218" s="107"/>
      <c r="G218" s="107"/>
      <c r="H218" s="107"/>
    </row>
    <row r="219" spans="1:28" x14ac:dyDescent="0.2">
      <c r="C219" s="11" t="s">
        <v>1209</v>
      </c>
      <c r="D219" s="37"/>
      <c r="E219" s="37"/>
      <c r="F219" s="37">
        <f>Source!BZ65</f>
        <v>118</v>
      </c>
      <c r="G219" s="62">
        <f>(Source!AF65+Source!AE65)*Source!FX65/100</f>
        <v>69.797294999999991</v>
      </c>
      <c r="H219" s="63">
        <f>Source!X65</f>
        <v>259.12</v>
      </c>
    </row>
    <row r="220" spans="1:28" x14ac:dyDescent="0.2">
      <c r="C220" s="11" t="s">
        <v>1210</v>
      </c>
      <c r="D220" s="37"/>
      <c r="E220" s="37"/>
      <c r="F220" s="37"/>
      <c r="G220" s="37" t="str">
        <f>CONCATENATE(Source!DL65,Source!FT65, "=", Source!FX65, "%")</f>
        <v>*0,9=106,2%</v>
      </c>
      <c r="H220" s="37" t="str">
        <f>CONCATENATE(Source!AT65)</f>
        <v>106</v>
      </c>
    </row>
    <row r="221" spans="1:28" x14ac:dyDescent="0.2">
      <c r="C221" s="11" t="s">
        <v>1211</v>
      </c>
      <c r="D221" s="37"/>
      <c r="E221" s="37"/>
      <c r="F221" s="37">
        <f>Source!CA65</f>
        <v>63</v>
      </c>
      <c r="G221" s="62">
        <f>(Source!AF65+Source!AE65)*Source!FY65/100</f>
        <v>35.194398749999998</v>
      </c>
      <c r="H221" s="63">
        <f>Source!Y65</f>
        <v>132</v>
      </c>
    </row>
    <row r="222" spans="1:28" x14ac:dyDescent="0.2">
      <c r="C222" s="11" t="s">
        <v>1212</v>
      </c>
      <c r="D222" s="37"/>
      <c r="E222" s="37"/>
      <c r="F222" s="37"/>
      <c r="G222" s="37" t="str">
        <f>CONCATENATE(Source!DM65,Source!FU65, "=", Source!FY65, "%")</f>
        <v>*0,85=53,55%</v>
      </c>
      <c r="H222" s="37" t="str">
        <f>CONCATENATE(Source!AU65)</f>
        <v>54</v>
      </c>
    </row>
    <row r="223" spans="1:28" x14ac:dyDescent="0.2">
      <c r="C223" s="11" t="s">
        <v>1213</v>
      </c>
      <c r="D223" s="37"/>
      <c r="E223" s="37"/>
      <c r="F223" s="37"/>
      <c r="G223" s="62">
        <f>((Source!AF65+Source!AE65)*Source!FX65/100)+((Source!AF65+Source!AE65)*Source!FY65/100)+Source!AB65</f>
        <v>206.71419374999999</v>
      </c>
      <c r="H223" s="63">
        <f>Source!O65+Source!X65+Source!Y65</f>
        <v>769.47</v>
      </c>
    </row>
    <row r="224" spans="1:28" ht="28.5" x14ac:dyDescent="0.2">
      <c r="A224" s="50">
        <v>20</v>
      </c>
      <c r="B224" s="50" t="str">
        <f>Source!E67</f>
        <v>13,1</v>
      </c>
      <c r="C224" s="50" t="str">
        <f>Source!G67</f>
        <v>Уголок ПВХ, размером 30х30 мм</v>
      </c>
      <c r="D224" s="50" t="str">
        <f>Source!F67</f>
        <v>11.3.03.13-0045</v>
      </c>
      <c r="E224" s="33" t="str">
        <f>Source!H67</f>
        <v>10 м</v>
      </c>
      <c r="F224" s="14">
        <f>Source!I67</f>
        <v>5.6959999999999997</v>
      </c>
      <c r="G224" s="24">
        <f>Source!AB67</f>
        <v>32.4</v>
      </c>
      <c r="H224" s="25">
        <f>Source!O67</f>
        <v>1205.1099999999999</v>
      </c>
      <c r="T224">
        <f>Source!O67+Source!X67+Source!Y67</f>
        <v>1205.1099999999999</v>
      </c>
      <c r="U224">
        <f>Source!P67</f>
        <v>1205.1099999999999</v>
      </c>
      <c r="V224">
        <f>Source!S67</f>
        <v>0</v>
      </c>
      <c r="W224">
        <f>Source!Q67</f>
        <v>0</v>
      </c>
      <c r="X224">
        <f>Source!R67</f>
        <v>0</v>
      </c>
      <c r="Y224">
        <f>Source!U67</f>
        <v>0</v>
      </c>
      <c r="Z224">
        <f>Source!V67</f>
        <v>0</v>
      </c>
      <c r="AA224">
        <f>Source!X67</f>
        <v>0</v>
      </c>
      <c r="AB224">
        <f>Source!Y67</f>
        <v>0</v>
      </c>
    </row>
    <row r="225" spans="1:28" ht="14.25" x14ac:dyDescent="0.2">
      <c r="C225" s="27" t="s">
        <v>1201</v>
      </c>
      <c r="D225" s="27">
        <f>Source!BC67</f>
        <v>6.53</v>
      </c>
      <c r="F225" s="14"/>
      <c r="G225" s="14"/>
      <c r="H225" s="14"/>
    </row>
    <row r="226" spans="1:28" ht="42.75" x14ac:dyDescent="0.2">
      <c r="A226" s="50">
        <v>21</v>
      </c>
      <c r="B226" s="50" t="str">
        <f>Source!E69</f>
        <v>14</v>
      </c>
      <c r="C226" s="50" t="str">
        <f>Source!G69</f>
        <v>Кладка перегородок из кирпича армированных толщиной в 1/2 кирпича при высоте этажа до 4 м</v>
      </c>
      <c r="D226" s="50" t="str">
        <f>Source!F69</f>
        <v>08-02-002-03</v>
      </c>
      <c r="E226" s="33" t="str">
        <f>Source!H69</f>
        <v>100 м2</v>
      </c>
      <c r="F226" s="14">
        <f>Source!I69</f>
        <v>3.4500000000000003E-2</v>
      </c>
      <c r="G226" s="24">
        <f>Source!AB69</f>
        <v>3964.3850000000002</v>
      </c>
      <c r="H226" s="25">
        <f>Source!O69</f>
        <v>893.11</v>
      </c>
      <c r="T226">
        <f>Source!O69+Source!X69+Source!Y69</f>
        <v>1590.9599999999998</v>
      </c>
      <c r="U226">
        <f>Source!P69</f>
        <v>415.02</v>
      </c>
      <c r="V226">
        <f>Source!S69</f>
        <v>376.06</v>
      </c>
      <c r="W226">
        <f>Source!Q69</f>
        <v>102.03</v>
      </c>
      <c r="X226">
        <f>Source!R69</f>
        <v>15.99</v>
      </c>
      <c r="Y226">
        <f>Source!U69</f>
        <v>6.75149475</v>
      </c>
      <c r="Z226">
        <f>Source!V69</f>
        <v>0.1819875</v>
      </c>
      <c r="AA226">
        <f>Source!X69</f>
        <v>431.26</v>
      </c>
      <c r="AB226">
        <f>Source!Y69</f>
        <v>266.58999999999997</v>
      </c>
    </row>
    <row r="227" spans="1:28" ht="14.25" x14ac:dyDescent="0.2">
      <c r="C227" s="27" t="str">
        <f>"Объем: "&amp;Source!I69&amp;"=3,45/"&amp;"100"</f>
        <v>Объем: 0,0345=3,45/100</v>
      </c>
      <c r="F227" s="14"/>
      <c r="G227" s="14"/>
      <c r="H227" s="14"/>
    </row>
    <row r="228" spans="1:28" x14ac:dyDescent="0.2">
      <c r="C228" s="27" t="s">
        <v>1199</v>
      </c>
      <c r="D228" s="27">
        <f>Source!BA69</f>
        <v>6.53</v>
      </c>
    </row>
    <row r="229" spans="1:28" x14ac:dyDescent="0.2">
      <c r="C229" s="27" t="s">
        <v>1200</v>
      </c>
      <c r="D229" s="27">
        <f>Source!BB69</f>
        <v>6.53</v>
      </c>
    </row>
    <row r="230" spans="1:28" x14ac:dyDescent="0.2">
      <c r="C230" s="27" t="s">
        <v>1201</v>
      </c>
      <c r="D230" s="27">
        <f>Source!BC69</f>
        <v>6.53</v>
      </c>
    </row>
    <row r="231" spans="1:28" x14ac:dyDescent="0.2">
      <c r="C231" s="27" t="s">
        <v>1202</v>
      </c>
      <c r="D231" s="27">
        <f>Source!BS69</f>
        <v>6.53</v>
      </c>
    </row>
    <row r="232" spans="1:28" x14ac:dyDescent="0.2">
      <c r="C232" s="27" t="s">
        <v>1204</v>
      </c>
      <c r="D232" s="107" t="s">
        <v>76</v>
      </c>
      <c r="E232" s="107"/>
      <c r="F232" s="107"/>
      <c r="G232" s="107"/>
      <c r="H232" s="107"/>
    </row>
    <row r="233" spans="1:28" x14ac:dyDescent="0.2">
      <c r="C233" s="27" t="s">
        <v>1205</v>
      </c>
      <c r="D233" s="107" t="s">
        <v>76</v>
      </c>
      <c r="E233" s="107"/>
      <c r="F233" s="107"/>
      <c r="G233" s="107"/>
      <c r="H233" s="107"/>
    </row>
    <row r="234" spans="1:28" x14ac:dyDescent="0.2">
      <c r="C234" s="27" t="s">
        <v>1206</v>
      </c>
      <c r="D234" s="107" t="s">
        <v>77</v>
      </c>
      <c r="E234" s="107"/>
      <c r="F234" s="107"/>
      <c r="G234" s="107"/>
      <c r="H234" s="107"/>
    </row>
    <row r="235" spans="1:28" x14ac:dyDescent="0.2">
      <c r="C235" s="27" t="s">
        <v>1207</v>
      </c>
      <c r="D235" s="107" t="s">
        <v>77</v>
      </c>
      <c r="E235" s="107"/>
      <c r="F235" s="107"/>
      <c r="G235" s="107"/>
      <c r="H235" s="107"/>
    </row>
    <row r="236" spans="1:28" x14ac:dyDescent="0.2">
      <c r="C236" s="27" t="s">
        <v>1208</v>
      </c>
      <c r="D236" s="107" t="s">
        <v>76</v>
      </c>
      <c r="E236" s="107"/>
      <c r="F236" s="107"/>
      <c r="G236" s="107"/>
      <c r="H236" s="107"/>
    </row>
    <row r="237" spans="1:28" x14ac:dyDescent="0.2">
      <c r="C237" s="11" t="s">
        <v>1209</v>
      </c>
      <c r="D237" s="37"/>
      <c r="E237" s="37"/>
      <c r="F237" s="37">
        <f>Source!BZ69</f>
        <v>122</v>
      </c>
      <c r="G237" s="62">
        <f>(Source!AF69+Source!AE69)*Source!FX69/100</f>
        <v>1910.7890100000002</v>
      </c>
      <c r="H237" s="63">
        <f>Source!X69</f>
        <v>431.26</v>
      </c>
    </row>
    <row r="238" spans="1:28" x14ac:dyDescent="0.2">
      <c r="C238" s="11" t="s">
        <v>1210</v>
      </c>
      <c r="D238" s="37"/>
      <c r="E238" s="37"/>
      <c r="F238" s="37"/>
      <c r="G238" s="37" t="str">
        <f>CONCATENATE(Source!DL69,Source!FT69, "=", Source!FX69, "%")</f>
        <v>*0,9=109,8%</v>
      </c>
      <c r="H238" s="37" t="str">
        <f>CONCATENATE(Source!AT69)</f>
        <v>110</v>
      </c>
    </row>
    <row r="239" spans="1:28" x14ac:dyDescent="0.2">
      <c r="C239" s="11" t="s">
        <v>1211</v>
      </c>
      <c r="D239" s="37"/>
      <c r="E239" s="37"/>
      <c r="F239" s="37">
        <f>Source!CA69</f>
        <v>80</v>
      </c>
      <c r="G239" s="62">
        <f>(Source!AF69+Source!AE69)*Source!FY69/100</f>
        <v>1183.3666000000001</v>
      </c>
      <c r="H239" s="63">
        <f>Source!Y69</f>
        <v>266.58999999999997</v>
      </c>
    </row>
    <row r="240" spans="1:28" x14ac:dyDescent="0.2">
      <c r="C240" s="11" t="s">
        <v>1212</v>
      </c>
      <c r="D240" s="37"/>
      <c r="E240" s="37"/>
      <c r="F240" s="37"/>
      <c r="G240" s="37" t="str">
        <f>CONCATENATE(Source!DM69,Source!FU69, "=", Source!FY69, "%")</f>
        <v>*0,85=68%</v>
      </c>
      <c r="H240" s="37" t="str">
        <f>CONCATENATE(Source!AU69)</f>
        <v>68</v>
      </c>
    </row>
    <row r="241" spans="1:28" x14ac:dyDescent="0.2">
      <c r="C241" s="11" t="s">
        <v>1213</v>
      </c>
      <c r="D241" s="37"/>
      <c r="E241" s="37"/>
      <c r="F241" s="37"/>
      <c r="G241" s="62">
        <f>((Source!AF69+Source!AE69)*Source!FX69/100)+((Source!AF69+Source!AE69)*Source!FY69/100)+Source!AB69</f>
        <v>7058.54061</v>
      </c>
      <c r="H241" s="63">
        <f>Source!O69+Source!X69+Source!Y69</f>
        <v>1590.9599999999998</v>
      </c>
    </row>
    <row r="242" spans="1:28" ht="28.5" x14ac:dyDescent="0.2">
      <c r="A242" s="50">
        <v>22</v>
      </c>
      <c r="B242" s="50" t="str">
        <f>Source!E71</f>
        <v>14,1</v>
      </c>
      <c r="C242" s="50" t="str">
        <f>Source!G71</f>
        <v>Кирпич керамический одинарный, размером 250х120х65 мм, марка 150</v>
      </c>
      <c r="D242" s="50" t="str">
        <f>Source!F71</f>
        <v>06.1.01.05-0037</v>
      </c>
      <c r="E242" s="33" t="str">
        <f>Source!H71</f>
        <v>1000 шт.</v>
      </c>
      <c r="F242" s="14">
        <f>Source!I71</f>
        <v>0.17388000000000001</v>
      </c>
      <c r="G242" s="24">
        <f>Source!AB71</f>
        <v>2027</v>
      </c>
      <c r="H242" s="25">
        <f>Source!O71</f>
        <v>2301.5300000000002</v>
      </c>
      <c r="T242">
        <f>Source!O71+Source!X71+Source!Y71</f>
        <v>2301.5300000000002</v>
      </c>
      <c r="U242">
        <f>Source!P71</f>
        <v>2301.5300000000002</v>
      </c>
      <c r="V242">
        <f>Source!S71</f>
        <v>0</v>
      </c>
      <c r="W242">
        <f>Source!Q71</f>
        <v>0</v>
      </c>
      <c r="X242">
        <f>Source!R71</f>
        <v>0</v>
      </c>
      <c r="Y242">
        <f>Source!U71</f>
        <v>0</v>
      </c>
      <c r="Z242">
        <f>Source!V71</f>
        <v>0</v>
      </c>
      <c r="AA242">
        <f>Source!X71</f>
        <v>0</v>
      </c>
      <c r="AB242">
        <f>Source!Y71</f>
        <v>0</v>
      </c>
    </row>
    <row r="243" spans="1:28" ht="14.25" x14ac:dyDescent="0.2">
      <c r="C243" s="27" t="s">
        <v>1201</v>
      </c>
      <c r="D243" s="27">
        <f>Source!BC71</f>
        <v>6.53</v>
      </c>
      <c r="F243" s="14"/>
      <c r="G243" s="14"/>
      <c r="H243" s="14"/>
    </row>
    <row r="244" spans="1:28" ht="85.5" x14ac:dyDescent="0.2">
      <c r="A244" s="50">
        <v>23</v>
      </c>
      <c r="B244" s="50" t="str">
        <f>Source!E73</f>
        <v>15</v>
      </c>
      <c r="C244" s="50" t="str">
        <f>Source!G73</f>
        <v>Устройство перегородок из гипсокартонных листов (ГКЛ) по системе «КНАУФ» с одинарным металлическим каркасом и двухслойной обшивкой с обеих сторон (С 112) с одним дверным проемом</v>
      </c>
      <c r="D244" s="50" t="str">
        <f>Source!F73</f>
        <v>10-05-002-02</v>
      </c>
      <c r="E244" s="33" t="str">
        <f>Source!H73</f>
        <v>100 м2</v>
      </c>
      <c r="F244" s="14">
        <f>Source!I73</f>
        <v>0.53610000000000002</v>
      </c>
      <c r="G244" s="24">
        <f>Source!AB73</f>
        <v>2834.3355000000001</v>
      </c>
      <c r="H244" s="25">
        <f>Source!O73</f>
        <v>9922.26</v>
      </c>
      <c r="T244">
        <f>Source!O73+Source!X73+Source!Y73</f>
        <v>17867.8</v>
      </c>
      <c r="U244">
        <f>Source!P73</f>
        <v>4931.3100000000004</v>
      </c>
      <c r="V244">
        <f>Source!S73</f>
        <v>4965.96</v>
      </c>
      <c r="W244">
        <f>Source!Q73</f>
        <v>24.99</v>
      </c>
      <c r="X244">
        <f>Source!R73</f>
        <v>0</v>
      </c>
      <c r="Y244">
        <f>Source!U73</f>
        <v>83.846039999999988</v>
      </c>
      <c r="Z244">
        <f>Source!V73</f>
        <v>0</v>
      </c>
      <c r="AA244">
        <f>Source!X73</f>
        <v>5263.92</v>
      </c>
      <c r="AB244">
        <f>Source!Y73</f>
        <v>2681.62</v>
      </c>
    </row>
    <row r="245" spans="1:28" ht="14.25" x14ac:dyDescent="0.2">
      <c r="C245" s="27" t="str">
        <f>"Объем: "&amp;Source!I73&amp;"=53,61/"&amp;"100"</f>
        <v>Объем: 0,5361=53,61/100</v>
      </c>
      <c r="F245" s="14"/>
      <c r="G245" s="14"/>
      <c r="H245" s="14"/>
    </row>
    <row r="246" spans="1:28" x14ac:dyDescent="0.2">
      <c r="C246" s="27" t="s">
        <v>1199</v>
      </c>
      <c r="D246" s="27">
        <f>Source!BA73</f>
        <v>6.53</v>
      </c>
    </row>
    <row r="247" spans="1:28" x14ac:dyDescent="0.2">
      <c r="C247" s="27" t="s">
        <v>1200</v>
      </c>
      <c r="D247" s="27">
        <f>Source!BB73</f>
        <v>6.53</v>
      </c>
    </row>
    <row r="248" spans="1:28" x14ac:dyDescent="0.2">
      <c r="C248" s="27" t="s">
        <v>1201</v>
      </c>
      <c r="D248" s="27">
        <f>Source!BC73</f>
        <v>6.53</v>
      </c>
    </row>
    <row r="249" spans="1:28" x14ac:dyDescent="0.2">
      <c r="C249" s="27" t="s">
        <v>1202</v>
      </c>
      <c r="D249" s="27">
        <f>Source!BS73</f>
        <v>6.53</v>
      </c>
    </row>
    <row r="250" spans="1:28" x14ac:dyDescent="0.2">
      <c r="C250" s="27" t="s">
        <v>1204</v>
      </c>
      <c r="D250" s="107" t="s">
        <v>76</v>
      </c>
      <c r="E250" s="107"/>
      <c r="F250" s="107"/>
      <c r="G250" s="107"/>
      <c r="H250" s="107"/>
    </row>
    <row r="251" spans="1:28" x14ac:dyDescent="0.2">
      <c r="C251" s="27" t="s">
        <v>1205</v>
      </c>
      <c r="D251" s="107" t="s">
        <v>76</v>
      </c>
      <c r="E251" s="107"/>
      <c r="F251" s="107"/>
      <c r="G251" s="107"/>
      <c r="H251" s="107"/>
    </row>
    <row r="252" spans="1:28" x14ac:dyDescent="0.2">
      <c r="C252" s="27" t="s">
        <v>1206</v>
      </c>
      <c r="D252" s="107" t="s">
        <v>77</v>
      </c>
      <c r="E252" s="107"/>
      <c r="F252" s="107"/>
      <c r="G252" s="107"/>
      <c r="H252" s="107"/>
    </row>
    <row r="253" spans="1:28" x14ac:dyDescent="0.2">
      <c r="C253" s="27" t="s">
        <v>1207</v>
      </c>
      <c r="D253" s="107" t="s">
        <v>77</v>
      </c>
      <c r="E253" s="107"/>
      <c r="F253" s="107"/>
      <c r="G253" s="107"/>
      <c r="H253" s="107"/>
    </row>
    <row r="254" spans="1:28" x14ac:dyDescent="0.2">
      <c r="C254" s="27" t="s">
        <v>1208</v>
      </c>
      <c r="D254" s="107" t="s">
        <v>76</v>
      </c>
      <c r="E254" s="107"/>
      <c r="F254" s="107"/>
      <c r="G254" s="107"/>
      <c r="H254" s="107"/>
    </row>
    <row r="255" spans="1:28" x14ac:dyDescent="0.2">
      <c r="C255" s="11" t="s">
        <v>1209</v>
      </c>
      <c r="D255" s="37"/>
      <c r="E255" s="37"/>
      <c r="F255" s="37">
        <f>Source!BZ73</f>
        <v>118</v>
      </c>
      <c r="G255" s="62">
        <f>(Source!AF73+Source!AE73)*Source!FX73/100</f>
        <v>1506.4979759999999</v>
      </c>
      <c r="H255" s="63">
        <f>Source!X73</f>
        <v>5263.92</v>
      </c>
    </row>
    <row r="256" spans="1:28" x14ac:dyDescent="0.2">
      <c r="C256" s="11" t="s">
        <v>1210</v>
      </c>
      <c r="D256" s="37"/>
      <c r="E256" s="37"/>
      <c r="F256" s="37"/>
      <c r="G256" s="37" t="str">
        <f>CONCATENATE(Source!DL73,Source!FT73, "=", Source!FX73, "%")</f>
        <v>*0,9=106,2%</v>
      </c>
      <c r="H256" s="37" t="str">
        <f>CONCATENATE(Source!AT73)</f>
        <v>106</v>
      </c>
    </row>
    <row r="257" spans="1:28" x14ac:dyDescent="0.2">
      <c r="C257" s="11" t="s">
        <v>1211</v>
      </c>
      <c r="D257" s="37"/>
      <c r="E257" s="37"/>
      <c r="F257" s="37">
        <f>Source!CA73</f>
        <v>63</v>
      </c>
      <c r="G257" s="62">
        <f>(Source!AF73+Source!AE73)*Source!FY73/100</f>
        <v>759.63245400000005</v>
      </c>
      <c r="H257" s="63">
        <f>Source!Y73</f>
        <v>2681.62</v>
      </c>
    </row>
    <row r="258" spans="1:28" x14ac:dyDescent="0.2">
      <c r="C258" s="11" t="s">
        <v>1212</v>
      </c>
      <c r="D258" s="37"/>
      <c r="E258" s="37"/>
      <c r="F258" s="37"/>
      <c r="G258" s="37" t="str">
        <f>CONCATENATE(Source!DM73,Source!FU73, "=", Source!FY73, "%")</f>
        <v>*0,85=53,55%</v>
      </c>
      <c r="H258" s="37" t="str">
        <f>CONCATENATE(Source!AU73)</f>
        <v>54</v>
      </c>
    </row>
    <row r="259" spans="1:28" x14ac:dyDescent="0.2">
      <c r="C259" s="11" t="s">
        <v>1213</v>
      </c>
      <c r="D259" s="37"/>
      <c r="E259" s="37"/>
      <c r="F259" s="37"/>
      <c r="G259" s="62">
        <f>((Source!AF73+Source!AE73)*Source!FX73/100)+((Source!AF73+Source!AE73)*Source!FY73/100)+Source!AB73</f>
        <v>5100.4659300000003</v>
      </c>
      <c r="H259" s="63">
        <f>Source!O73+Source!X73+Source!Y73</f>
        <v>17867.8</v>
      </c>
    </row>
    <row r="260" spans="1:28" ht="14.25" x14ac:dyDescent="0.2">
      <c r="A260" s="50">
        <v>24</v>
      </c>
      <c r="B260" s="50" t="str">
        <f>Source!E75</f>
        <v>15,1</v>
      </c>
      <c r="C260" s="50" t="str">
        <f>Source!G75</f>
        <v>Листы гипсокартонные</v>
      </c>
      <c r="D260" s="50" t="str">
        <f>Source!F75</f>
        <v>01.6.01.02</v>
      </c>
      <c r="E260" s="33" t="str">
        <f>Source!H75</f>
        <v>м2</v>
      </c>
      <c r="F260" s="14">
        <f>Source!I75</f>
        <v>240.7089</v>
      </c>
      <c r="G260" s="24">
        <f>Source!AB75</f>
        <v>0</v>
      </c>
      <c r="H260" s="25">
        <f>Source!O75</f>
        <v>0</v>
      </c>
      <c r="T260">
        <f>Source!O75+Source!X75+Source!Y75</f>
        <v>0</v>
      </c>
      <c r="U260">
        <f>Source!P75</f>
        <v>0</v>
      </c>
      <c r="V260">
        <f>Source!S75</f>
        <v>0</v>
      </c>
      <c r="W260">
        <f>Source!Q75</f>
        <v>0</v>
      </c>
      <c r="X260">
        <f>Source!R75</f>
        <v>0</v>
      </c>
      <c r="Y260">
        <f>Source!U75</f>
        <v>0</v>
      </c>
      <c r="Z260">
        <f>Source!V75</f>
        <v>0</v>
      </c>
      <c r="AA260">
        <f>Source!X75</f>
        <v>0</v>
      </c>
      <c r="AB260">
        <f>Source!Y75</f>
        <v>0</v>
      </c>
    </row>
    <row r="261" spans="1:28" ht="14.25" x14ac:dyDescent="0.2">
      <c r="C261" s="27" t="s">
        <v>1201</v>
      </c>
      <c r="D261" s="27">
        <f>Source!BC75</f>
        <v>6.53</v>
      </c>
      <c r="F261" s="14"/>
      <c r="G261" s="14"/>
      <c r="H261" s="14"/>
    </row>
    <row r="262" spans="1:28" ht="28.5" x14ac:dyDescent="0.2">
      <c r="A262" s="50">
        <v>25</v>
      </c>
      <c r="B262" s="50" t="str">
        <f>Source!E77</f>
        <v>15,2</v>
      </c>
      <c r="C262" s="50" t="str">
        <f>Source!G77</f>
        <v>Листы гипсокартонные влагостойкие, КНАУФ, толщиной 10 мм</v>
      </c>
      <c r="D262" s="50" t="str">
        <f>Source!F77</f>
        <v>01.6.01.02-0003</v>
      </c>
      <c r="E262" s="33" t="str">
        <f>Source!H77</f>
        <v>м2</v>
      </c>
      <c r="F262" s="14">
        <f>Source!I77</f>
        <v>240.7089</v>
      </c>
      <c r="G262" s="24">
        <f>Source!AB77</f>
        <v>14.42</v>
      </c>
      <c r="H262" s="25">
        <f>Source!O77</f>
        <v>22665.78</v>
      </c>
      <c r="T262">
        <f>Source!O77+Source!X77+Source!Y77</f>
        <v>22665.78</v>
      </c>
      <c r="U262">
        <f>Source!P77</f>
        <v>22665.78</v>
      </c>
      <c r="V262">
        <f>Source!S77</f>
        <v>0</v>
      </c>
      <c r="W262">
        <f>Source!Q77</f>
        <v>0</v>
      </c>
      <c r="X262">
        <f>Source!R77</f>
        <v>0</v>
      </c>
      <c r="Y262">
        <f>Source!U77</f>
        <v>0</v>
      </c>
      <c r="Z262">
        <f>Source!V77</f>
        <v>0</v>
      </c>
      <c r="AA262">
        <f>Source!X77</f>
        <v>0</v>
      </c>
      <c r="AB262">
        <f>Source!Y77</f>
        <v>0</v>
      </c>
    </row>
    <row r="263" spans="1:28" ht="14.25" x14ac:dyDescent="0.2">
      <c r="C263" s="27" t="s">
        <v>1201</v>
      </c>
      <c r="D263" s="27">
        <f>Source!BC77</f>
        <v>6.53</v>
      </c>
      <c r="F263" s="14"/>
      <c r="G263" s="14"/>
      <c r="H263" s="14"/>
    </row>
    <row r="264" spans="1:28" ht="71.25" x14ac:dyDescent="0.2">
      <c r="A264" s="50">
        <v>26</v>
      </c>
      <c r="B264" s="50" t="str">
        <f>Source!E79</f>
        <v>15,3</v>
      </c>
      <c r="C264" s="50" t="str">
        <f>Source!G79</f>
        <v>Лента уплотнительная из пенополиэтилена с односторонним клеевым слоем, защищенным антиадгезионным материалом "Линотерм-П" марки PR 10/100</v>
      </c>
      <c r="D264" s="50" t="str">
        <f>Source!F79</f>
        <v>01.7.06.11-0003</v>
      </c>
      <c r="E264" s="33" t="str">
        <f>Source!H79</f>
        <v>10 м</v>
      </c>
      <c r="F264" s="14">
        <f>Source!I79</f>
        <v>6.2723699999999996</v>
      </c>
      <c r="G264" s="24">
        <f>Source!AB79</f>
        <v>59.2</v>
      </c>
      <c r="H264" s="25">
        <f>Source!O79</f>
        <v>2424.75</v>
      </c>
      <c r="T264">
        <f>Source!O79+Source!X79+Source!Y79</f>
        <v>2424.75</v>
      </c>
      <c r="U264">
        <f>Source!P79</f>
        <v>2424.75</v>
      </c>
      <c r="V264">
        <f>Source!S79</f>
        <v>0</v>
      </c>
      <c r="W264">
        <f>Source!Q79</f>
        <v>0</v>
      </c>
      <c r="X264">
        <f>Source!R79</f>
        <v>0</v>
      </c>
      <c r="Y264">
        <f>Source!U79</f>
        <v>0</v>
      </c>
      <c r="Z264">
        <f>Source!V79</f>
        <v>0</v>
      </c>
      <c r="AA264">
        <f>Source!X79</f>
        <v>0</v>
      </c>
      <c r="AB264">
        <f>Source!Y79</f>
        <v>0</v>
      </c>
    </row>
    <row r="265" spans="1:28" ht="14.25" x14ac:dyDescent="0.2">
      <c r="C265" s="27" t="s">
        <v>1201</v>
      </c>
      <c r="D265" s="27">
        <f>Source!BC79</f>
        <v>6.53</v>
      </c>
      <c r="F265" s="14"/>
      <c r="G265" s="14"/>
      <c r="H265" s="14"/>
    </row>
    <row r="266" spans="1:28" ht="28.5" x14ac:dyDescent="0.2">
      <c r="A266" s="50">
        <v>27</v>
      </c>
      <c r="B266" s="50" t="str">
        <f>Source!E81</f>
        <v>15,4</v>
      </c>
      <c r="C266" s="50" t="str">
        <f>Source!G81</f>
        <v>Лента уплотнительная типа Дихтунгсбанд</v>
      </c>
      <c r="D266" s="50" t="str">
        <f>Source!F81</f>
        <v>01.7.06.11</v>
      </c>
      <c r="E266" s="33" t="str">
        <f>Source!H81</f>
        <v>м</v>
      </c>
      <c r="F266" s="14">
        <f>Source!I81</f>
        <v>62.723700000000001</v>
      </c>
      <c r="G266" s="24">
        <f>Source!AB81</f>
        <v>0</v>
      </c>
      <c r="H266" s="25">
        <f>Source!O81</f>
        <v>0</v>
      </c>
      <c r="T266">
        <f>Source!O81+Source!X81+Source!Y81</f>
        <v>0</v>
      </c>
      <c r="U266">
        <f>Source!P81</f>
        <v>0</v>
      </c>
      <c r="V266">
        <f>Source!S81</f>
        <v>0</v>
      </c>
      <c r="W266">
        <f>Source!Q81</f>
        <v>0</v>
      </c>
      <c r="X266">
        <f>Source!R81</f>
        <v>0</v>
      </c>
      <c r="Y266">
        <f>Source!U81</f>
        <v>0</v>
      </c>
      <c r="Z266">
        <f>Source!V81</f>
        <v>0</v>
      </c>
      <c r="AA266">
        <f>Source!X81</f>
        <v>0</v>
      </c>
      <c r="AB266">
        <f>Source!Y81</f>
        <v>0</v>
      </c>
    </row>
    <row r="267" spans="1:28" ht="14.25" x14ac:dyDescent="0.2">
      <c r="C267" s="27" t="s">
        <v>1201</v>
      </c>
      <c r="D267" s="27">
        <f>Source!BC81</f>
        <v>6.53</v>
      </c>
      <c r="F267" s="14"/>
      <c r="G267" s="14"/>
      <c r="H267" s="14"/>
    </row>
    <row r="268" spans="1:28" ht="14.25" x14ac:dyDescent="0.2">
      <c r="A268" s="50">
        <v>28</v>
      </c>
      <c r="B268" s="50" t="str">
        <f>Source!E83</f>
        <v>15,5</v>
      </c>
      <c r="C268" s="50" t="str">
        <f>Source!G83</f>
        <v>Профиль направляющий</v>
      </c>
      <c r="D268" s="50" t="str">
        <f>Source!F83</f>
        <v>07.2.06.03</v>
      </c>
      <c r="E268" s="33" t="str">
        <f>Source!H83</f>
        <v>м</v>
      </c>
      <c r="F268" s="14">
        <f>Source!I83</f>
        <v>46.104599999999991</v>
      </c>
      <c r="G268" s="24">
        <f>Source!AB83</f>
        <v>0</v>
      </c>
      <c r="H268" s="25">
        <f>Source!O83</f>
        <v>0</v>
      </c>
      <c r="T268">
        <f>Source!O83+Source!X83+Source!Y83</f>
        <v>0</v>
      </c>
      <c r="U268">
        <f>Source!P83</f>
        <v>0</v>
      </c>
      <c r="V268">
        <f>Source!S83</f>
        <v>0</v>
      </c>
      <c r="W268">
        <f>Source!Q83</f>
        <v>0</v>
      </c>
      <c r="X268">
        <f>Source!R83</f>
        <v>0</v>
      </c>
      <c r="Y268">
        <f>Source!U83</f>
        <v>0</v>
      </c>
      <c r="Z268">
        <f>Source!V83</f>
        <v>0</v>
      </c>
      <c r="AA268">
        <f>Source!X83</f>
        <v>0</v>
      </c>
      <c r="AB268">
        <f>Source!Y83</f>
        <v>0</v>
      </c>
    </row>
    <row r="269" spans="1:28" ht="14.25" x14ac:dyDescent="0.2">
      <c r="C269" s="27" t="s">
        <v>1201</v>
      </c>
      <c r="D269" s="27">
        <f>Source!BC83</f>
        <v>6.53</v>
      </c>
      <c r="F269" s="14"/>
      <c r="G269" s="14"/>
      <c r="H269" s="14"/>
    </row>
    <row r="270" spans="1:28" ht="28.5" x14ac:dyDescent="0.2">
      <c r="A270" s="50">
        <v>29</v>
      </c>
      <c r="B270" s="50" t="str">
        <f>Source!E85</f>
        <v>15,6</v>
      </c>
      <c r="C270" s="50" t="str">
        <f>Source!G85</f>
        <v>Профиль направляющий</v>
      </c>
      <c r="D270" s="50" t="str">
        <f>Source!F85</f>
        <v>07.2.06.03-0114</v>
      </c>
      <c r="E270" s="33" t="str">
        <f>Source!H85</f>
        <v>м</v>
      </c>
      <c r="F270" s="14">
        <f>Source!I85</f>
        <v>45.104599999999998</v>
      </c>
      <c r="G270" s="24">
        <f>Source!AB85</f>
        <v>6.51</v>
      </c>
      <c r="H270" s="25">
        <f>Source!O85</f>
        <v>1917.41</v>
      </c>
      <c r="T270">
        <f>Source!O85+Source!X85+Source!Y85</f>
        <v>1917.41</v>
      </c>
      <c r="U270">
        <f>Source!P85</f>
        <v>1917.41</v>
      </c>
      <c r="V270">
        <f>Source!S85</f>
        <v>0</v>
      </c>
      <c r="W270">
        <f>Source!Q85</f>
        <v>0</v>
      </c>
      <c r="X270">
        <f>Source!R85</f>
        <v>0</v>
      </c>
      <c r="Y270">
        <f>Source!U85</f>
        <v>0</v>
      </c>
      <c r="Z270">
        <f>Source!V85</f>
        <v>0</v>
      </c>
      <c r="AA270">
        <f>Source!X85</f>
        <v>0</v>
      </c>
      <c r="AB270">
        <f>Source!Y85</f>
        <v>0</v>
      </c>
    </row>
    <row r="271" spans="1:28" ht="14.25" x14ac:dyDescent="0.2">
      <c r="C271" s="27" t="s">
        <v>1201</v>
      </c>
      <c r="D271" s="27">
        <f>Source!BC85</f>
        <v>6.53</v>
      </c>
      <c r="F271" s="14"/>
      <c r="G271" s="14"/>
      <c r="H271" s="14"/>
    </row>
    <row r="272" spans="1:28" ht="28.5" x14ac:dyDescent="0.2">
      <c r="A272" s="50">
        <v>30</v>
      </c>
      <c r="B272" s="50" t="str">
        <f>Source!E87</f>
        <v>15,7</v>
      </c>
      <c r="C272" s="50" t="str">
        <f>Source!G87</f>
        <v>Профиль стоечный «ОМЕГА»</v>
      </c>
      <c r="D272" s="50" t="str">
        <f>Source!F87</f>
        <v>07.2.06.03-0181</v>
      </c>
      <c r="E272" s="33" t="str">
        <f>Source!H87</f>
        <v>м</v>
      </c>
      <c r="F272" s="14">
        <f>Source!I87</f>
        <v>136.1694</v>
      </c>
      <c r="G272" s="24">
        <f>Source!AB87</f>
        <v>10.72</v>
      </c>
      <c r="H272" s="25">
        <f>Source!O87</f>
        <v>9532.08</v>
      </c>
      <c r="T272">
        <f>Source!O87+Source!X87+Source!Y87</f>
        <v>9532.08</v>
      </c>
      <c r="U272">
        <f>Source!P87</f>
        <v>9532.08</v>
      </c>
      <c r="V272">
        <f>Source!S87</f>
        <v>0</v>
      </c>
      <c r="W272">
        <f>Source!Q87</f>
        <v>0</v>
      </c>
      <c r="X272">
        <f>Source!R87</f>
        <v>0</v>
      </c>
      <c r="Y272">
        <f>Source!U87</f>
        <v>0</v>
      </c>
      <c r="Z272">
        <f>Source!V87</f>
        <v>0</v>
      </c>
      <c r="AA272">
        <f>Source!X87</f>
        <v>0</v>
      </c>
      <c r="AB272">
        <f>Source!Y87</f>
        <v>0</v>
      </c>
    </row>
    <row r="273" spans="1:28" ht="14.25" x14ac:dyDescent="0.2">
      <c r="C273" s="27" t="s">
        <v>1201</v>
      </c>
      <c r="D273" s="27">
        <f>Source!BC87</f>
        <v>6.53</v>
      </c>
      <c r="F273" s="14"/>
      <c r="G273" s="14"/>
      <c r="H273" s="14"/>
    </row>
    <row r="274" spans="1:28" ht="14.25" x14ac:dyDescent="0.2">
      <c r="A274" s="50">
        <v>31</v>
      </c>
      <c r="B274" s="50" t="str">
        <f>Source!E89</f>
        <v>15,8</v>
      </c>
      <c r="C274" s="50" t="str">
        <f>Source!G89</f>
        <v>Профиль стоечный</v>
      </c>
      <c r="D274" s="50" t="str">
        <f>Source!F89</f>
        <v>07.2.06.03</v>
      </c>
      <c r="E274" s="33" t="str">
        <f>Source!H89</f>
        <v>м</v>
      </c>
      <c r="F274" s="14">
        <f>Source!I89</f>
        <v>136.1694</v>
      </c>
      <c r="G274" s="24">
        <f>Source!AB89</f>
        <v>0</v>
      </c>
      <c r="H274" s="25">
        <f>Source!O89</f>
        <v>0</v>
      </c>
      <c r="T274">
        <f>Source!O89+Source!X89+Source!Y89</f>
        <v>0</v>
      </c>
      <c r="U274">
        <f>Source!P89</f>
        <v>0</v>
      </c>
      <c r="V274">
        <f>Source!S89</f>
        <v>0</v>
      </c>
      <c r="W274">
        <f>Source!Q89</f>
        <v>0</v>
      </c>
      <c r="X274">
        <f>Source!R89</f>
        <v>0</v>
      </c>
      <c r="Y274">
        <f>Source!U89</f>
        <v>0</v>
      </c>
      <c r="Z274">
        <f>Source!V89</f>
        <v>0</v>
      </c>
      <c r="AA274">
        <f>Source!X89</f>
        <v>0</v>
      </c>
      <c r="AB274">
        <f>Source!Y89</f>
        <v>0</v>
      </c>
    </row>
    <row r="275" spans="1:28" ht="14.25" x14ac:dyDescent="0.2">
      <c r="C275" s="27" t="s">
        <v>1201</v>
      </c>
      <c r="D275" s="27">
        <f>Source!BC89</f>
        <v>6.53</v>
      </c>
      <c r="F275" s="14"/>
      <c r="G275" s="14"/>
      <c r="H275" s="14"/>
    </row>
    <row r="276" spans="1:28" ht="28.5" x14ac:dyDescent="0.2">
      <c r="A276" s="50">
        <v>32</v>
      </c>
      <c r="B276" s="50" t="str">
        <f>Source!E91</f>
        <v>15,9</v>
      </c>
      <c r="C276" s="50" t="str">
        <f>Source!G91</f>
        <v>Материалы теплоизоляционные из минеральных волокон</v>
      </c>
      <c r="D276" s="50" t="str">
        <f>Source!F91</f>
        <v>12.2.03.15</v>
      </c>
      <c r="E276" s="33" t="str">
        <f>Source!H91</f>
        <v>м2</v>
      </c>
      <c r="F276" s="14">
        <f>Source!I91</f>
        <v>55.218299999999999</v>
      </c>
      <c r="G276" s="24">
        <f>Source!AB91</f>
        <v>0</v>
      </c>
      <c r="H276" s="25">
        <f>Source!O91</f>
        <v>0</v>
      </c>
      <c r="T276">
        <f>Source!O91+Source!X91+Source!Y91</f>
        <v>0</v>
      </c>
      <c r="U276">
        <f>Source!P91</f>
        <v>0</v>
      </c>
      <c r="V276">
        <f>Source!S91</f>
        <v>0</v>
      </c>
      <c r="W276">
        <f>Source!Q91</f>
        <v>0</v>
      </c>
      <c r="X276">
        <f>Source!R91</f>
        <v>0</v>
      </c>
      <c r="Y276">
        <f>Source!U91</f>
        <v>0</v>
      </c>
      <c r="Z276">
        <f>Source!V91</f>
        <v>0</v>
      </c>
      <c r="AA276">
        <f>Source!X91</f>
        <v>0</v>
      </c>
      <c r="AB276">
        <f>Source!Y91</f>
        <v>0</v>
      </c>
    </row>
    <row r="277" spans="1:28" ht="14.25" x14ac:dyDescent="0.2">
      <c r="C277" s="27" t="s">
        <v>1201</v>
      </c>
      <c r="D277" s="27">
        <f>Source!BC91</f>
        <v>6.53</v>
      </c>
      <c r="F277" s="14"/>
      <c r="G277" s="14"/>
      <c r="H277" s="14"/>
    </row>
    <row r="278" spans="1:28" ht="42.75" x14ac:dyDescent="0.2">
      <c r="A278" s="50">
        <v>33</v>
      </c>
      <c r="B278" s="50" t="str">
        <f>Source!E93</f>
        <v>15,10</v>
      </c>
      <c r="C278" s="50" t="str">
        <f>Source!G93</f>
        <v>Вата минеральная «ISOVER» из стеклянного штапельного полотна КТ-11-100</v>
      </c>
      <c r="D278" s="50" t="str">
        <f>Source!F93</f>
        <v>12.2.03.02-0014</v>
      </c>
      <c r="E278" s="33" t="str">
        <f>Source!H93</f>
        <v>м3</v>
      </c>
      <c r="F278" s="14">
        <f>Source!I93</f>
        <v>55.218299999999999</v>
      </c>
      <c r="G278" s="24">
        <f>Source!AB93</f>
        <v>350.09</v>
      </c>
      <c r="H278" s="25">
        <f>Source!O93</f>
        <v>126233.88</v>
      </c>
      <c r="T278">
        <f>Source!O93+Source!X93+Source!Y93</f>
        <v>126233.88</v>
      </c>
      <c r="U278">
        <f>Source!P93</f>
        <v>126233.88</v>
      </c>
      <c r="V278">
        <f>Source!S93</f>
        <v>0</v>
      </c>
      <c r="W278">
        <f>Source!Q93</f>
        <v>0</v>
      </c>
      <c r="X278">
        <f>Source!R93</f>
        <v>0</v>
      </c>
      <c r="Y278">
        <f>Source!U93</f>
        <v>0</v>
      </c>
      <c r="Z278">
        <f>Source!V93</f>
        <v>0</v>
      </c>
      <c r="AA278">
        <f>Source!X93</f>
        <v>0</v>
      </c>
      <c r="AB278">
        <f>Source!Y93</f>
        <v>0</v>
      </c>
    </row>
    <row r="279" spans="1:28" ht="14.25" x14ac:dyDescent="0.2">
      <c r="C279" s="27" t="s">
        <v>1201</v>
      </c>
      <c r="D279" s="27">
        <f>Source!BC93</f>
        <v>6.53</v>
      </c>
      <c r="F279" s="14"/>
      <c r="G279" s="14"/>
      <c r="H279" s="14"/>
    </row>
    <row r="280" spans="1:28" ht="57" x14ac:dyDescent="0.2">
      <c r="A280" s="50">
        <v>34</v>
      </c>
      <c r="B280" s="50" t="str">
        <f>Source!E95</f>
        <v>16</v>
      </c>
      <c r="C280" s="50" t="str">
        <f>Source!G95</f>
        <v>Штукатурка поверхностей внутри здания цементно-известковым или цементным раствором по камню и бетону улучшенная стен</v>
      </c>
      <c r="D280" s="50" t="str">
        <f>Source!F95</f>
        <v>15-02-016-03</v>
      </c>
      <c r="E280" s="33" t="str">
        <f>Source!H95</f>
        <v>100 м2</v>
      </c>
      <c r="F280" s="14">
        <f>Source!I95</f>
        <v>1.6552</v>
      </c>
      <c r="G280" s="24">
        <f>Source!AB95</f>
        <v>2187.56</v>
      </c>
      <c r="H280" s="25">
        <f>Source!O95</f>
        <v>23644.14</v>
      </c>
      <c r="T280">
        <f>Source!O95+Source!X95+Source!Y95</f>
        <v>39035.269999999997</v>
      </c>
      <c r="U280">
        <f>Source!P95</f>
        <v>12217.88</v>
      </c>
      <c r="V280">
        <f>Source!S95</f>
        <v>10029.540000000001</v>
      </c>
      <c r="W280">
        <f>Source!Q95</f>
        <v>1396.72</v>
      </c>
      <c r="X280">
        <f>Source!R95</f>
        <v>809.28</v>
      </c>
      <c r="Y280">
        <f>Source!U95</f>
        <v>163.39472319999999</v>
      </c>
      <c r="Z280">
        <f>Source!V95</f>
        <v>13.014009999999999</v>
      </c>
      <c r="AA280">
        <f>Source!X95</f>
        <v>10296.879999999999</v>
      </c>
      <c r="AB280">
        <f>Source!Y95</f>
        <v>5094.25</v>
      </c>
    </row>
    <row r="281" spans="1:28" ht="14.25" x14ac:dyDescent="0.2">
      <c r="C281" s="27" t="str">
        <f>"Объем: "&amp;Source!I95&amp;"=165,52/"&amp;"100"</f>
        <v>Объем: 1,6552=165,52/100</v>
      </c>
      <c r="F281" s="14"/>
      <c r="G281" s="14"/>
      <c r="H281" s="14"/>
    </row>
    <row r="282" spans="1:28" x14ac:dyDescent="0.2">
      <c r="C282" s="27" t="s">
        <v>1199</v>
      </c>
      <c r="D282" s="27">
        <f>Source!BA95</f>
        <v>6.53</v>
      </c>
    </row>
    <row r="283" spans="1:28" x14ac:dyDescent="0.2">
      <c r="C283" s="27" t="s">
        <v>1200</v>
      </c>
      <c r="D283" s="27">
        <f>Source!BB95</f>
        <v>6.53</v>
      </c>
    </row>
    <row r="284" spans="1:28" x14ac:dyDescent="0.2">
      <c r="C284" s="27" t="s">
        <v>1201</v>
      </c>
      <c r="D284" s="27">
        <f>Source!BC95</f>
        <v>6.53</v>
      </c>
    </row>
    <row r="285" spans="1:28" x14ac:dyDescent="0.2">
      <c r="C285" s="27" t="s">
        <v>1202</v>
      </c>
      <c r="D285" s="27">
        <f>Source!BS95</f>
        <v>6.53</v>
      </c>
    </row>
    <row r="286" spans="1:28" x14ac:dyDescent="0.2">
      <c r="C286" s="27" t="s">
        <v>1204</v>
      </c>
      <c r="D286" s="107" t="s">
        <v>76</v>
      </c>
      <c r="E286" s="107"/>
      <c r="F286" s="107"/>
      <c r="G286" s="107"/>
      <c r="H286" s="107"/>
    </row>
    <row r="287" spans="1:28" x14ac:dyDescent="0.2">
      <c r="C287" s="27" t="s">
        <v>1205</v>
      </c>
      <c r="D287" s="107" t="s">
        <v>76</v>
      </c>
      <c r="E287" s="107"/>
      <c r="F287" s="107"/>
      <c r="G287" s="107"/>
      <c r="H287" s="107"/>
    </row>
    <row r="288" spans="1:28" x14ac:dyDescent="0.2">
      <c r="C288" s="27" t="s">
        <v>1206</v>
      </c>
      <c r="D288" s="107" t="s">
        <v>77</v>
      </c>
      <c r="E288" s="107"/>
      <c r="F288" s="107"/>
      <c r="G288" s="107"/>
      <c r="H288" s="107"/>
    </row>
    <row r="289" spans="1:28" x14ac:dyDescent="0.2">
      <c r="C289" s="27" t="s">
        <v>1207</v>
      </c>
      <c r="D289" s="107" t="s">
        <v>77</v>
      </c>
      <c r="E289" s="107"/>
      <c r="F289" s="107"/>
      <c r="G289" s="107"/>
      <c r="H289" s="107"/>
    </row>
    <row r="290" spans="1:28" x14ac:dyDescent="0.2">
      <c r="C290" s="27" t="s">
        <v>1208</v>
      </c>
      <c r="D290" s="107" t="s">
        <v>76</v>
      </c>
      <c r="E290" s="107"/>
      <c r="F290" s="107"/>
      <c r="G290" s="107"/>
      <c r="H290" s="107"/>
    </row>
    <row r="291" spans="1:28" x14ac:dyDescent="0.2">
      <c r="C291" s="11" t="s">
        <v>1209</v>
      </c>
      <c r="D291" s="37"/>
      <c r="E291" s="37"/>
      <c r="F291" s="37">
        <f>Source!BZ95</f>
        <v>105</v>
      </c>
      <c r="G291" s="62">
        <f>(Source!AF95+Source!AE95)*Source!FX95/100</f>
        <v>947.65544999999997</v>
      </c>
      <c r="H291" s="63">
        <f>Source!X95</f>
        <v>10296.879999999999</v>
      </c>
    </row>
    <row r="292" spans="1:28" x14ac:dyDescent="0.2">
      <c r="C292" s="11" t="s">
        <v>1210</v>
      </c>
      <c r="D292" s="37"/>
      <c r="E292" s="37"/>
      <c r="F292" s="37"/>
      <c r="G292" s="37" t="str">
        <f>CONCATENATE(Source!DL95,Source!FT95, "=", Source!FX95, "%")</f>
        <v>*0,9=94,5%</v>
      </c>
      <c r="H292" s="37" t="str">
        <f>CONCATENATE(Source!AT95)</f>
        <v>95</v>
      </c>
    </row>
    <row r="293" spans="1:28" x14ac:dyDescent="0.2">
      <c r="C293" s="11" t="s">
        <v>1211</v>
      </c>
      <c r="D293" s="37"/>
      <c r="E293" s="37"/>
      <c r="F293" s="37">
        <f>Source!CA95</f>
        <v>55</v>
      </c>
      <c r="G293" s="62">
        <f>(Source!AF95+Source!AE95)*Source!FY95/100</f>
        <v>468.81367499999999</v>
      </c>
      <c r="H293" s="63">
        <f>Source!Y95</f>
        <v>5094.25</v>
      </c>
    </row>
    <row r="294" spans="1:28" x14ac:dyDescent="0.2">
      <c r="C294" s="11" t="s">
        <v>1212</v>
      </c>
      <c r="D294" s="37"/>
      <c r="E294" s="37"/>
      <c r="F294" s="37"/>
      <c r="G294" s="37" t="str">
        <f>CONCATENATE(Source!DM95,Source!FU95, "=", Source!FY95, "%")</f>
        <v>*0,85=46,75%</v>
      </c>
      <c r="H294" s="37" t="str">
        <f>CONCATENATE(Source!AU95)</f>
        <v>47</v>
      </c>
    </row>
    <row r="295" spans="1:28" x14ac:dyDescent="0.2">
      <c r="C295" s="11" t="s">
        <v>1213</v>
      </c>
      <c r="D295" s="37"/>
      <c r="E295" s="37"/>
      <c r="F295" s="37"/>
      <c r="G295" s="62">
        <f>((Source!AF95+Source!AE95)*Source!FX95/100)+((Source!AF95+Source!AE95)*Source!FY95/100)+Source!AB95</f>
        <v>3604.029125</v>
      </c>
      <c r="H295" s="63">
        <f>Source!O95+Source!X95+Source!Y95</f>
        <v>39035.269999999997</v>
      </c>
    </row>
    <row r="296" spans="1:28" ht="42.75" x14ac:dyDescent="0.2">
      <c r="A296" s="50">
        <v>35</v>
      </c>
      <c r="B296" s="50" t="str">
        <f>Source!E97</f>
        <v>16,1</v>
      </c>
      <c r="C296" s="50" t="s">
        <v>1214</v>
      </c>
      <c r="D296" s="50" t="str">
        <f>Source!F97</f>
        <v>04.3.01.12-0111</v>
      </c>
      <c r="E296" s="33" t="str">
        <f>Source!H97</f>
        <v>м3</v>
      </c>
      <c r="F296" s="14">
        <f>Source!I97</f>
        <v>-3.095224</v>
      </c>
      <c r="G296" s="24">
        <f>Source!AB97</f>
        <v>517.91</v>
      </c>
      <c r="H296" s="25">
        <f>Source!O97</f>
        <v>-10467.9</v>
      </c>
      <c r="T296">
        <f>Source!O97+Source!X97+Source!Y97</f>
        <v>-10467.9</v>
      </c>
      <c r="U296">
        <f>Source!P97</f>
        <v>-10467.9</v>
      </c>
      <c r="V296">
        <f>Source!S97</f>
        <v>0</v>
      </c>
      <c r="W296">
        <f>Source!Q97</f>
        <v>0</v>
      </c>
      <c r="X296">
        <f>Source!R97</f>
        <v>0</v>
      </c>
      <c r="Y296">
        <f>Source!U97</f>
        <v>0</v>
      </c>
      <c r="Z296">
        <f>Source!V97</f>
        <v>0</v>
      </c>
      <c r="AA296">
        <f>Source!X97</f>
        <v>0</v>
      </c>
      <c r="AB296">
        <f>Source!Y97</f>
        <v>0</v>
      </c>
    </row>
    <row r="297" spans="1:28" ht="14.25" x14ac:dyDescent="0.2">
      <c r="C297" s="27" t="s">
        <v>1201</v>
      </c>
      <c r="D297" s="27">
        <f>Source!BC97</f>
        <v>6.53</v>
      </c>
      <c r="F297" s="14"/>
      <c r="G297" s="14"/>
      <c r="H297" s="14"/>
    </row>
    <row r="298" spans="1:28" ht="28.5" x14ac:dyDescent="0.2">
      <c r="A298" s="50">
        <v>36</v>
      </c>
      <c r="B298" s="50" t="str">
        <f>Source!E99</f>
        <v>16,2</v>
      </c>
      <c r="C298" s="50" t="str">
        <f>Source!G99</f>
        <v>Раствор известково-гипсовый</v>
      </c>
      <c r="D298" s="50" t="str">
        <f>Source!F99</f>
        <v>04.3.01.13-0002</v>
      </c>
      <c r="E298" s="33" t="str">
        <f>Source!H99</f>
        <v>м3</v>
      </c>
      <c r="F298" s="14">
        <f>Source!I99</f>
        <v>3.095224</v>
      </c>
      <c r="G298" s="24">
        <f>Source!AB99</f>
        <v>520</v>
      </c>
      <c r="H298" s="25">
        <f>Source!O99</f>
        <v>10510.14</v>
      </c>
      <c r="T298">
        <f>Source!O99+Source!X99+Source!Y99</f>
        <v>10510.14</v>
      </c>
      <c r="U298">
        <f>Source!P99</f>
        <v>10510.14</v>
      </c>
      <c r="V298">
        <f>Source!S99</f>
        <v>0</v>
      </c>
      <c r="W298">
        <f>Source!Q99</f>
        <v>0</v>
      </c>
      <c r="X298">
        <f>Source!R99</f>
        <v>0</v>
      </c>
      <c r="Y298">
        <f>Source!U99</f>
        <v>0</v>
      </c>
      <c r="Z298">
        <f>Source!V99</f>
        <v>0</v>
      </c>
      <c r="AA298">
        <f>Source!X99</f>
        <v>0</v>
      </c>
      <c r="AB298">
        <f>Source!Y99</f>
        <v>0</v>
      </c>
    </row>
    <row r="299" spans="1:28" ht="14.25" x14ac:dyDescent="0.2">
      <c r="C299" s="27" t="s">
        <v>1201</v>
      </c>
      <c r="D299" s="27">
        <f>Source!BC99</f>
        <v>6.53</v>
      </c>
      <c r="F299" s="14"/>
      <c r="G299" s="14"/>
      <c r="H299" s="14"/>
    </row>
    <row r="300" spans="1:28" ht="42.75" x14ac:dyDescent="0.2">
      <c r="A300" s="50">
        <v>37</v>
      </c>
      <c r="B300" s="50" t="str">
        <f>Source!E101</f>
        <v>17</v>
      </c>
      <c r="C300" s="50" t="str">
        <f>Source!G101</f>
        <v>Штукатурка поверхностей оконных и дверных откосов по бетону и камню плоских</v>
      </c>
      <c r="D300" s="50" t="str">
        <f>Source!F101</f>
        <v>15-02-031-01</v>
      </c>
      <c r="E300" s="33" t="str">
        <f>Source!H101</f>
        <v>100 м2</v>
      </c>
      <c r="F300" s="14">
        <f>Source!I101</f>
        <v>0.34160000000000001</v>
      </c>
      <c r="G300" s="24">
        <f>Source!AB101</f>
        <v>4507.0879999999997</v>
      </c>
      <c r="H300" s="25">
        <f>Source!O101</f>
        <v>10053.73</v>
      </c>
      <c r="T300">
        <f>Source!O101+Source!X101+Source!Y101</f>
        <v>17069.28</v>
      </c>
      <c r="U300">
        <f>Source!P101</f>
        <v>5011.17</v>
      </c>
      <c r="V300">
        <f>Source!S101</f>
        <v>4862.99</v>
      </c>
      <c r="W300">
        <f>Source!Q101</f>
        <v>179.57</v>
      </c>
      <c r="X300">
        <f>Source!R101</f>
        <v>77.540000000000006</v>
      </c>
      <c r="Y300">
        <f>Source!U101</f>
        <v>80.162930399999993</v>
      </c>
      <c r="Z300">
        <f>Source!V101</f>
        <v>0.87962000000000007</v>
      </c>
      <c r="AA300">
        <f>Source!X101</f>
        <v>4693.5</v>
      </c>
      <c r="AB300">
        <f>Source!Y101</f>
        <v>2322.0500000000002</v>
      </c>
    </row>
    <row r="301" spans="1:28" ht="14.25" x14ac:dyDescent="0.2">
      <c r="C301" s="27" t="str">
        <f>"Объем: "&amp;Source!I101&amp;"=34,16/"&amp;"100"</f>
        <v>Объем: 0,3416=34,16/100</v>
      </c>
      <c r="F301" s="14"/>
      <c r="G301" s="14"/>
      <c r="H301" s="14"/>
    </row>
    <row r="302" spans="1:28" x14ac:dyDescent="0.2">
      <c r="C302" s="27" t="s">
        <v>1199</v>
      </c>
      <c r="D302" s="27">
        <f>Source!BA101</f>
        <v>6.53</v>
      </c>
    </row>
    <row r="303" spans="1:28" x14ac:dyDescent="0.2">
      <c r="C303" s="27" t="s">
        <v>1200</v>
      </c>
      <c r="D303" s="27">
        <f>Source!BB101</f>
        <v>6.53</v>
      </c>
    </row>
    <row r="304" spans="1:28" x14ac:dyDescent="0.2">
      <c r="C304" s="27" t="s">
        <v>1201</v>
      </c>
      <c r="D304" s="27">
        <f>Source!BC101</f>
        <v>6.53</v>
      </c>
    </row>
    <row r="305" spans="1:28" x14ac:dyDescent="0.2">
      <c r="C305" s="27" t="s">
        <v>1202</v>
      </c>
      <c r="D305" s="27">
        <f>Source!BS101</f>
        <v>6.53</v>
      </c>
    </row>
    <row r="306" spans="1:28" x14ac:dyDescent="0.2">
      <c r="C306" s="27" t="s">
        <v>1204</v>
      </c>
      <c r="D306" s="107" t="s">
        <v>76</v>
      </c>
      <c r="E306" s="107"/>
      <c r="F306" s="107"/>
      <c r="G306" s="107"/>
      <c r="H306" s="107"/>
    </row>
    <row r="307" spans="1:28" x14ac:dyDescent="0.2">
      <c r="C307" s="27" t="s">
        <v>1205</v>
      </c>
      <c r="D307" s="107" t="s">
        <v>76</v>
      </c>
      <c r="E307" s="107"/>
      <c r="F307" s="107"/>
      <c r="G307" s="107"/>
      <c r="H307" s="107"/>
    </row>
    <row r="308" spans="1:28" x14ac:dyDescent="0.2">
      <c r="C308" s="27" t="s">
        <v>1206</v>
      </c>
      <c r="D308" s="107" t="s">
        <v>77</v>
      </c>
      <c r="E308" s="107"/>
      <c r="F308" s="107"/>
      <c r="G308" s="107"/>
      <c r="H308" s="107"/>
    </row>
    <row r="309" spans="1:28" x14ac:dyDescent="0.2">
      <c r="C309" s="27" t="s">
        <v>1207</v>
      </c>
      <c r="D309" s="107" t="s">
        <v>77</v>
      </c>
      <c r="E309" s="107"/>
      <c r="F309" s="107"/>
      <c r="G309" s="107"/>
      <c r="H309" s="107"/>
    </row>
    <row r="310" spans="1:28" x14ac:dyDescent="0.2">
      <c r="C310" s="27" t="s">
        <v>1208</v>
      </c>
      <c r="D310" s="107" t="s">
        <v>76</v>
      </c>
      <c r="E310" s="107"/>
      <c r="F310" s="107"/>
      <c r="G310" s="107"/>
      <c r="H310" s="107"/>
    </row>
    <row r="311" spans="1:28" x14ac:dyDescent="0.2">
      <c r="C311" s="11" t="s">
        <v>1209</v>
      </c>
      <c r="D311" s="37"/>
      <c r="E311" s="37"/>
      <c r="F311" s="37">
        <f>Source!BZ101</f>
        <v>105</v>
      </c>
      <c r="G311" s="62">
        <f>(Source!AF101+Source!AE101)*Source!FX101/100</f>
        <v>2093.0242724999998</v>
      </c>
      <c r="H311" s="63">
        <f>Source!X101</f>
        <v>4693.5</v>
      </c>
    </row>
    <row r="312" spans="1:28" x14ac:dyDescent="0.2">
      <c r="C312" s="11" t="s">
        <v>1210</v>
      </c>
      <c r="D312" s="37"/>
      <c r="E312" s="37"/>
      <c r="F312" s="37"/>
      <c r="G312" s="37" t="str">
        <f>CONCATENATE(Source!DL101,Source!FT101, "=", Source!FX101, "%")</f>
        <v>*0,9=94,5%</v>
      </c>
      <c r="H312" s="37" t="str">
        <f>CONCATENATE(Source!AT101)</f>
        <v>95</v>
      </c>
    </row>
    <row r="313" spans="1:28" x14ac:dyDescent="0.2">
      <c r="C313" s="11" t="s">
        <v>1211</v>
      </c>
      <c r="D313" s="37"/>
      <c r="E313" s="37"/>
      <c r="F313" s="37">
        <f>Source!CA101</f>
        <v>55</v>
      </c>
      <c r="G313" s="62">
        <f>(Source!AF101+Source!AE101)*Source!FY101/100</f>
        <v>1035.43793375</v>
      </c>
      <c r="H313" s="63">
        <f>Source!Y101</f>
        <v>2322.0500000000002</v>
      </c>
    </row>
    <row r="314" spans="1:28" x14ac:dyDescent="0.2">
      <c r="C314" s="11" t="s">
        <v>1212</v>
      </c>
      <c r="D314" s="37"/>
      <c r="E314" s="37"/>
      <c r="F314" s="37"/>
      <c r="G314" s="37" t="str">
        <f>CONCATENATE(Source!DM101,Source!FU101, "=", Source!FY101, "%")</f>
        <v>*0,85=46,75%</v>
      </c>
      <c r="H314" s="37" t="str">
        <f>CONCATENATE(Source!AU101)</f>
        <v>47</v>
      </c>
    </row>
    <row r="315" spans="1:28" x14ac:dyDescent="0.2">
      <c r="C315" s="11" t="s">
        <v>1213</v>
      </c>
      <c r="D315" s="37"/>
      <c r="E315" s="37"/>
      <c r="F315" s="37"/>
      <c r="G315" s="62">
        <f>((Source!AF101+Source!AE101)*Source!FX101/100)+((Source!AF101+Source!AE101)*Source!FY101/100)+Source!AB101</f>
        <v>7635.55020625</v>
      </c>
      <c r="H315" s="63">
        <f>Source!O101+Source!X101+Source!Y101</f>
        <v>17069.28</v>
      </c>
    </row>
    <row r="316" spans="1:28" ht="42.75" x14ac:dyDescent="0.2">
      <c r="A316" s="50">
        <v>38</v>
      </c>
      <c r="B316" s="50" t="str">
        <f>Source!E103</f>
        <v>17,1</v>
      </c>
      <c r="C316" s="50" t="s">
        <v>1214</v>
      </c>
      <c r="D316" s="50" t="str">
        <f>Source!F103</f>
        <v>04.3.01.12-0111</v>
      </c>
      <c r="E316" s="33" t="str">
        <f>Source!H103</f>
        <v>м3</v>
      </c>
      <c r="F316" s="14">
        <f>Source!I103</f>
        <v>-3.4160000000000003E-2</v>
      </c>
      <c r="G316" s="24">
        <f>Source!AB103</f>
        <v>517.91</v>
      </c>
      <c r="H316" s="25">
        <f>Source!O103</f>
        <v>-115.53</v>
      </c>
      <c r="T316">
        <f>Source!O103+Source!X103+Source!Y103</f>
        <v>-115.53</v>
      </c>
      <c r="U316">
        <f>Source!P103</f>
        <v>-115.53</v>
      </c>
      <c r="V316">
        <f>Source!S103</f>
        <v>0</v>
      </c>
      <c r="W316">
        <f>Source!Q103</f>
        <v>0</v>
      </c>
      <c r="X316">
        <f>Source!R103</f>
        <v>0</v>
      </c>
      <c r="Y316">
        <f>Source!U103</f>
        <v>0</v>
      </c>
      <c r="Z316">
        <f>Source!V103</f>
        <v>0</v>
      </c>
      <c r="AA316">
        <f>Source!X103</f>
        <v>0</v>
      </c>
      <c r="AB316">
        <f>Source!Y103</f>
        <v>0</v>
      </c>
    </row>
    <row r="317" spans="1:28" ht="14.25" x14ac:dyDescent="0.2">
      <c r="C317" s="27" t="s">
        <v>1201</v>
      </c>
      <c r="D317" s="27">
        <f>Source!BC103</f>
        <v>6.53</v>
      </c>
      <c r="F317" s="14"/>
      <c r="G317" s="14"/>
      <c r="H317" s="14"/>
    </row>
    <row r="318" spans="1:28" ht="42.75" x14ac:dyDescent="0.2">
      <c r="A318" s="50">
        <v>39</v>
      </c>
      <c r="B318" s="50" t="str">
        <f>Source!E105</f>
        <v>17,2</v>
      </c>
      <c r="C318" s="50" t="s">
        <v>1215</v>
      </c>
      <c r="D318" s="50" t="str">
        <f>Source!F105</f>
        <v>04.3.01.07-0012</v>
      </c>
      <c r="E318" s="33" t="str">
        <f>Source!H105</f>
        <v>м3</v>
      </c>
      <c r="F318" s="14">
        <f>Source!I105</f>
        <v>-1.46888</v>
      </c>
      <c r="G318" s="24">
        <f>Source!AB105</f>
        <v>510.4</v>
      </c>
      <c r="H318" s="25">
        <f>Source!O105</f>
        <v>-4895.6499999999996</v>
      </c>
      <c r="T318">
        <f>Source!O105+Source!X105+Source!Y105</f>
        <v>-4895.6499999999996</v>
      </c>
      <c r="U318">
        <f>Source!P105</f>
        <v>-4895.6499999999996</v>
      </c>
      <c r="V318">
        <f>Source!S105</f>
        <v>0</v>
      </c>
      <c r="W318">
        <f>Source!Q105</f>
        <v>0</v>
      </c>
      <c r="X318">
        <f>Source!R105</f>
        <v>0</v>
      </c>
      <c r="Y318">
        <f>Source!U105</f>
        <v>0</v>
      </c>
      <c r="Z318">
        <f>Source!V105</f>
        <v>0</v>
      </c>
      <c r="AA318">
        <f>Source!X105</f>
        <v>0</v>
      </c>
      <c r="AB318">
        <f>Source!Y105</f>
        <v>0</v>
      </c>
    </row>
    <row r="319" spans="1:28" ht="14.25" x14ac:dyDescent="0.2">
      <c r="C319" s="27" t="s">
        <v>1201</v>
      </c>
      <c r="D319" s="27">
        <f>Source!BC105</f>
        <v>6.53</v>
      </c>
      <c r="F319" s="14"/>
      <c r="G319" s="14"/>
      <c r="H319" s="14"/>
    </row>
    <row r="320" spans="1:28" ht="28.5" x14ac:dyDescent="0.2">
      <c r="A320" s="50">
        <v>40</v>
      </c>
      <c r="B320" s="50" t="str">
        <f>Source!E107</f>
        <v>17,3</v>
      </c>
      <c r="C320" s="50" t="str">
        <f>Source!G107</f>
        <v>Раствор известково-гипсовый</v>
      </c>
      <c r="D320" s="50" t="str">
        <f>Source!F107</f>
        <v>04.3.01.13-0002</v>
      </c>
      <c r="E320" s="33" t="str">
        <f>Source!H107</f>
        <v>м3</v>
      </c>
      <c r="F320" s="14">
        <f>Source!I107</f>
        <v>0.63879200000000003</v>
      </c>
      <c r="G320" s="24">
        <f>Source!AB107</f>
        <v>520</v>
      </c>
      <c r="H320" s="25">
        <f>Source!O107</f>
        <v>2169.08</v>
      </c>
      <c r="T320">
        <f>Source!O107+Source!X107+Source!Y107</f>
        <v>2169.08</v>
      </c>
      <c r="U320">
        <f>Source!P107</f>
        <v>2169.08</v>
      </c>
      <c r="V320">
        <f>Source!S107</f>
        <v>0</v>
      </c>
      <c r="W320">
        <f>Source!Q107</f>
        <v>0</v>
      </c>
      <c r="X320">
        <f>Source!R107</f>
        <v>0</v>
      </c>
      <c r="Y320">
        <f>Source!U107</f>
        <v>0</v>
      </c>
      <c r="Z320">
        <f>Source!V107</f>
        <v>0</v>
      </c>
      <c r="AA320">
        <f>Source!X107</f>
        <v>0</v>
      </c>
      <c r="AB320">
        <f>Source!Y107</f>
        <v>0</v>
      </c>
    </row>
    <row r="321" spans="1:28" ht="14.25" x14ac:dyDescent="0.2">
      <c r="C321" s="27" t="s">
        <v>1201</v>
      </c>
      <c r="D321" s="27">
        <f>Source!BC107</f>
        <v>6.53</v>
      </c>
      <c r="F321" s="14"/>
      <c r="G321" s="14"/>
      <c r="H321" s="14"/>
    </row>
    <row r="322" spans="1:28" ht="42.75" x14ac:dyDescent="0.2">
      <c r="A322" s="50">
        <v>41</v>
      </c>
      <c r="B322" s="50" t="str">
        <f>Source!E109</f>
        <v>18</v>
      </c>
      <c r="C322" s="50" t="str">
        <f>Source!G109</f>
        <v>Окраска поливинилацетатными водоэмульсионными составами улучшенная по штукатурке стен</v>
      </c>
      <c r="D322" s="50" t="str">
        <f>Source!F109</f>
        <v>15-04-005-03</v>
      </c>
      <c r="E322" s="33" t="str">
        <f>Source!H109</f>
        <v>100 м2</v>
      </c>
      <c r="F322" s="14">
        <f>Source!I109</f>
        <v>3.0691999999999999</v>
      </c>
      <c r="G322" s="24">
        <f>Source!AB109</f>
        <v>735.94399999999996</v>
      </c>
      <c r="H322" s="25">
        <f>Source!O109</f>
        <v>14749.7</v>
      </c>
      <c r="T322">
        <f>Source!O109+Source!X109+Source!Y109</f>
        <v>27415.410000000003</v>
      </c>
      <c r="U322">
        <f>Source!P109</f>
        <v>5617.74</v>
      </c>
      <c r="V322">
        <f>Source!S109</f>
        <v>8869.16</v>
      </c>
      <c r="W322">
        <f>Source!Q109</f>
        <v>262.8</v>
      </c>
      <c r="X322">
        <f>Source!R109</f>
        <v>50.36</v>
      </c>
      <c r="Y322">
        <f>Source!U109</f>
        <v>151.41898199999997</v>
      </c>
      <c r="Z322">
        <f>Source!V109</f>
        <v>0.65220500000000003</v>
      </c>
      <c r="AA322">
        <f>Source!X109</f>
        <v>8473.5400000000009</v>
      </c>
      <c r="AB322">
        <f>Source!Y109</f>
        <v>4192.17</v>
      </c>
    </row>
    <row r="323" spans="1:28" ht="14.25" x14ac:dyDescent="0.2">
      <c r="C323" s="27" t="str">
        <f>"Объем: "&amp;Source!I109&amp;"=306,92/"&amp;"100"</f>
        <v>Объем: 3,0692=306,92/100</v>
      </c>
      <c r="F323" s="14"/>
      <c r="G323" s="14"/>
      <c r="H323" s="14"/>
    </row>
    <row r="324" spans="1:28" x14ac:dyDescent="0.2">
      <c r="C324" s="27" t="s">
        <v>1199</v>
      </c>
      <c r="D324" s="27">
        <f>Source!BA109</f>
        <v>6.53</v>
      </c>
    </row>
    <row r="325" spans="1:28" x14ac:dyDescent="0.2">
      <c r="C325" s="27" t="s">
        <v>1200</v>
      </c>
      <c r="D325" s="27">
        <f>Source!BB109</f>
        <v>6.53</v>
      </c>
    </row>
    <row r="326" spans="1:28" x14ac:dyDescent="0.2">
      <c r="C326" s="27" t="s">
        <v>1201</v>
      </c>
      <c r="D326" s="27">
        <f>Source!BC109</f>
        <v>6.53</v>
      </c>
    </row>
    <row r="327" spans="1:28" x14ac:dyDescent="0.2">
      <c r="C327" s="27" t="s">
        <v>1202</v>
      </c>
      <c r="D327" s="27">
        <f>Source!BS109</f>
        <v>6.53</v>
      </c>
    </row>
    <row r="328" spans="1:28" x14ac:dyDescent="0.2">
      <c r="C328" s="27" t="s">
        <v>1204</v>
      </c>
      <c r="D328" s="107" t="s">
        <v>76</v>
      </c>
      <c r="E328" s="107"/>
      <c r="F328" s="107"/>
      <c r="G328" s="107"/>
      <c r="H328" s="107"/>
    </row>
    <row r="329" spans="1:28" x14ac:dyDescent="0.2">
      <c r="C329" s="27" t="s">
        <v>1205</v>
      </c>
      <c r="D329" s="107" t="s">
        <v>76</v>
      </c>
      <c r="E329" s="107"/>
      <c r="F329" s="107"/>
      <c r="G329" s="107"/>
      <c r="H329" s="107"/>
    </row>
    <row r="330" spans="1:28" x14ac:dyDescent="0.2">
      <c r="C330" s="27" t="s">
        <v>1206</v>
      </c>
      <c r="D330" s="107" t="s">
        <v>77</v>
      </c>
      <c r="E330" s="107"/>
      <c r="F330" s="107"/>
      <c r="G330" s="107"/>
      <c r="H330" s="107"/>
    </row>
    <row r="331" spans="1:28" x14ac:dyDescent="0.2">
      <c r="C331" s="27" t="s">
        <v>1207</v>
      </c>
      <c r="D331" s="107" t="s">
        <v>77</v>
      </c>
      <c r="E331" s="107"/>
      <c r="F331" s="107"/>
      <c r="G331" s="107"/>
      <c r="H331" s="107"/>
    </row>
    <row r="332" spans="1:28" x14ac:dyDescent="0.2">
      <c r="C332" s="27" t="s">
        <v>1208</v>
      </c>
      <c r="D332" s="107" t="s">
        <v>76</v>
      </c>
      <c r="E332" s="107"/>
      <c r="F332" s="107"/>
      <c r="G332" s="107"/>
      <c r="H332" s="107"/>
    </row>
    <row r="333" spans="1:28" x14ac:dyDescent="0.2">
      <c r="C333" s="11" t="s">
        <v>1209</v>
      </c>
      <c r="D333" s="37"/>
      <c r="E333" s="37"/>
      <c r="F333" s="37">
        <f>Source!BZ109</f>
        <v>105</v>
      </c>
      <c r="G333" s="62">
        <f>(Source!AF109+Source!AE109)*Source!FX109/100</f>
        <v>420.56657999999993</v>
      </c>
      <c r="H333" s="63">
        <f>Source!X109</f>
        <v>8473.5400000000009</v>
      </c>
    </row>
    <row r="334" spans="1:28" x14ac:dyDescent="0.2">
      <c r="C334" s="11" t="s">
        <v>1210</v>
      </c>
      <c r="D334" s="37"/>
      <c r="E334" s="37"/>
      <c r="F334" s="37"/>
      <c r="G334" s="37" t="str">
        <f>CONCATENATE(Source!DL109,Source!FT109, "=", Source!FX109, "%")</f>
        <v>*0,9=94,5%</v>
      </c>
      <c r="H334" s="37" t="str">
        <f>CONCATENATE(Source!AT109)</f>
        <v>95</v>
      </c>
    </row>
    <row r="335" spans="1:28" x14ac:dyDescent="0.2">
      <c r="C335" s="11" t="s">
        <v>1211</v>
      </c>
      <c r="D335" s="37"/>
      <c r="E335" s="37"/>
      <c r="F335" s="37">
        <f>Source!CA109</f>
        <v>55</v>
      </c>
      <c r="G335" s="62">
        <f>(Source!AF109+Source!AE109)*Source!FY109/100</f>
        <v>208.05807000000001</v>
      </c>
      <c r="H335" s="63">
        <f>Source!Y109</f>
        <v>4192.17</v>
      </c>
    </row>
    <row r="336" spans="1:28" x14ac:dyDescent="0.2">
      <c r="C336" s="11" t="s">
        <v>1212</v>
      </c>
      <c r="D336" s="37"/>
      <c r="E336" s="37"/>
      <c r="F336" s="37"/>
      <c r="G336" s="37" t="str">
        <f>CONCATENATE(Source!DM109,Source!FU109, "=", Source!FY109, "%")</f>
        <v>*0,85=46,75%</v>
      </c>
      <c r="H336" s="37" t="str">
        <f>CONCATENATE(Source!AU109)</f>
        <v>47</v>
      </c>
    </row>
    <row r="337" spans="1:28" x14ac:dyDescent="0.2">
      <c r="C337" s="11" t="s">
        <v>1213</v>
      </c>
      <c r="D337" s="37"/>
      <c r="E337" s="37"/>
      <c r="F337" s="37"/>
      <c r="G337" s="62">
        <f>((Source!AF109+Source!AE109)*Source!FX109/100)+((Source!AF109+Source!AE109)*Source!FY109/100)+Source!AB109</f>
        <v>1364.5686499999999</v>
      </c>
      <c r="H337" s="63">
        <f>Source!O109+Source!X109+Source!Y109</f>
        <v>27415.410000000003</v>
      </c>
    </row>
    <row r="338" spans="1:28" ht="14.25" x14ac:dyDescent="0.2">
      <c r="A338" s="50">
        <v>42</v>
      </c>
      <c r="B338" s="50" t="str">
        <f>Source!E111</f>
        <v>18,1</v>
      </c>
      <c r="C338" s="50" t="str">
        <f>Source!G111</f>
        <v>Краска водоэмульсионная</v>
      </c>
      <c r="D338" s="50" t="str">
        <f>Source!F111</f>
        <v>14.3.02.01</v>
      </c>
      <c r="E338" s="33" t="str">
        <f>Source!H111</f>
        <v>т</v>
      </c>
      <c r="F338" s="14">
        <f>Source!I111</f>
        <v>0.19336000000000003</v>
      </c>
      <c r="G338" s="24">
        <f>Source!AB111</f>
        <v>0</v>
      </c>
      <c r="H338" s="25">
        <f>Source!O111</f>
        <v>0</v>
      </c>
      <c r="T338">
        <f>Source!O111+Source!X111+Source!Y111</f>
        <v>0</v>
      </c>
      <c r="U338">
        <f>Source!P111</f>
        <v>0</v>
      </c>
      <c r="V338">
        <f>Source!S111</f>
        <v>0</v>
      </c>
      <c r="W338">
        <f>Source!Q111</f>
        <v>0</v>
      </c>
      <c r="X338">
        <f>Source!R111</f>
        <v>0</v>
      </c>
      <c r="Y338">
        <f>Source!U111</f>
        <v>0</v>
      </c>
      <c r="Z338">
        <f>Source!V111</f>
        <v>0</v>
      </c>
      <c r="AA338">
        <f>Source!X111</f>
        <v>0</v>
      </c>
      <c r="AB338">
        <f>Source!Y111</f>
        <v>0</v>
      </c>
    </row>
    <row r="339" spans="1:28" ht="14.25" x14ac:dyDescent="0.2">
      <c r="C339" s="27" t="s">
        <v>1201</v>
      </c>
      <c r="D339" s="27">
        <f>Source!BC111</f>
        <v>6.53</v>
      </c>
      <c r="F339" s="14"/>
      <c r="G339" s="14"/>
      <c r="H339" s="14"/>
    </row>
    <row r="340" spans="1:28" ht="28.5" x14ac:dyDescent="0.2">
      <c r="A340" s="50">
        <v>43</v>
      </c>
      <c r="B340" s="50" t="str">
        <f>Source!E113</f>
        <v>18,2</v>
      </c>
      <c r="C340" s="50" t="str">
        <f>Source!G113</f>
        <v>Краска водоэмульсионная для внутренних работ ВАК-15</v>
      </c>
      <c r="D340" s="50" t="str">
        <f>Source!F113</f>
        <v>14.3.02.01-0223</v>
      </c>
      <c r="E340" s="33" t="str">
        <f>Source!H113</f>
        <v>т</v>
      </c>
      <c r="F340" s="14">
        <f>Source!I113</f>
        <v>9.3359999999999999E-2</v>
      </c>
      <c r="G340" s="24">
        <f>Source!AB113</f>
        <v>19973.669999999998</v>
      </c>
      <c r="H340" s="25">
        <f>Source!O113</f>
        <v>12176.76</v>
      </c>
      <c r="T340">
        <f>Source!O113+Source!X113+Source!Y113</f>
        <v>12176.76</v>
      </c>
      <c r="U340">
        <f>Source!P113</f>
        <v>12176.76</v>
      </c>
      <c r="V340">
        <f>Source!S113</f>
        <v>0</v>
      </c>
      <c r="W340">
        <f>Source!Q113</f>
        <v>0</v>
      </c>
      <c r="X340">
        <f>Source!R113</f>
        <v>0</v>
      </c>
      <c r="Y340">
        <f>Source!U113</f>
        <v>0</v>
      </c>
      <c r="Z340">
        <f>Source!V113</f>
        <v>0</v>
      </c>
      <c r="AA340">
        <f>Source!X113</f>
        <v>0</v>
      </c>
      <c r="AB340">
        <f>Source!Y113</f>
        <v>0</v>
      </c>
    </row>
    <row r="341" spans="1:28" ht="14.25" x14ac:dyDescent="0.2">
      <c r="C341" s="27" t="s">
        <v>1201</v>
      </c>
      <c r="D341" s="27">
        <f>Source!BC113</f>
        <v>6.53</v>
      </c>
      <c r="F341" s="14"/>
      <c r="G341" s="14"/>
      <c r="H341" s="14"/>
    </row>
    <row r="342" spans="1:28" ht="28.5" x14ac:dyDescent="0.2">
      <c r="A342" s="50">
        <v>44</v>
      </c>
      <c r="B342" s="50" t="str">
        <f>Source!E115</f>
        <v>19</v>
      </c>
      <c r="C342" s="50" t="str">
        <f>Source!G115</f>
        <v>Заделка выбоин в полах цементных площадью до 1,0 м2</v>
      </c>
      <c r="D342" s="50" t="str">
        <f>Source!F115</f>
        <v>57-10-3</v>
      </c>
      <c r="E342" s="33" t="str">
        <f>Source!H115</f>
        <v>100 мест</v>
      </c>
      <c r="F342" s="14">
        <f>Source!I115</f>
        <v>0.55000000000000004</v>
      </c>
      <c r="G342" s="24">
        <f>Source!AB115</f>
        <v>1106.8800000000001</v>
      </c>
      <c r="H342" s="25">
        <f>Source!O115</f>
        <v>3975.36</v>
      </c>
      <c r="T342">
        <f>Source!O115+Source!X115+Source!Y115</f>
        <v>9608</v>
      </c>
      <c r="U342">
        <f>Source!P115</f>
        <v>0.86</v>
      </c>
      <c r="V342">
        <f>Source!S115</f>
        <v>3805.84</v>
      </c>
      <c r="W342">
        <f>Source!Q115</f>
        <v>168.66</v>
      </c>
      <c r="X342">
        <f>Source!R115</f>
        <v>0</v>
      </c>
      <c r="Y342">
        <f>Source!U115</f>
        <v>68.32650000000001</v>
      </c>
      <c r="Z342">
        <f>Source!V115</f>
        <v>0</v>
      </c>
      <c r="AA342">
        <f>Source!X115</f>
        <v>3044.67</v>
      </c>
      <c r="AB342">
        <f>Source!Y115</f>
        <v>2587.9699999999998</v>
      </c>
    </row>
    <row r="343" spans="1:28" ht="14.25" x14ac:dyDescent="0.2">
      <c r="C343" s="27" t="str">
        <f>"Объем: "&amp;Source!I115&amp;"=55/"&amp;"100"</f>
        <v>Объем: 0,55=55/100</v>
      </c>
      <c r="F343" s="14"/>
      <c r="G343" s="14"/>
      <c r="H343" s="14"/>
    </row>
    <row r="344" spans="1:28" x14ac:dyDescent="0.2">
      <c r="C344" s="27" t="s">
        <v>1199</v>
      </c>
      <c r="D344" s="27">
        <f>Source!BA115</f>
        <v>6.53</v>
      </c>
    </row>
    <row r="345" spans="1:28" x14ac:dyDescent="0.2">
      <c r="C345" s="27" t="s">
        <v>1200</v>
      </c>
      <c r="D345" s="27">
        <f>Source!BB115</f>
        <v>6.53</v>
      </c>
    </row>
    <row r="346" spans="1:28" x14ac:dyDescent="0.2">
      <c r="C346" s="27" t="s">
        <v>1201</v>
      </c>
      <c r="D346" s="27">
        <f>Source!BC115</f>
        <v>6.53</v>
      </c>
    </row>
    <row r="347" spans="1:28" x14ac:dyDescent="0.2">
      <c r="C347" s="27" t="s">
        <v>1202</v>
      </c>
      <c r="D347" s="27">
        <f>Source!BS115</f>
        <v>6.53</v>
      </c>
    </row>
    <row r="348" spans="1:28" x14ac:dyDescent="0.2">
      <c r="C348" s="11" t="s">
        <v>1209</v>
      </c>
      <c r="D348" s="37"/>
      <c r="E348" s="37"/>
      <c r="F348" s="37">
        <f>Source!BZ115</f>
        <v>80</v>
      </c>
      <c r="G348" s="62">
        <f>(Source!AF115+Source!AE115)*Source!FX115/100</f>
        <v>847.74400000000014</v>
      </c>
      <c r="H348" s="63">
        <f>Source!X115</f>
        <v>3044.67</v>
      </c>
    </row>
    <row r="349" spans="1:28" x14ac:dyDescent="0.2">
      <c r="C349" s="11" t="s">
        <v>1211</v>
      </c>
      <c r="D349" s="37"/>
      <c r="E349" s="37"/>
      <c r="F349" s="37">
        <f>Source!CA115</f>
        <v>68</v>
      </c>
      <c r="G349" s="62">
        <f>(Source!AF115+Source!AE115)*Source!FY115/100</f>
        <v>720.58240000000001</v>
      </c>
      <c r="H349" s="63">
        <f>Source!Y115</f>
        <v>2587.9699999999998</v>
      </c>
    </row>
    <row r="350" spans="1:28" x14ac:dyDescent="0.2">
      <c r="C350" s="11" t="s">
        <v>1213</v>
      </c>
      <c r="D350" s="37"/>
      <c r="E350" s="37"/>
      <c r="F350" s="37"/>
      <c r="G350" s="62">
        <f>((Source!AF115+Source!AE115)*Source!FX115/100)+((Source!AF115+Source!AE115)*Source!FY115/100)+Source!AB115</f>
        <v>2675.2064</v>
      </c>
      <c r="H350" s="63">
        <f>Source!O115+Source!X115+Source!Y115</f>
        <v>9608</v>
      </c>
    </row>
    <row r="351" spans="1:28" ht="28.5" x14ac:dyDescent="0.2">
      <c r="A351" s="50">
        <v>45</v>
      </c>
      <c r="B351" s="50" t="str">
        <f>Source!E117</f>
        <v>19,1</v>
      </c>
      <c r="C351" s="50" t="str">
        <f>Source!G117</f>
        <v>Раствор готовый кладочный тяжелый цементный</v>
      </c>
      <c r="D351" s="50" t="str">
        <f>Source!F117</f>
        <v>04.3.01.09</v>
      </c>
      <c r="E351" s="33" t="str">
        <f>Source!H117</f>
        <v>м3</v>
      </c>
      <c r="F351" s="14">
        <f>Source!I117</f>
        <v>1.1770000000000003</v>
      </c>
      <c r="G351" s="24">
        <f>Source!AB117</f>
        <v>0</v>
      </c>
      <c r="H351" s="25">
        <f>Source!O117</f>
        <v>0</v>
      </c>
      <c r="T351">
        <f>Source!O117+Source!X117+Source!Y117</f>
        <v>0</v>
      </c>
      <c r="U351">
        <f>Source!P117</f>
        <v>0</v>
      </c>
      <c r="V351">
        <f>Source!S117</f>
        <v>0</v>
      </c>
      <c r="W351">
        <f>Source!Q117</f>
        <v>0</v>
      </c>
      <c r="X351">
        <f>Source!R117</f>
        <v>0</v>
      </c>
      <c r="Y351">
        <f>Source!U117</f>
        <v>0</v>
      </c>
      <c r="Z351">
        <f>Source!V117</f>
        <v>0</v>
      </c>
      <c r="AA351">
        <f>Source!X117</f>
        <v>0</v>
      </c>
      <c r="AB351">
        <f>Source!Y117</f>
        <v>0</v>
      </c>
    </row>
    <row r="352" spans="1:28" ht="14.25" x14ac:dyDescent="0.2">
      <c r="C352" s="27" t="s">
        <v>1201</v>
      </c>
      <c r="D352" s="27">
        <f>Source!BC117</f>
        <v>6.53</v>
      </c>
      <c r="F352" s="14"/>
      <c r="G352" s="14"/>
      <c r="H352" s="14"/>
    </row>
    <row r="353" spans="1:28" ht="28.5" x14ac:dyDescent="0.2">
      <c r="A353" s="50">
        <v>46</v>
      </c>
      <c r="B353" s="50" t="str">
        <f>Source!E119</f>
        <v>19,2</v>
      </c>
      <c r="C353" s="50" t="str">
        <f>Source!G119</f>
        <v>Раствор готовый кладочный цементный марки 150</v>
      </c>
      <c r="D353" s="50" t="str">
        <f>Source!F119</f>
        <v>04.3.01.09-0015</v>
      </c>
      <c r="E353" s="33" t="str">
        <f>Source!H119</f>
        <v>м3</v>
      </c>
      <c r="F353" s="14">
        <f>Source!I119</f>
        <v>1.1770000000000003</v>
      </c>
      <c r="G353" s="24">
        <f>Source!AB119</f>
        <v>548.29999999999995</v>
      </c>
      <c r="H353" s="25">
        <f>Source!O119</f>
        <v>4214.13</v>
      </c>
      <c r="T353">
        <f>Source!O119+Source!X119+Source!Y119</f>
        <v>4214.13</v>
      </c>
      <c r="U353">
        <f>Source!P119</f>
        <v>4214.13</v>
      </c>
      <c r="V353">
        <f>Source!S119</f>
        <v>0</v>
      </c>
      <c r="W353">
        <f>Source!Q119</f>
        <v>0</v>
      </c>
      <c r="X353">
        <f>Source!R119</f>
        <v>0</v>
      </c>
      <c r="Y353">
        <f>Source!U119</f>
        <v>0</v>
      </c>
      <c r="Z353">
        <f>Source!V119</f>
        <v>0</v>
      </c>
      <c r="AA353">
        <f>Source!X119</f>
        <v>0</v>
      </c>
      <c r="AB353">
        <f>Source!Y119</f>
        <v>0</v>
      </c>
    </row>
    <row r="354" spans="1:28" ht="14.25" x14ac:dyDescent="0.2">
      <c r="C354" s="27" t="s">
        <v>1201</v>
      </c>
      <c r="D354" s="27">
        <f>Source!BC119</f>
        <v>6.53</v>
      </c>
      <c r="F354" s="14"/>
      <c r="G354" s="14"/>
      <c r="H354" s="14"/>
    </row>
    <row r="355" spans="1:28" ht="28.5" x14ac:dyDescent="0.2">
      <c r="A355" s="50">
        <v>47</v>
      </c>
      <c r="B355" s="50" t="str">
        <f>Source!E121</f>
        <v>20</v>
      </c>
      <c r="C355" s="50" t="str">
        <f>Source!G121</f>
        <v>Покрытие поверхностей грунтовкой глубокого проникновения за 1 раз стен</v>
      </c>
      <c r="D355" s="50" t="str">
        <f>Source!F121</f>
        <v>15-04-006-03</v>
      </c>
      <c r="E355" s="33" t="str">
        <f>Source!H121</f>
        <v>100 м2</v>
      </c>
      <c r="F355" s="14">
        <f>Source!I121</f>
        <v>1.8440000000000001</v>
      </c>
      <c r="G355" s="24">
        <f>Source!AB121</f>
        <v>76.554000000000002</v>
      </c>
      <c r="H355" s="25">
        <f>Source!O121</f>
        <v>921.81</v>
      </c>
      <c r="T355">
        <f>Source!O121+Source!X121+Source!Y121</f>
        <v>2166.3599999999997</v>
      </c>
      <c r="U355">
        <f>Source!P121</f>
        <v>34.68</v>
      </c>
      <c r="V355">
        <f>Source!S121</f>
        <v>872.53</v>
      </c>
      <c r="W355">
        <f>Source!Q121</f>
        <v>14.6</v>
      </c>
      <c r="X355">
        <f>Source!R121</f>
        <v>3.91</v>
      </c>
      <c r="Y355">
        <f>Source!U121</f>
        <v>13.889929999999998</v>
      </c>
      <c r="Z355">
        <f>Source!V121</f>
        <v>4.6100000000000002E-2</v>
      </c>
      <c r="AA355">
        <f>Source!X121</f>
        <v>832.62</v>
      </c>
      <c r="AB355">
        <f>Source!Y121</f>
        <v>411.93</v>
      </c>
    </row>
    <row r="356" spans="1:28" ht="14.25" x14ac:dyDescent="0.2">
      <c r="C356" s="27" t="str">
        <f>"Объем: "&amp;Source!I121&amp;"=184,4/"&amp;"100"</f>
        <v>Объем: 1,844=184,4/100</v>
      </c>
      <c r="F356" s="14"/>
      <c r="G356" s="14"/>
      <c r="H356" s="14"/>
    </row>
    <row r="357" spans="1:28" x14ac:dyDescent="0.2">
      <c r="C357" s="27" t="s">
        <v>1199</v>
      </c>
      <c r="D357" s="27">
        <f>Source!BA121</f>
        <v>6.53</v>
      </c>
    </row>
    <row r="358" spans="1:28" x14ac:dyDescent="0.2">
      <c r="C358" s="27" t="s">
        <v>1200</v>
      </c>
      <c r="D358" s="27">
        <f>Source!BB121</f>
        <v>6.53</v>
      </c>
    </row>
    <row r="359" spans="1:28" x14ac:dyDescent="0.2">
      <c r="C359" s="27" t="s">
        <v>1201</v>
      </c>
      <c r="D359" s="27">
        <f>Source!BC121</f>
        <v>6.53</v>
      </c>
    </row>
    <row r="360" spans="1:28" x14ac:dyDescent="0.2">
      <c r="C360" s="27" t="s">
        <v>1202</v>
      </c>
      <c r="D360" s="27">
        <f>Source!BS121</f>
        <v>6.53</v>
      </c>
    </row>
    <row r="361" spans="1:28" x14ac:dyDescent="0.2">
      <c r="C361" s="27" t="s">
        <v>1203</v>
      </c>
      <c r="D361" s="107" t="s">
        <v>220</v>
      </c>
      <c r="E361" s="107"/>
      <c r="F361" s="107"/>
      <c r="G361" s="107"/>
      <c r="H361" s="107"/>
    </row>
    <row r="362" spans="1:28" x14ac:dyDescent="0.2">
      <c r="C362" s="27" t="s">
        <v>1204</v>
      </c>
      <c r="D362" s="107" t="s">
        <v>76</v>
      </c>
      <c r="E362" s="107"/>
      <c r="F362" s="107"/>
      <c r="G362" s="107"/>
      <c r="H362" s="107"/>
    </row>
    <row r="363" spans="1:28" x14ac:dyDescent="0.2">
      <c r="C363" s="27" t="s">
        <v>1205</v>
      </c>
      <c r="D363" s="107" t="s">
        <v>76</v>
      </c>
      <c r="E363" s="107"/>
      <c r="F363" s="107"/>
      <c r="G363" s="107"/>
      <c r="H363" s="107"/>
    </row>
    <row r="364" spans="1:28" x14ac:dyDescent="0.2">
      <c r="C364" s="27" t="s">
        <v>1206</v>
      </c>
      <c r="D364" s="107" t="s">
        <v>77</v>
      </c>
      <c r="E364" s="107"/>
      <c r="F364" s="107"/>
      <c r="G364" s="107"/>
      <c r="H364" s="107"/>
    </row>
    <row r="365" spans="1:28" x14ac:dyDescent="0.2">
      <c r="C365" s="27" t="s">
        <v>1207</v>
      </c>
      <c r="D365" s="107" t="s">
        <v>77</v>
      </c>
      <c r="E365" s="107"/>
      <c r="F365" s="107"/>
      <c r="G365" s="107"/>
      <c r="H365" s="107"/>
    </row>
    <row r="366" spans="1:28" x14ac:dyDescent="0.2">
      <c r="C366" s="27" t="s">
        <v>1208</v>
      </c>
      <c r="D366" s="107" t="s">
        <v>76</v>
      </c>
      <c r="E366" s="107"/>
      <c r="F366" s="107"/>
      <c r="G366" s="107"/>
      <c r="H366" s="107"/>
    </row>
    <row r="367" spans="1:28" x14ac:dyDescent="0.2">
      <c r="C367" s="11" t="s">
        <v>1209</v>
      </c>
      <c r="D367" s="37"/>
      <c r="E367" s="37"/>
      <c r="F367" s="37">
        <f>Source!BZ121</f>
        <v>105</v>
      </c>
      <c r="G367" s="62">
        <f>(Source!AF121+Source!AE121)*Source!FX121/100</f>
        <v>68.7832425</v>
      </c>
      <c r="H367" s="63">
        <f>Source!X121</f>
        <v>832.62</v>
      </c>
    </row>
    <row r="368" spans="1:28" x14ac:dyDescent="0.2">
      <c r="C368" s="11" t="s">
        <v>1210</v>
      </c>
      <c r="D368" s="37"/>
      <c r="E368" s="37"/>
      <c r="F368" s="37"/>
      <c r="G368" s="37" t="str">
        <f>CONCATENATE(Source!DL121,Source!FT121, "=", Source!FX121, "%")</f>
        <v>*0,9=94,5%</v>
      </c>
      <c r="H368" s="37" t="str">
        <f>CONCATENATE(Source!AT121)</f>
        <v>95</v>
      </c>
    </row>
    <row r="369" spans="1:28" x14ac:dyDescent="0.2">
      <c r="C369" s="11" t="s">
        <v>1211</v>
      </c>
      <c r="D369" s="37"/>
      <c r="E369" s="37"/>
      <c r="F369" s="37">
        <f>Source!CA121</f>
        <v>55</v>
      </c>
      <c r="G369" s="62">
        <f>(Source!AF121+Source!AE121)*Source!FY121/100</f>
        <v>34.027688750000003</v>
      </c>
      <c r="H369" s="63">
        <f>Source!Y121</f>
        <v>411.93</v>
      </c>
    </row>
    <row r="370" spans="1:28" x14ac:dyDescent="0.2">
      <c r="C370" s="11" t="s">
        <v>1212</v>
      </c>
      <c r="D370" s="37"/>
      <c r="E370" s="37"/>
      <c r="F370" s="37"/>
      <c r="G370" s="37" t="str">
        <f>CONCATENATE(Source!DM121,Source!FU121, "=", Source!FY121, "%")</f>
        <v>*0,85=46,75%</v>
      </c>
      <c r="H370" s="37" t="str">
        <f>CONCATENATE(Source!AU121)</f>
        <v>47</v>
      </c>
    </row>
    <row r="371" spans="1:28" x14ac:dyDescent="0.2">
      <c r="C371" s="11" t="s">
        <v>1213</v>
      </c>
      <c r="D371" s="37"/>
      <c r="E371" s="37"/>
      <c r="F371" s="37"/>
      <c r="G371" s="62">
        <f>((Source!AF121+Source!AE121)*Source!FX121/100)+((Source!AF121+Source!AE121)*Source!FY121/100)+Source!AB121</f>
        <v>179.36493125000001</v>
      </c>
      <c r="H371" s="63">
        <f>Source!O121+Source!X121+Source!Y121</f>
        <v>2166.3599999999997</v>
      </c>
    </row>
    <row r="372" spans="1:28" ht="14.25" x14ac:dyDescent="0.2">
      <c r="A372" s="50">
        <v>48</v>
      </c>
      <c r="B372" s="50" t="str">
        <f>Source!E123</f>
        <v>20,1</v>
      </c>
      <c r="C372" s="50" t="str">
        <f>Source!G123</f>
        <v>Грунтовка</v>
      </c>
      <c r="D372" s="50" t="str">
        <f>Source!F123</f>
        <v>14.4.01.21</v>
      </c>
      <c r="E372" s="33" t="str">
        <f>Source!H123</f>
        <v>т</v>
      </c>
      <c r="F372" s="14">
        <f>Source!I123</f>
        <v>0.383552</v>
      </c>
      <c r="G372" s="24">
        <f>Source!AB123</f>
        <v>0</v>
      </c>
      <c r="H372" s="25">
        <f>Source!O123</f>
        <v>0</v>
      </c>
      <c r="T372">
        <f>Source!O123+Source!X123+Source!Y123</f>
        <v>0</v>
      </c>
      <c r="U372">
        <f>Source!P123</f>
        <v>0</v>
      </c>
      <c r="V372">
        <f>Source!S123</f>
        <v>0</v>
      </c>
      <c r="W372">
        <f>Source!Q123</f>
        <v>0</v>
      </c>
      <c r="X372">
        <f>Source!R123</f>
        <v>0</v>
      </c>
      <c r="Y372">
        <f>Source!U123</f>
        <v>0</v>
      </c>
      <c r="Z372">
        <f>Source!V123</f>
        <v>0</v>
      </c>
      <c r="AA372">
        <f>Source!X123</f>
        <v>0</v>
      </c>
      <c r="AB372">
        <f>Source!Y123</f>
        <v>0</v>
      </c>
    </row>
    <row r="373" spans="1:28" ht="14.25" x14ac:dyDescent="0.2">
      <c r="C373" s="27" t="s">
        <v>1201</v>
      </c>
      <c r="D373" s="27">
        <f>Source!BC123</f>
        <v>6.53</v>
      </c>
      <c r="F373" s="14"/>
      <c r="G373" s="14"/>
      <c r="H373" s="14"/>
    </row>
    <row r="374" spans="1:28" ht="42.75" x14ac:dyDescent="0.2">
      <c r="A374" s="50">
        <v>49</v>
      </c>
      <c r="B374" s="50" t="str">
        <f>Source!E125</f>
        <v>20,2</v>
      </c>
      <c r="C374" s="50" t="str">
        <f>Source!G125</f>
        <v>Грунтовка: акриловая глубокого проникновения "БИРСС Грунт КШ" прим.</v>
      </c>
      <c r="D374" s="50" t="str">
        <f>Source!F125</f>
        <v>14.4.01.02-0101</v>
      </c>
      <c r="E374" s="33" t="str">
        <f>Source!H125</f>
        <v>т</v>
      </c>
      <c r="F374" s="14">
        <f>Source!I125</f>
        <v>0.383552</v>
      </c>
      <c r="G374" s="24">
        <f>Source!AB125</f>
        <v>11225.81</v>
      </c>
      <c r="H374" s="25">
        <f>Source!O125</f>
        <v>28116.1</v>
      </c>
      <c r="T374">
        <f>Source!O125+Source!X125+Source!Y125</f>
        <v>28116.1</v>
      </c>
      <c r="U374">
        <f>Source!P125</f>
        <v>28116.1</v>
      </c>
      <c r="V374">
        <f>Source!S125</f>
        <v>0</v>
      </c>
      <c r="W374">
        <f>Source!Q125</f>
        <v>0</v>
      </c>
      <c r="X374">
        <f>Source!R125</f>
        <v>0</v>
      </c>
      <c r="Y374">
        <f>Source!U125</f>
        <v>0</v>
      </c>
      <c r="Z374">
        <f>Source!V125</f>
        <v>0</v>
      </c>
      <c r="AA374">
        <f>Source!X125</f>
        <v>0</v>
      </c>
      <c r="AB374">
        <f>Source!Y125</f>
        <v>0</v>
      </c>
    </row>
    <row r="375" spans="1:28" ht="14.25" x14ac:dyDescent="0.2">
      <c r="C375" s="27" t="s">
        <v>1201</v>
      </c>
      <c r="D375" s="27">
        <f>Source!BC125</f>
        <v>6.53</v>
      </c>
      <c r="F375" s="14"/>
      <c r="G375" s="14"/>
      <c r="H375" s="14"/>
    </row>
    <row r="376" spans="1:28" ht="42.75" x14ac:dyDescent="0.2">
      <c r="A376" s="50">
        <v>50</v>
      </c>
      <c r="B376" s="50" t="str">
        <f>Source!E127</f>
        <v>21</v>
      </c>
      <c r="C376" s="50" t="str">
        <f>Source!G127</f>
        <v>Устройство стяжек из выравнивающей смеси типа "Ветонит" 5000, толщиной 5 мм</v>
      </c>
      <c r="D376" s="50" t="str">
        <f>Source!F127</f>
        <v>11-01-011-08</v>
      </c>
      <c r="E376" s="33" t="str">
        <f>Source!H127</f>
        <v>100 м2</v>
      </c>
      <c r="F376" s="14">
        <f>Source!I127</f>
        <v>1.8440000000000001</v>
      </c>
      <c r="G376" s="24">
        <f>Source!AB127</f>
        <v>11078.647000000001</v>
      </c>
      <c r="H376" s="25">
        <f>Source!O127</f>
        <v>133401.53</v>
      </c>
      <c r="T376">
        <f>Source!O127+Source!X127+Source!Y127</f>
        <v>141240.25</v>
      </c>
      <c r="U376">
        <f>Source!P127</f>
        <v>128858.14</v>
      </c>
      <c r="V376">
        <f>Source!S127</f>
        <v>4449.62</v>
      </c>
      <c r="W376">
        <f>Source!Q127</f>
        <v>93.77</v>
      </c>
      <c r="X376">
        <f>Source!R127</f>
        <v>29.65</v>
      </c>
      <c r="Y376">
        <f>Source!U127</f>
        <v>79.883001999999991</v>
      </c>
      <c r="Z376">
        <f>Source!V127</f>
        <v>0.39185000000000003</v>
      </c>
      <c r="AA376">
        <f>Source!X127</f>
        <v>4971.99</v>
      </c>
      <c r="AB376">
        <f>Source!Y127</f>
        <v>2866.73</v>
      </c>
    </row>
    <row r="377" spans="1:28" ht="14.25" x14ac:dyDescent="0.2">
      <c r="C377" s="27" t="str">
        <f>"Объем: "&amp;Source!I127&amp;"=184,4/"&amp;"100"</f>
        <v>Объем: 1,844=184,4/100</v>
      </c>
      <c r="F377" s="14"/>
      <c r="G377" s="14"/>
      <c r="H377" s="14"/>
    </row>
    <row r="378" spans="1:28" x14ac:dyDescent="0.2">
      <c r="C378" s="27" t="s">
        <v>1199</v>
      </c>
      <c r="D378" s="27">
        <f>Source!BA127</f>
        <v>6.53</v>
      </c>
    </row>
    <row r="379" spans="1:28" x14ac:dyDescent="0.2">
      <c r="C379" s="27" t="s">
        <v>1200</v>
      </c>
      <c r="D379" s="27">
        <f>Source!BB127</f>
        <v>6.53</v>
      </c>
    </row>
    <row r="380" spans="1:28" x14ac:dyDescent="0.2">
      <c r="C380" s="27" t="s">
        <v>1201</v>
      </c>
      <c r="D380" s="27">
        <f>Source!BC127</f>
        <v>6.53</v>
      </c>
    </row>
    <row r="381" spans="1:28" x14ac:dyDescent="0.2">
      <c r="C381" s="27" t="s">
        <v>1202</v>
      </c>
      <c r="D381" s="27">
        <f>Source!BS127</f>
        <v>6.53</v>
      </c>
    </row>
    <row r="382" spans="1:28" x14ac:dyDescent="0.2">
      <c r="C382" s="27" t="s">
        <v>1204</v>
      </c>
      <c r="D382" s="107" t="s">
        <v>76</v>
      </c>
      <c r="E382" s="107"/>
      <c r="F382" s="107"/>
      <c r="G382" s="107"/>
      <c r="H382" s="107"/>
    </row>
    <row r="383" spans="1:28" x14ac:dyDescent="0.2">
      <c r="C383" s="27" t="s">
        <v>1205</v>
      </c>
      <c r="D383" s="107" t="s">
        <v>76</v>
      </c>
      <c r="E383" s="107"/>
      <c r="F383" s="107"/>
      <c r="G383" s="107"/>
      <c r="H383" s="107"/>
    </row>
    <row r="384" spans="1:28" x14ac:dyDescent="0.2">
      <c r="C384" s="27" t="s">
        <v>1206</v>
      </c>
      <c r="D384" s="107" t="s">
        <v>77</v>
      </c>
      <c r="E384" s="107"/>
      <c r="F384" s="107"/>
      <c r="G384" s="107"/>
      <c r="H384" s="107"/>
    </row>
    <row r="385" spans="1:28" x14ac:dyDescent="0.2">
      <c r="C385" s="27" t="s">
        <v>1207</v>
      </c>
      <c r="D385" s="107" t="s">
        <v>77</v>
      </c>
      <c r="E385" s="107"/>
      <c r="F385" s="107"/>
      <c r="G385" s="107"/>
      <c r="H385" s="107"/>
    </row>
    <row r="386" spans="1:28" x14ac:dyDescent="0.2">
      <c r="C386" s="27" t="s">
        <v>1208</v>
      </c>
      <c r="D386" s="107" t="s">
        <v>76</v>
      </c>
      <c r="E386" s="107"/>
      <c r="F386" s="107"/>
      <c r="G386" s="107"/>
      <c r="H386" s="107"/>
    </row>
    <row r="387" spans="1:28" x14ac:dyDescent="0.2">
      <c r="C387" s="11" t="s">
        <v>1209</v>
      </c>
      <c r="D387" s="37"/>
      <c r="E387" s="37"/>
      <c r="F387" s="37">
        <f>Source!BZ127</f>
        <v>123</v>
      </c>
      <c r="G387" s="62">
        <f>(Source!AF127+Source!AE127)*Source!FX127/100</f>
        <v>411.79514399999999</v>
      </c>
      <c r="H387" s="63">
        <f>Source!X127</f>
        <v>4971.99</v>
      </c>
    </row>
    <row r="388" spans="1:28" x14ac:dyDescent="0.2">
      <c r="C388" s="11" t="s">
        <v>1210</v>
      </c>
      <c r="D388" s="37"/>
      <c r="E388" s="37"/>
      <c r="F388" s="37"/>
      <c r="G388" s="37" t="str">
        <f>CONCATENATE(Source!DL127,Source!FT127, "=", Source!FX127, "%")</f>
        <v>*0,9=110,7%</v>
      </c>
      <c r="H388" s="37" t="str">
        <f>CONCATENATE(Source!AT127)</f>
        <v>111</v>
      </c>
    </row>
    <row r="389" spans="1:28" x14ac:dyDescent="0.2">
      <c r="C389" s="11" t="s">
        <v>1211</v>
      </c>
      <c r="D389" s="37"/>
      <c r="E389" s="37"/>
      <c r="F389" s="37">
        <f>Source!CA127</f>
        <v>75</v>
      </c>
      <c r="G389" s="62">
        <f>(Source!AF127+Source!AE127)*Source!FY127/100</f>
        <v>237.14489999999998</v>
      </c>
      <c r="H389" s="63">
        <f>Source!Y127</f>
        <v>2866.73</v>
      </c>
    </row>
    <row r="390" spans="1:28" x14ac:dyDescent="0.2">
      <c r="C390" s="11" t="s">
        <v>1212</v>
      </c>
      <c r="D390" s="37"/>
      <c r="E390" s="37"/>
      <c r="F390" s="37"/>
      <c r="G390" s="37" t="str">
        <f>CONCATENATE(Source!DM127,Source!FU127, "=", Source!FY127, "%")</f>
        <v>*0,85=63,75%</v>
      </c>
      <c r="H390" s="37" t="str">
        <f>CONCATENATE(Source!AU127)</f>
        <v>64</v>
      </c>
    </row>
    <row r="391" spans="1:28" x14ac:dyDescent="0.2">
      <c r="C391" s="11" t="s">
        <v>1213</v>
      </c>
      <c r="D391" s="37"/>
      <c r="E391" s="37"/>
      <c r="F391" s="37"/>
      <c r="G391" s="62">
        <f>((Source!AF127+Source!AE127)*Source!FX127/100)+((Source!AF127+Source!AE127)*Source!FY127/100)+Source!AB127</f>
        <v>11727.587044</v>
      </c>
      <c r="H391" s="63">
        <f>Source!O127+Source!X127+Source!Y127</f>
        <v>141240.25</v>
      </c>
    </row>
    <row r="392" spans="1:28" ht="42.75" x14ac:dyDescent="0.2">
      <c r="A392" s="50">
        <v>51</v>
      </c>
      <c r="B392" s="50" t="str">
        <f>Source!E129</f>
        <v>22</v>
      </c>
      <c r="C392" s="50" t="str">
        <f>Source!G129</f>
        <v>Устройство покрытий из линолеума насухо со свариванием полотнищ в стыках</v>
      </c>
      <c r="D392" s="50" t="str">
        <f>Source!F129</f>
        <v>11-01-036-04</v>
      </c>
      <c r="E392" s="33" t="str">
        <f>Source!H129</f>
        <v>100 м2</v>
      </c>
      <c r="F392" s="14">
        <f>Source!I129</f>
        <v>1.8440000000000001</v>
      </c>
      <c r="G392" s="24">
        <f>Source!AB129</f>
        <v>375.41050000000001</v>
      </c>
      <c r="H392" s="25">
        <f>Source!O129</f>
        <v>4520.4399999999996</v>
      </c>
      <c r="T392">
        <f>Source!O129+Source!X129+Source!Y129</f>
        <v>11113.39</v>
      </c>
      <c r="U392">
        <f>Source!P129</f>
        <v>0</v>
      </c>
      <c r="V392">
        <f>Source!S129</f>
        <v>3614.48</v>
      </c>
      <c r="W392">
        <f>Source!Q129</f>
        <v>905.96</v>
      </c>
      <c r="X392">
        <f>Source!R129</f>
        <v>152.91999999999999</v>
      </c>
      <c r="Y392">
        <f>Source!U129</f>
        <v>66.608046000000002</v>
      </c>
      <c r="Z392">
        <f>Source!V129</f>
        <v>1.8900999999999999</v>
      </c>
      <c r="AA392">
        <f>Source!X129</f>
        <v>4181.8100000000004</v>
      </c>
      <c r="AB392">
        <f>Source!Y129</f>
        <v>2411.14</v>
      </c>
    </row>
    <row r="393" spans="1:28" ht="14.25" x14ac:dyDescent="0.2">
      <c r="C393" s="27" t="str">
        <f>"Объем: "&amp;Source!I129&amp;"=184,4/"&amp;"100"</f>
        <v>Объем: 1,844=184,4/100</v>
      </c>
      <c r="F393" s="14"/>
      <c r="G393" s="14"/>
      <c r="H393" s="14"/>
    </row>
    <row r="394" spans="1:28" x14ac:dyDescent="0.2">
      <c r="C394" s="27" t="s">
        <v>1199</v>
      </c>
      <c r="D394" s="27">
        <f>Source!BA129</f>
        <v>6.53</v>
      </c>
    </row>
    <row r="395" spans="1:28" x14ac:dyDescent="0.2">
      <c r="C395" s="27" t="s">
        <v>1200</v>
      </c>
      <c r="D395" s="27">
        <f>Source!BB129</f>
        <v>6.53</v>
      </c>
    </row>
    <row r="396" spans="1:28" x14ac:dyDescent="0.2">
      <c r="C396" s="27" t="s">
        <v>1201</v>
      </c>
      <c r="D396" s="27">
        <f>Source!BC129</f>
        <v>6.53</v>
      </c>
    </row>
    <row r="397" spans="1:28" x14ac:dyDescent="0.2">
      <c r="C397" s="27" t="s">
        <v>1202</v>
      </c>
      <c r="D397" s="27">
        <f>Source!BS129</f>
        <v>6.53</v>
      </c>
    </row>
    <row r="398" spans="1:28" x14ac:dyDescent="0.2">
      <c r="C398" s="27" t="s">
        <v>1204</v>
      </c>
      <c r="D398" s="107" t="s">
        <v>76</v>
      </c>
      <c r="E398" s="107"/>
      <c r="F398" s="107"/>
      <c r="G398" s="107"/>
      <c r="H398" s="107"/>
    </row>
    <row r="399" spans="1:28" x14ac:dyDescent="0.2">
      <c r="C399" s="27" t="s">
        <v>1205</v>
      </c>
      <c r="D399" s="107" t="s">
        <v>76</v>
      </c>
      <c r="E399" s="107"/>
      <c r="F399" s="107"/>
      <c r="G399" s="107"/>
      <c r="H399" s="107"/>
    </row>
    <row r="400" spans="1:28" x14ac:dyDescent="0.2">
      <c r="C400" s="27" t="s">
        <v>1206</v>
      </c>
      <c r="D400" s="107" t="s">
        <v>77</v>
      </c>
      <c r="E400" s="107"/>
      <c r="F400" s="107"/>
      <c r="G400" s="107"/>
      <c r="H400" s="107"/>
    </row>
    <row r="401" spans="1:28" x14ac:dyDescent="0.2">
      <c r="C401" s="27" t="s">
        <v>1207</v>
      </c>
      <c r="D401" s="107" t="s">
        <v>77</v>
      </c>
      <c r="E401" s="107"/>
      <c r="F401" s="107"/>
      <c r="G401" s="107"/>
      <c r="H401" s="107"/>
    </row>
    <row r="402" spans="1:28" x14ac:dyDescent="0.2">
      <c r="C402" s="27" t="s">
        <v>1208</v>
      </c>
      <c r="D402" s="107" t="s">
        <v>76</v>
      </c>
      <c r="E402" s="107"/>
      <c r="F402" s="107"/>
      <c r="G402" s="107"/>
      <c r="H402" s="107"/>
    </row>
    <row r="403" spans="1:28" x14ac:dyDescent="0.2">
      <c r="C403" s="11" t="s">
        <v>1209</v>
      </c>
      <c r="D403" s="37"/>
      <c r="E403" s="37"/>
      <c r="F403" s="37">
        <f>Source!BZ129</f>
        <v>123</v>
      </c>
      <c r="G403" s="62">
        <f>(Source!AF129+Source!AE129)*Source!FX129/100</f>
        <v>346.35041100000001</v>
      </c>
      <c r="H403" s="63">
        <f>Source!X129</f>
        <v>4181.8100000000004</v>
      </c>
    </row>
    <row r="404" spans="1:28" x14ac:dyDescent="0.2">
      <c r="C404" s="11" t="s">
        <v>1210</v>
      </c>
      <c r="D404" s="37"/>
      <c r="E404" s="37"/>
      <c r="F404" s="37"/>
      <c r="G404" s="37" t="str">
        <f>CONCATENATE(Source!DL129,Source!FT129, "=", Source!FX129, "%")</f>
        <v>*0,9=110,7%</v>
      </c>
      <c r="H404" s="37" t="str">
        <f>CONCATENATE(Source!AT129)</f>
        <v>111</v>
      </c>
    </row>
    <row r="405" spans="1:28" x14ac:dyDescent="0.2">
      <c r="C405" s="11" t="s">
        <v>1211</v>
      </c>
      <c r="D405" s="37"/>
      <c r="E405" s="37"/>
      <c r="F405" s="37">
        <f>Source!CA129</f>
        <v>75</v>
      </c>
      <c r="G405" s="62">
        <f>(Source!AF129+Source!AE129)*Source!FY129/100</f>
        <v>199.45653749999997</v>
      </c>
      <c r="H405" s="63">
        <f>Source!Y129</f>
        <v>2411.14</v>
      </c>
    </row>
    <row r="406" spans="1:28" x14ac:dyDescent="0.2">
      <c r="C406" s="11" t="s">
        <v>1212</v>
      </c>
      <c r="D406" s="37"/>
      <c r="E406" s="37"/>
      <c r="F406" s="37"/>
      <c r="G406" s="37" t="str">
        <f>CONCATENATE(Source!DM129,Source!FU129, "=", Source!FY129, "%")</f>
        <v>*0,85=63,75%</v>
      </c>
      <c r="H406" s="37" t="str">
        <f>CONCATENATE(Source!AU129)</f>
        <v>64</v>
      </c>
    </row>
    <row r="407" spans="1:28" x14ac:dyDescent="0.2">
      <c r="C407" s="11" t="s">
        <v>1213</v>
      </c>
      <c r="D407" s="37"/>
      <c r="E407" s="37"/>
      <c r="F407" s="37"/>
      <c r="G407" s="62">
        <f>((Source!AF129+Source!AE129)*Source!FX129/100)+((Source!AF129+Source!AE129)*Source!FY129/100)+Source!AB129</f>
        <v>921.21744850000005</v>
      </c>
      <c r="H407" s="63">
        <f>Source!O129+Source!X129+Source!Y129</f>
        <v>11113.39</v>
      </c>
    </row>
    <row r="408" spans="1:28" ht="28.5" x14ac:dyDescent="0.2">
      <c r="A408" s="50">
        <v>52</v>
      </c>
      <c r="B408" s="50" t="str">
        <f>Source!E131</f>
        <v>22,1</v>
      </c>
      <c r="C408" s="50" t="str">
        <f>Source!G131</f>
        <v>Линолеум на теплозвукоизолирующей подоснове</v>
      </c>
      <c r="D408" s="50" t="str">
        <f>Source!F131</f>
        <v>01.6.03.04</v>
      </c>
      <c r="E408" s="33" t="str">
        <f>Source!H131</f>
        <v>м2</v>
      </c>
      <c r="F408" s="14">
        <f>Source!I131</f>
        <v>188.08799999999999</v>
      </c>
      <c r="G408" s="24">
        <f>Source!AB131</f>
        <v>0</v>
      </c>
      <c r="H408" s="25">
        <f>Source!O131</f>
        <v>0</v>
      </c>
      <c r="T408">
        <f>Source!O131+Source!X131+Source!Y131</f>
        <v>0</v>
      </c>
      <c r="U408">
        <f>Source!P131</f>
        <v>0</v>
      </c>
      <c r="V408">
        <f>Source!S131</f>
        <v>0</v>
      </c>
      <c r="W408">
        <f>Source!Q131</f>
        <v>0</v>
      </c>
      <c r="X408">
        <f>Source!R131</f>
        <v>0</v>
      </c>
      <c r="Y408">
        <f>Source!U131</f>
        <v>0</v>
      </c>
      <c r="Z408">
        <f>Source!V131</f>
        <v>0</v>
      </c>
      <c r="AA408">
        <f>Source!X131</f>
        <v>0</v>
      </c>
      <c r="AB408">
        <f>Source!Y131</f>
        <v>0</v>
      </c>
    </row>
    <row r="409" spans="1:28" ht="14.25" x14ac:dyDescent="0.2">
      <c r="C409" s="27" t="s">
        <v>1201</v>
      </c>
      <c r="D409" s="27">
        <f>Source!BC131</f>
        <v>6.53</v>
      </c>
      <c r="F409" s="14"/>
      <c r="G409" s="14"/>
      <c r="H409" s="14"/>
    </row>
    <row r="410" spans="1:28" ht="85.5" x14ac:dyDescent="0.2">
      <c r="A410" s="50">
        <v>53</v>
      </c>
      <c r="B410" s="50" t="str">
        <f>Source!E133</f>
        <v>22,2</v>
      </c>
      <c r="C410" s="50" t="str">
        <f>Source!G133</f>
        <v>Линолеум коммерческий гетерогенный "ТАРКЕТТ EXTRA", акустический (толщина 3,3 мм, толщина защитного слоя 0,7 мм, класс 34, пож. безопасность Г1, В2, РП1, Д2, Т2) прим.</v>
      </c>
      <c r="D410" s="50" t="str">
        <f>Source!F133</f>
        <v>01.6.03.04-0097</v>
      </c>
      <c r="E410" s="33" t="str">
        <f>Source!H133</f>
        <v>м2</v>
      </c>
      <c r="F410" s="14">
        <f>Source!I133</f>
        <v>188.08799999999999</v>
      </c>
      <c r="G410" s="24">
        <f>Source!AB133</f>
        <v>89.1</v>
      </c>
      <c r="H410" s="25">
        <f>Source!O133</f>
        <v>109433.92</v>
      </c>
      <c r="T410">
        <f>Source!O133+Source!X133+Source!Y133</f>
        <v>109433.92</v>
      </c>
      <c r="U410">
        <f>Source!P133</f>
        <v>109433.92</v>
      </c>
      <c r="V410">
        <f>Source!S133</f>
        <v>0</v>
      </c>
      <c r="W410">
        <f>Source!Q133</f>
        <v>0</v>
      </c>
      <c r="X410">
        <f>Source!R133</f>
        <v>0</v>
      </c>
      <c r="Y410">
        <f>Source!U133</f>
        <v>0</v>
      </c>
      <c r="Z410">
        <f>Source!V133</f>
        <v>0</v>
      </c>
      <c r="AA410">
        <f>Source!X133</f>
        <v>0</v>
      </c>
      <c r="AB410">
        <f>Source!Y133</f>
        <v>0</v>
      </c>
    </row>
    <row r="411" spans="1:28" ht="14.25" x14ac:dyDescent="0.2">
      <c r="C411" s="27" t="s">
        <v>1201</v>
      </c>
      <c r="D411" s="27">
        <f>Source!BC133</f>
        <v>6.53</v>
      </c>
      <c r="F411" s="14"/>
      <c r="G411" s="14"/>
      <c r="H411" s="14"/>
    </row>
    <row r="412" spans="1:28" ht="42.75" x14ac:dyDescent="0.2">
      <c r="A412" s="50">
        <v>54</v>
      </c>
      <c r="B412" s="50" t="str">
        <f>Source!E135</f>
        <v>23</v>
      </c>
      <c r="C412" s="50" t="str">
        <f>Source!G135</f>
        <v>Устройство плинтусов поливинилхлоридных на винтах самонарезающих</v>
      </c>
      <c r="D412" s="50" t="str">
        <f>Source!F135</f>
        <v>11-01-040-03</v>
      </c>
      <c r="E412" s="33" t="str">
        <f>Source!H135</f>
        <v>100 м</v>
      </c>
      <c r="F412" s="14">
        <f>Source!I135</f>
        <v>1.1319999999999999</v>
      </c>
      <c r="G412" s="24">
        <f>Source!AB135</f>
        <v>146.82050000000001</v>
      </c>
      <c r="H412" s="25">
        <f>Source!O135</f>
        <v>1085.29</v>
      </c>
      <c r="T412">
        <f>Source!O135+Source!X135+Source!Y135</f>
        <v>2004.31</v>
      </c>
      <c r="U412">
        <f>Source!P135</f>
        <v>544.34</v>
      </c>
      <c r="V412">
        <f>Source!S135</f>
        <v>521.27</v>
      </c>
      <c r="W412">
        <f>Source!Q135</f>
        <v>19.68</v>
      </c>
      <c r="X412">
        <f>Source!R135</f>
        <v>3.88</v>
      </c>
      <c r="Y412">
        <f>Source!U135</f>
        <v>8.6960239999999978</v>
      </c>
      <c r="Z412">
        <f>Source!V135</f>
        <v>5.6599999999999998E-2</v>
      </c>
      <c r="AA412">
        <f>Source!X135</f>
        <v>582.91999999999996</v>
      </c>
      <c r="AB412">
        <f>Source!Y135</f>
        <v>336.1</v>
      </c>
    </row>
    <row r="413" spans="1:28" ht="14.25" x14ac:dyDescent="0.2">
      <c r="C413" s="27" t="str">
        <f>"Объем: "&amp;Source!I135&amp;"=113,2/"&amp;"100"</f>
        <v>Объем: 1,132=113,2/100</v>
      </c>
      <c r="F413" s="14"/>
      <c r="G413" s="14"/>
      <c r="H413" s="14"/>
    </row>
    <row r="414" spans="1:28" x14ac:dyDescent="0.2">
      <c r="C414" s="27" t="s">
        <v>1199</v>
      </c>
      <c r="D414" s="27">
        <f>Source!BA135</f>
        <v>6.53</v>
      </c>
    </row>
    <row r="415" spans="1:28" x14ac:dyDescent="0.2">
      <c r="C415" s="27" t="s">
        <v>1200</v>
      </c>
      <c r="D415" s="27">
        <f>Source!BB135</f>
        <v>6.53</v>
      </c>
    </row>
    <row r="416" spans="1:28" x14ac:dyDescent="0.2">
      <c r="C416" s="27" t="s">
        <v>1201</v>
      </c>
      <c r="D416" s="27">
        <f>Source!BC135</f>
        <v>6.53</v>
      </c>
    </row>
    <row r="417" spans="1:28" x14ac:dyDescent="0.2">
      <c r="C417" s="27" t="s">
        <v>1202</v>
      </c>
      <c r="D417" s="27">
        <f>Source!BS135</f>
        <v>6.53</v>
      </c>
    </row>
    <row r="418" spans="1:28" x14ac:dyDescent="0.2">
      <c r="C418" s="27" t="s">
        <v>1204</v>
      </c>
      <c r="D418" s="107" t="s">
        <v>76</v>
      </c>
      <c r="E418" s="107"/>
      <c r="F418" s="107"/>
      <c r="G418" s="107"/>
      <c r="H418" s="107"/>
    </row>
    <row r="419" spans="1:28" x14ac:dyDescent="0.2">
      <c r="C419" s="27" t="s">
        <v>1205</v>
      </c>
      <c r="D419" s="107" t="s">
        <v>76</v>
      </c>
      <c r="E419" s="107"/>
      <c r="F419" s="107"/>
      <c r="G419" s="107"/>
      <c r="H419" s="107"/>
    </row>
    <row r="420" spans="1:28" x14ac:dyDescent="0.2">
      <c r="C420" s="27" t="s">
        <v>1206</v>
      </c>
      <c r="D420" s="107" t="s">
        <v>77</v>
      </c>
      <c r="E420" s="107"/>
      <c r="F420" s="107"/>
      <c r="G420" s="107"/>
      <c r="H420" s="107"/>
    </row>
    <row r="421" spans="1:28" x14ac:dyDescent="0.2">
      <c r="C421" s="27" t="s">
        <v>1207</v>
      </c>
      <c r="D421" s="107" t="s">
        <v>77</v>
      </c>
      <c r="E421" s="107"/>
      <c r="F421" s="107"/>
      <c r="G421" s="107"/>
      <c r="H421" s="107"/>
    </row>
    <row r="422" spans="1:28" x14ac:dyDescent="0.2">
      <c r="C422" s="27" t="s">
        <v>1208</v>
      </c>
      <c r="D422" s="107" t="s">
        <v>76</v>
      </c>
      <c r="E422" s="107"/>
      <c r="F422" s="107"/>
      <c r="G422" s="107"/>
      <c r="H422" s="107"/>
    </row>
    <row r="423" spans="1:28" x14ac:dyDescent="0.2">
      <c r="C423" s="11" t="s">
        <v>1209</v>
      </c>
      <c r="D423" s="37"/>
      <c r="E423" s="37"/>
      <c r="F423" s="37">
        <f>Source!BZ135</f>
        <v>123</v>
      </c>
      <c r="G423" s="62">
        <f>(Source!AF135+Source!AE135)*Source!FX135/100</f>
        <v>78.644601000000009</v>
      </c>
      <c r="H423" s="63">
        <f>Source!X135</f>
        <v>582.91999999999996</v>
      </c>
    </row>
    <row r="424" spans="1:28" x14ac:dyDescent="0.2">
      <c r="C424" s="11" t="s">
        <v>1210</v>
      </c>
      <c r="D424" s="37"/>
      <c r="E424" s="37"/>
      <c r="F424" s="37"/>
      <c r="G424" s="37" t="str">
        <f>CONCATENATE(Source!DL135,Source!FT135, "=", Source!FX135, "%")</f>
        <v>*0,9=110,7%</v>
      </c>
      <c r="H424" s="37" t="str">
        <f>CONCATENATE(Source!AT135)</f>
        <v>111</v>
      </c>
    </row>
    <row r="425" spans="1:28" x14ac:dyDescent="0.2">
      <c r="C425" s="11" t="s">
        <v>1211</v>
      </c>
      <c r="D425" s="37"/>
      <c r="E425" s="37"/>
      <c r="F425" s="37">
        <f>Source!CA135</f>
        <v>75</v>
      </c>
      <c r="G425" s="62">
        <f>(Source!AF135+Source!AE135)*Source!FY135/100</f>
        <v>45.2899125</v>
      </c>
      <c r="H425" s="63">
        <f>Source!Y135</f>
        <v>336.1</v>
      </c>
    </row>
    <row r="426" spans="1:28" x14ac:dyDescent="0.2">
      <c r="C426" s="11" t="s">
        <v>1212</v>
      </c>
      <c r="D426" s="37"/>
      <c r="E426" s="37"/>
      <c r="F426" s="37"/>
      <c r="G426" s="37" t="str">
        <f>CONCATENATE(Source!DM135,Source!FU135, "=", Source!FY135, "%")</f>
        <v>*0,85=63,75%</v>
      </c>
      <c r="H426" s="37" t="str">
        <f>CONCATENATE(Source!AU135)</f>
        <v>64</v>
      </c>
    </row>
    <row r="427" spans="1:28" x14ac:dyDescent="0.2">
      <c r="C427" s="11" t="s">
        <v>1213</v>
      </c>
      <c r="D427" s="37"/>
      <c r="E427" s="37"/>
      <c r="F427" s="37"/>
      <c r="G427" s="62">
        <f>((Source!AF135+Source!AE135)*Source!FX135/100)+((Source!AF135+Source!AE135)*Source!FY135/100)+Source!AB135</f>
        <v>270.75501350000002</v>
      </c>
      <c r="H427" s="63">
        <f>Source!O135+Source!X135+Source!Y135</f>
        <v>2004.31</v>
      </c>
    </row>
    <row r="428" spans="1:28" ht="14.25" x14ac:dyDescent="0.2">
      <c r="A428" s="50">
        <v>55</v>
      </c>
      <c r="B428" s="50" t="str">
        <f>Source!E137</f>
        <v>23,1</v>
      </c>
      <c r="C428" s="50" t="str">
        <f>Source!G137</f>
        <v>Плинтуса для полов пластиковые</v>
      </c>
      <c r="D428" s="50" t="str">
        <f>Source!F137</f>
        <v>11.3.03.06</v>
      </c>
      <c r="E428" s="33" t="str">
        <f>Source!H137</f>
        <v>м</v>
      </c>
      <c r="F428" s="14">
        <f>Source!I137</f>
        <v>114.33199999999999</v>
      </c>
      <c r="G428" s="24">
        <f>Source!AB137</f>
        <v>0</v>
      </c>
      <c r="H428" s="25">
        <f>Source!O137</f>
        <v>0</v>
      </c>
      <c r="T428">
        <f>Source!O137+Source!X137+Source!Y137</f>
        <v>0</v>
      </c>
      <c r="U428">
        <f>Source!P137</f>
        <v>0</v>
      </c>
      <c r="V428">
        <f>Source!S137</f>
        <v>0</v>
      </c>
      <c r="W428">
        <f>Source!Q137</f>
        <v>0</v>
      </c>
      <c r="X428">
        <f>Source!R137</f>
        <v>0</v>
      </c>
      <c r="Y428">
        <f>Source!U137</f>
        <v>0</v>
      </c>
      <c r="Z428">
        <f>Source!V137</f>
        <v>0</v>
      </c>
      <c r="AA428">
        <f>Source!X137</f>
        <v>0</v>
      </c>
      <c r="AB428">
        <f>Source!Y137</f>
        <v>0</v>
      </c>
    </row>
    <row r="429" spans="1:28" ht="14.25" x14ac:dyDescent="0.2">
      <c r="C429" s="27" t="s">
        <v>1201</v>
      </c>
      <c r="D429" s="27">
        <f>Source!BC137</f>
        <v>6.53</v>
      </c>
      <c r="F429" s="14"/>
      <c r="G429" s="14"/>
      <c r="H429" s="14"/>
    </row>
    <row r="430" spans="1:28" ht="28.5" x14ac:dyDescent="0.2">
      <c r="A430" s="50">
        <v>56</v>
      </c>
      <c r="B430" s="50" t="str">
        <f>Source!E139</f>
        <v>23,2</v>
      </c>
      <c r="C430" s="50" t="str">
        <f>Source!G139</f>
        <v>Плинтуса для полов пластиковые, 19х48 мм</v>
      </c>
      <c r="D430" s="50" t="str">
        <f>Source!F139</f>
        <v>11.3.03.06-0001</v>
      </c>
      <c r="E430" s="33" t="str">
        <f>Source!H139</f>
        <v>м</v>
      </c>
      <c r="F430" s="14">
        <f>Source!I139</f>
        <v>114.33199999999999</v>
      </c>
      <c r="G430" s="24">
        <f>Source!AB139</f>
        <v>12.3</v>
      </c>
      <c r="H430" s="25">
        <f>Source!O139</f>
        <v>9183.0300000000007</v>
      </c>
      <c r="T430">
        <f>Source!O139+Source!X139+Source!Y139</f>
        <v>9183.0300000000007</v>
      </c>
      <c r="U430">
        <f>Source!P139</f>
        <v>9183.0300000000007</v>
      </c>
      <c r="V430">
        <f>Source!S139</f>
        <v>0</v>
      </c>
      <c r="W430">
        <f>Source!Q139</f>
        <v>0</v>
      </c>
      <c r="X430">
        <f>Source!R139</f>
        <v>0</v>
      </c>
      <c r="Y430">
        <f>Source!U139</f>
        <v>0</v>
      </c>
      <c r="Z430">
        <f>Source!V139</f>
        <v>0</v>
      </c>
      <c r="AA430">
        <f>Source!X139</f>
        <v>0</v>
      </c>
      <c r="AB430">
        <f>Source!Y139</f>
        <v>0</v>
      </c>
    </row>
    <row r="431" spans="1:28" ht="14.25" x14ac:dyDescent="0.2">
      <c r="C431" s="27" t="s">
        <v>1201</v>
      </c>
      <c r="D431" s="27">
        <f>Source!BC139</f>
        <v>6.53</v>
      </c>
      <c r="F431" s="14"/>
      <c r="G431" s="14"/>
      <c r="H431" s="14"/>
    </row>
    <row r="432" spans="1:28" ht="28.5" x14ac:dyDescent="0.2">
      <c r="A432" s="50">
        <v>57</v>
      </c>
      <c r="B432" s="50" t="str">
        <f>Source!E141</f>
        <v>23,3</v>
      </c>
      <c r="C432" s="50" t="str">
        <f>Source!G141</f>
        <v>Заглушка торцевая для пластикового плинтуса левая, высота 48 мм</v>
      </c>
      <c r="D432" s="50" t="str">
        <f>Source!F141</f>
        <v>11.3.03.14-0001</v>
      </c>
      <c r="E432" s="33" t="str">
        <f>Source!H141</f>
        <v>100 шт.</v>
      </c>
      <c r="F432" s="14">
        <f>Source!I141</f>
        <v>0.09</v>
      </c>
      <c r="G432" s="24">
        <f>Source!AB141</f>
        <v>63</v>
      </c>
      <c r="H432" s="25">
        <f>Source!O141</f>
        <v>37.03</v>
      </c>
      <c r="T432">
        <f>Source!O141+Source!X141+Source!Y141</f>
        <v>37.03</v>
      </c>
      <c r="U432">
        <f>Source!P141</f>
        <v>37.03</v>
      </c>
      <c r="V432">
        <f>Source!S141</f>
        <v>0</v>
      </c>
      <c r="W432">
        <f>Source!Q141</f>
        <v>0</v>
      </c>
      <c r="X432">
        <f>Source!R141</f>
        <v>0</v>
      </c>
      <c r="Y432">
        <f>Source!U141</f>
        <v>0</v>
      </c>
      <c r="Z432">
        <f>Source!V141</f>
        <v>0</v>
      </c>
      <c r="AA432">
        <f>Source!X141</f>
        <v>0</v>
      </c>
      <c r="AB432">
        <f>Source!Y141</f>
        <v>0</v>
      </c>
    </row>
    <row r="433" spans="1:28" ht="14.25" x14ac:dyDescent="0.2">
      <c r="C433" s="27" t="s">
        <v>1201</v>
      </c>
      <c r="D433" s="27">
        <f>Source!BC141</f>
        <v>6.53</v>
      </c>
      <c r="F433" s="14"/>
      <c r="G433" s="14"/>
      <c r="H433" s="14"/>
    </row>
    <row r="434" spans="1:28" ht="28.5" x14ac:dyDescent="0.2">
      <c r="A434" s="50">
        <v>58</v>
      </c>
      <c r="B434" s="50" t="str">
        <f>Source!E143</f>
        <v>23,4</v>
      </c>
      <c r="C434" s="50" t="str">
        <f>Source!G143</f>
        <v>Заглушки торцевая для пластикового плинтуса правая, высота 48 мм</v>
      </c>
      <c r="D434" s="50" t="str">
        <f>Source!F143</f>
        <v>11.3.03.14-0011</v>
      </c>
      <c r="E434" s="33" t="str">
        <f>Source!H143</f>
        <v>100 шт.</v>
      </c>
      <c r="F434" s="14">
        <f>Source!I143</f>
        <v>0.09</v>
      </c>
      <c r="G434" s="24">
        <f>Source!AB143</f>
        <v>63</v>
      </c>
      <c r="H434" s="25">
        <f>Source!O143</f>
        <v>37.03</v>
      </c>
      <c r="T434">
        <f>Source!O143+Source!X143+Source!Y143</f>
        <v>37.03</v>
      </c>
      <c r="U434">
        <f>Source!P143</f>
        <v>37.03</v>
      </c>
      <c r="V434">
        <f>Source!S143</f>
        <v>0</v>
      </c>
      <c r="W434">
        <f>Source!Q143</f>
        <v>0</v>
      </c>
      <c r="X434">
        <f>Source!R143</f>
        <v>0</v>
      </c>
      <c r="Y434">
        <f>Source!U143</f>
        <v>0</v>
      </c>
      <c r="Z434">
        <f>Source!V143</f>
        <v>0</v>
      </c>
      <c r="AA434">
        <f>Source!X143</f>
        <v>0</v>
      </c>
      <c r="AB434">
        <f>Source!Y143</f>
        <v>0</v>
      </c>
    </row>
    <row r="435" spans="1:28" ht="14.25" x14ac:dyDescent="0.2">
      <c r="C435" s="27" t="s">
        <v>1201</v>
      </c>
      <c r="D435" s="27">
        <f>Source!BC143</f>
        <v>6.53</v>
      </c>
      <c r="F435" s="14"/>
      <c r="G435" s="14"/>
      <c r="H435" s="14"/>
    </row>
    <row r="436" spans="1:28" ht="28.5" x14ac:dyDescent="0.2">
      <c r="A436" s="50">
        <v>59</v>
      </c>
      <c r="B436" s="50" t="str">
        <f>Source!E145</f>
        <v>23,5</v>
      </c>
      <c r="C436" s="50" t="str">
        <f>Source!G145</f>
        <v>Соединитель для пластикового плинтуса, высота 48 мм</v>
      </c>
      <c r="D436" s="50" t="str">
        <f>Source!F145</f>
        <v>11.3.03.14-0021</v>
      </c>
      <c r="E436" s="33" t="str">
        <f>Source!H145</f>
        <v>100 шт.</v>
      </c>
      <c r="F436" s="14">
        <f>Source!I145</f>
        <v>0.45</v>
      </c>
      <c r="G436" s="24">
        <f>Source!AB145</f>
        <v>128</v>
      </c>
      <c r="H436" s="25">
        <f>Source!O145</f>
        <v>376.13</v>
      </c>
      <c r="T436">
        <f>Source!O145+Source!X145+Source!Y145</f>
        <v>376.13</v>
      </c>
      <c r="U436">
        <f>Source!P145</f>
        <v>376.13</v>
      </c>
      <c r="V436">
        <f>Source!S145</f>
        <v>0</v>
      </c>
      <c r="W436">
        <f>Source!Q145</f>
        <v>0</v>
      </c>
      <c r="X436">
        <f>Source!R145</f>
        <v>0</v>
      </c>
      <c r="Y436">
        <f>Source!U145</f>
        <v>0</v>
      </c>
      <c r="Z436">
        <f>Source!V145</f>
        <v>0</v>
      </c>
      <c r="AA436">
        <f>Source!X145</f>
        <v>0</v>
      </c>
      <c r="AB436">
        <f>Source!Y145</f>
        <v>0</v>
      </c>
    </row>
    <row r="437" spans="1:28" ht="14.25" x14ac:dyDescent="0.2">
      <c r="C437" s="27" t="s">
        <v>1201</v>
      </c>
      <c r="D437" s="27">
        <f>Source!BC145</f>
        <v>6.53</v>
      </c>
      <c r="F437" s="14"/>
      <c r="G437" s="14"/>
      <c r="H437" s="14"/>
    </row>
    <row r="438" spans="1:28" ht="28.5" x14ac:dyDescent="0.2">
      <c r="A438" s="50">
        <v>60</v>
      </c>
      <c r="B438" s="50" t="str">
        <f>Source!E147</f>
        <v>23,6</v>
      </c>
      <c r="C438" s="50" t="str">
        <f>Source!G147</f>
        <v>Уголок внутренний для пластикового плинтуса, высота 48 мм</v>
      </c>
      <c r="D438" s="50" t="str">
        <f>Source!F147</f>
        <v>11.3.03.14-0031</v>
      </c>
      <c r="E438" s="33" t="str">
        <f>Source!H147</f>
        <v>100 шт.</v>
      </c>
      <c r="F438" s="14">
        <f>Source!I147</f>
        <v>0.08</v>
      </c>
      <c r="G438" s="24">
        <f>Source!AB147</f>
        <v>128</v>
      </c>
      <c r="H438" s="25">
        <f>Source!O147</f>
        <v>66.87</v>
      </c>
      <c r="T438">
        <f>Source!O147+Source!X147+Source!Y147</f>
        <v>66.87</v>
      </c>
      <c r="U438">
        <f>Source!P147</f>
        <v>66.87</v>
      </c>
      <c r="V438">
        <f>Source!S147</f>
        <v>0</v>
      </c>
      <c r="W438">
        <f>Source!Q147</f>
        <v>0</v>
      </c>
      <c r="X438">
        <f>Source!R147</f>
        <v>0</v>
      </c>
      <c r="Y438">
        <f>Source!U147</f>
        <v>0</v>
      </c>
      <c r="Z438">
        <f>Source!V147</f>
        <v>0</v>
      </c>
      <c r="AA438">
        <f>Source!X147</f>
        <v>0</v>
      </c>
      <c r="AB438">
        <f>Source!Y147</f>
        <v>0</v>
      </c>
    </row>
    <row r="439" spans="1:28" ht="14.25" x14ac:dyDescent="0.2">
      <c r="C439" s="27" t="s">
        <v>1201</v>
      </c>
      <c r="D439" s="27">
        <f>Source!BC147</f>
        <v>6.53</v>
      </c>
      <c r="F439" s="14"/>
      <c r="G439" s="14"/>
      <c r="H439" s="14"/>
    </row>
    <row r="440" spans="1:28" ht="28.5" x14ac:dyDescent="0.2">
      <c r="A440" s="50">
        <v>61</v>
      </c>
      <c r="B440" s="50" t="str">
        <f>Source!E149</f>
        <v>23,7</v>
      </c>
      <c r="C440" s="50" t="str">
        <f>Source!G149</f>
        <v>Уголок наружный для пластикового плинтуса, высота 48 мм</v>
      </c>
      <c r="D440" s="50" t="str">
        <f>Source!F149</f>
        <v>11.3.03.14-0033</v>
      </c>
      <c r="E440" s="33" t="str">
        <f>Source!H149</f>
        <v>100 шт.</v>
      </c>
      <c r="F440" s="14">
        <f>Source!I149</f>
        <v>0.08</v>
      </c>
      <c r="G440" s="24">
        <f>Source!AB149</f>
        <v>128</v>
      </c>
      <c r="H440" s="25">
        <f>Source!O149</f>
        <v>66.87</v>
      </c>
      <c r="T440">
        <f>Source!O149+Source!X149+Source!Y149</f>
        <v>66.87</v>
      </c>
      <c r="U440">
        <f>Source!P149</f>
        <v>66.87</v>
      </c>
      <c r="V440">
        <f>Source!S149</f>
        <v>0</v>
      </c>
      <c r="W440">
        <f>Source!Q149</f>
        <v>0</v>
      </c>
      <c r="X440">
        <f>Source!R149</f>
        <v>0</v>
      </c>
      <c r="Y440">
        <f>Source!U149</f>
        <v>0</v>
      </c>
      <c r="Z440">
        <f>Source!V149</f>
        <v>0</v>
      </c>
      <c r="AA440">
        <f>Source!X149</f>
        <v>0</v>
      </c>
      <c r="AB440">
        <f>Source!Y149</f>
        <v>0</v>
      </c>
    </row>
    <row r="441" spans="1:28" ht="14.25" x14ac:dyDescent="0.2">
      <c r="C441" s="27" t="s">
        <v>1201</v>
      </c>
      <c r="D441" s="27">
        <f>Source!BC149</f>
        <v>6.53</v>
      </c>
      <c r="F441" s="14"/>
      <c r="G441" s="14"/>
      <c r="H441" s="14"/>
    </row>
    <row r="442" spans="1:28" ht="28.5" x14ac:dyDescent="0.2">
      <c r="A442" s="50">
        <v>62</v>
      </c>
      <c r="B442" s="50" t="str">
        <f>Source!E151</f>
        <v>23,8</v>
      </c>
      <c r="C442" s="50" t="str">
        <f>Source!G151</f>
        <v>Уголок наружный для пластикового плинтуса</v>
      </c>
      <c r="D442" s="50" t="str">
        <f>Source!F151</f>
        <v>11.3.03.14</v>
      </c>
      <c r="E442" s="33" t="str">
        <f>Source!H151</f>
        <v>шт.</v>
      </c>
      <c r="F442" s="14">
        <f>Source!I151</f>
        <v>7.9240000000000004</v>
      </c>
      <c r="G442" s="24">
        <f>Source!AB151</f>
        <v>0</v>
      </c>
      <c r="H442" s="25">
        <f>Source!O151</f>
        <v>0</v>
      </c>
      <c r="T442">
        <f>Source!O151+Source!X151+Source!Y151</f>
        <v>0</v>
      </c>
      <c r="U442">
        <f>Source!P151</f>
        <v>0</v>
      </c>
      <c r="V442">
        <f>Source!S151</f>
        <v>0</v>
      </c>
      <c r="W442">
        <f>Source!Q151</f>
        <v>0</v>
      </c>
      <c r="X442">
        <f>Source!R151</f>
        <v>0</v>
      </c>
      <c r="Y442">
        <f>Source!U151</f>
        <v>0</v>
      </c>
      <c r="Z442">
        <f>Source!V151</f>
        <v>0</v>
      </c>
      <c r="AA442">
        <f>Source!X151</f>
        <v>0</v>
      </c>
      <c r="AB442">
        <f>Source!Y151</f>
        <v>0</v>
      </c>
    </row>
    <row r="443" spans="1:28" ht="14.25" x14ac:dyDescent="0.2">
      <c r="C443" s="27" t="s">
        <v>1201</v>
      </c>
      <c r="D443" s="27">
        <f>Source!BC151</f>
        <v>6.53</v>
      </c>
      <c r="F443" s="14"/>
      <c r="G443" s="14"/>
      <c r="H443" s="14"/>
    </row>
    <row r="444" spans="1:28" ht="28.5" x14ac:dyDescent="0.2">
      <c r="A444" s="50">
        <v>63</v>
      </c>
      <c r="B444" s="50" t="str">
        <f>Source!E153</f>
        <v>23,9</v>
      </c>
      <c r="C444" s="50" t="str">
        <f>Source!G153</f>
        <v>Уголок внутренний для пластикового плинтуса</v>
      </c>
      <c r="D444" s="50" t="str">
        <f>Source!F153</f>
        <v>11.3.03.14</v>
      </c>
      <c r="E444" s="33" t="str">
        <f>Source!H153</f>
        <v>шт.</v>
      </c>
      <c r="F444" s="14">
        <f>Source!I153</f>
        <v>7.9240000000000004</v>
      </c>
      <c r="G444" s="24">
        <f>Source!AB153</f>
        <v>0</v>
      </c>
      <c r="H444" s="25">
        <f>Source!O153</f>
        <v>0</v>
      </c>
      <c r="T444">
        <f>Source!O153+Source!X153+Source!Y153</f>
        <v>0</v>
      </c>
      <c r="U444">
        <f>Source!P153</f>
        <v>0</v>
      </c>
      <c r="V444">
        <f>Source!S153</f>
        <v>0</v>
      </c>
      <c r="W444">
        <f>Source!Q153</f>
        <v>0</v>
      </c>
      <c r="X444">
        <f>Source!R153</f>
        <v>0</v>
      </c>
      <c r="Y444">
        <f>Source!U153</f>
        <v>0</v>
      </c>
      <c r="Z444">
        <f>Source!V153</f>
        <v>0</v>
      </c>
      <c r="AA444">
        <f>Source!X153</f>
        <v>0</v>
      </c>
      <c r="AB444">
        <f>Source!Y153</f>
        <v>0</v>
      </c>
    </row>
    <row r="445" spans="1:28" ht="14.25" x14ac:dyDescent="0.2">
      <c r="C445" s="27" t="s">
        <v>1201</v>
      </c>
      <c r="D445" s="27">
        <f>Source!BC153</f>
        <v>6.53</v>
      </c>
      <c r="F445" s="14"/>
      <c r="G445" s="14"/>
      <c r="H445" s="14"/>
    </row>
    <row r="446" spans="1:28" ht="28.5" x14ac:dyDescent="0.2">
      <c r="A446" s="50">
        <v>64</v>
      </c>
      <c r="B446" s="50" t="str">
        <f>Source!E155</f>
        <v>23,10</v>
      </c>
      <c r="C446" s="50" t="str">
        <f>Source!G155</f>
        <v>Соединитель для пластикового плинтуса</v>
      </c>
      <c r="D446" s="50" t="str">
        <f>Source!F155</f>
        <v>11.3.03.14</v>
      </c>
      <c r="E446" s="33" t="str">
        <f>Source!H155</f>
        <v>шт.</v>
      </c>
      <c r="F446" s="14">
        <f>Source!I155</f>
        <v>45.28</v>
      </c>
      <c r="G446" s="24">
        <f>Source!AB155</f>
        <v>0</v>
      </c>
      <c r="H446" s="25">
        <f>Source!O155</f>
        <v>0</v>
      </c>
      <c r="T446">
        <f>Source!O155+Source!X155+Source!Y155</f>
        <v>0</v>
      </c>
      <c r="U446">
        <f>Source!P155</f>
        <v>0</v>
      </c>
      <c r="V446">
        <f>Source!S155</f>
        <v>0</v>
      </c>
      <c r="W446">
        <f>Source!Q155</f>
        <v>0</v>
      </c>
      <c r="X446">
        <f>Source!R155</f>
        <v>0</v>
      </c>
      <c r="Y446">
        <f>Source!U155</f>
        <v>0</v>
      </c>
      <c r="Z446">
        <f>Source!V155</f>
        <v>0</v>
      </c>
      <c r="AA446">
        <f>Source!X155</f>
        <v>0</v>
      </c>
      <c r="AB446">
        <f>Source!Y155</f>
        <v>0</v>
      </c>
    </row>
    <row r="447" spans="1:28" ht="14.25" x14ac:dyDescent="0.2">
      <c r="C447" s="27" t="s">
        <v>1201</v>
      </c>
      <c r="D447" s="27">
        <f>Source!BC155</f>
        <v>6.53</v>
      </c>
      <c r="F447" s="14"/>
      <c r="G447" s="14"/>
      <c r="H447" s="14"/>
    </row>
    <row r="448" spans="1:28" ht="28.5" x14ac:dyDescent="0.2">
      <c r="A448" s="50">
        <v>65</v>
      </c>
      <c r="B448" s="50" t="str">
        <f>Source!E157</f>
        <v>23,11</v>
      </c>
      <c r="C448" s="50" t="str">
        <f>Source!G157</f>
        <v>Заглушка торцевая для пластикового плинтуса левая</v>
      </c>
      <c r="D448" s="50" t="str">
        <f>Source!F157</f>
        <v>11.3.03.14</v>
      </c>
      <c r="E448" s="33" t="str">
        <f>Source!H157</f>
        <v>шт.</v>
      </c>
      <c r="F448" s="14">
        <f>Source!I157</f>
        <v>9.0559999999999992</v>
      </c>
      <c r="G448" s="24">
        <f>Source!AB157</f>
        <v>0</v>
      </c>
      <c r="H448" s="25">
        <f>Source!O157</f>
        <v>0</v>
      </c>
      <c r="T448">
        <f>Source!O157+Source!X157+Source!Y157</f>
        <v>0</v>
      </c>
      <c r="U448">
        <f>Source!P157</f>
        <v>0</v>
      </c>
      <c r="V448">
        <f>Source!S157</f>
        <v>0</v>
      </c>
      <c r="W448">
        <f>Source!Q157</f>
        <v>0</v>
      </c>
      <c r="X448">
        <f>Source!R157</f>
        <v>0</v>
      </c>
      <c r="Y448">
        <f>Source!U157</f>
        <v>0</v>
      </c>
      <c r="Z448">
        <f>Source!V157</f>
        <v>0</v>
      </c>
      <c r="AA448">
        <f>Source!X157</f>
        <v>0</v>
      </c>
      <c r="AB448">
        <f>Source!Y157</f>
        <v>0</v>
      </c>
    </row>
    <row r="449" spans="1:28" ht="14.25" x14ac:dyDescent="0.2">
      <c r="C449" s="27" t="s">
        <v>1201</v>
      </c>
      <c r="D449" s="27">
        <f>Source!BC157</f>
        <v>6.53</v>
      </c>
      <c r="F449" s="14"/>
      <c r="G449" s="14"/>
      <c r="H449" s="14"/>
    </row>
    <row r="450" spans="1:28" ht="28.5" x14ac:dyDescent="0.2">
      <c r="A450" s="50">
        <v>66</v>
      </c>
      <c r="B450" s="50" t="str">
        <f>Source!E159</f>
        <v>23,12</v>
      </c>
      <c r="C450" s="50" t="str">
        <f>Source!G159</f>
        <v>Заглушка торцевая для пластикового плинтуса правая</v>
      </c>
      <c r="D450" s="50" t="str">
        <f>Source!F159</f>
        <v>11.3.03.14</v>
      </c>
      <c r="E450" s="33" t="str">
        <f>Source!H159</f>
        <v>шт.</v>
      </c>
      <c r="F450" s="14">
        <f>Source!I159</f>
        <v>9.0559999999999992</v>
      </c>
      <c r="G450" s="24">
        <f>Source!AB159</f>
        <v>0</v>
      </c>
      <c r="H450" s="25">
        <f>Source!O159</f>
        <v>0</v>
      </c>
      <c r="T450">
        <f>Source!O159+Source!X159+Source!Y159</f>
        <v>0</v>
      </c>
      <c r="U450">
        <f>Source!P159</f>
        <v>0</v>
      </c>
      <c r="V450">
        <f>Source!S159</f>
        <v>0</v>
      </c>
      <c r="W450">
        <f>Source!Q159</f>
        <v>0</v>
      </c>
      <c r="X450">
        <f>Source!R159</f>
        <v>0</v>
      </c>
      <c r="Y450">
        <f>Source!U159</f>
        <v>0</v>
      </c>
      <c r="Z450">
        <f>Source!V159</f>
        <v>0</v>
      </c>
      <c r="AA450">
        <f>Source!X159</f>
        <v>0</v>
      </c>
      <c r="AB450">
        <f>Source!Y159</f>
        <v>0</v>
      </c>
    </row>
    <row r="451" spans="1:28" ht="14.25" x14ac:dyDescent="0.2">
      <c r="C451" s="27" t="s">
        <v>1201</v>
      </c>
      <c r="D451" s="27">
        <f>Source!BC159</f>
        <v>6.53</v>
      </c>
      <c r="F451" s="14"/>
      <c r="G451" s="14"/>
      <c r="H451" s="14"/>
    </row>
    <row r="452" spans="1:28" ht="42.75" x14ac:dyDescent="0.2">
      <c r="A452" s="50">
        <v>67</v>
      </c>
      <c r="B452" s="50" t="str">
        <f>Source!E161</f>
        <v>24</v>
      </c>
      <c r="C452" s="50" t="str">
        <f>Source!G161</f>
        <v>Устройство подвесных потолков типа &lt;Армстронг&gt; по каркасу из оцинкованного профиля</v>
      </c>
      <c r="D452" s="50" t="str">
        <f>Source!F161</f>
        <v>15-01-047-15</v>
      </c>
      <c r="E452" s="33" t="str">
        <f>Source!H161</f>
        <v>100 м2</v>
      </c>
      <c r="F452" s="14">
        <f>Source!I161</f>
        <v>1.76</v>
      </c>
      <c r="G452" s="24">
        <f>Source!AB161</f>
        <v>6623.23</v>
      </c>
      <c r="H452" s="25">
        <f>Source!O161</f>
        <v>76119.47</v>
      </c>
      <c r="T452">
        <f>Source!O161+Source!X161+Source!Y161</f>
        <v>92871.9</v>
      </c>
      <c r="U452">
        <f>Source!P161</f>
        <v>61318.69</v>
      </c>
      <c r="V452">
        <f>Source!S161</f>
        <v>11068.95</v>
      </c>
      <c r="W452">
        <f>Source!Q161</f>
        <v>3731.83</v>
      </c>
      <c r="X452">
        <f>Source!R161</f>
        <v>728.53</v>
      </c>
      <c r="Y452">
        <f>Source!U161</f>
        <v>180.3296</v>
      </c>
      <c r="Z452">
        <f>Source!V161</f>
        <v>9.3984000000000005</v>
      </c>
      <c r="AA452">
        <f>Source!X161</f>
        <v>11207.61</v>
      </c>
      <c r="AB452">
        <f>Source!Y161</f>
        <v>5544.82</v>
      </c>
    </row>
    <row r="453" spans="1:28" ht="14.25" x14ac:dyDescent="0.2">
      <c r="C453" s="27" t="str">
        <f>"Объем: "&amp;Source!I161&amp;"=176/"&amp;"100"</f>
        <v>Объем: 1,76=176/100</v>
      </c>
      <c r="F453" s="14"/>
      <c r="G453" s="14"/>
      <c r="H453" s="14"/>
    </row>
    <row r="454" spans="1:28" x14ac:dyDescent="0.2">
      <c r="C454" s="27" t="s">
        <v>1199</v>
      </c>
      <c r="D454" s="27">
        <f>Source!BA161</f>
        <v>6.53</v>
      </c>
    </row>
    <row r="455" spans="1:28" x14ac:dyDescent="0.2">
      <c r="C455" s="27" t="s">
        <v>1200</v>
      </c>
      <c r="D455" s="27">
        <f>Source!BB161</f>
        <v>6.53</v>
      </c>
    </row>
    <row r="456" spans="1:28" x14ac:dyDescent="0.2">
      <c r="C456" s="27" t="s">
        <v>1201</v>
      </c>
      <c r="D456" s="27">
        <f>Source!BC161</f>
        <v>6.53</v>
      </c>
    </row>
    <row r="457" spans="1:28" x14ac:dyDescent="0.2">
      <c r="C457" s="27" t="s">
        <v>1202</v>
      </c>
      <c r="D457" s="27">
        <f>Source!BS161</f>
        <v>6.53</v>
      </c>
    </row>
    <row r="458" spans="1:28" x14ac:dyDescent="0.2">
      <c r="C458" s="11" t="s">
        <v>1209</v>
      </c>
      <c r="D458" s="37"/>
      <c r="E458" s="37"/>
      <c r="F458" s="37">
        <f>Source!BZ161</f>
        <v>105</v>
      </c>
      <c r="G458" s="62">
        <f>(Source!AF161+Source!AE161)*Source!FX161/100</f>
        <v>970.05194999999992</v>
      </c>
      <c r="H458" s="63">
        <f>Source!X161</f>
        <v>11207.61</v>
      </c>
    </row>
    <row r="459" spans="1:28" x14ac:dyDescent="0.2">
      <c r="C459" s="11" t="s">
        <v>1210</v>
      </c>
      <c r="D459" s="37"/>
      <c r="E459" s="37"/>
      <c r="F459" s="37"/>
      <c r="G459" s="37" t="str">
        <f>CONCATENATE(Source!DL161,Source!FT161, "=", Source!FX161, "%")</f>
        <v>*0,9=94,5%</v>
      </c>
      <c r="H459" s="37" t="str">
        <f>CONCATENATE(Source!AT161)</f>
        <v>95</v>
      </c>
    </row>
    <row r="460" spans="1:28" x14ac:dyDescent="0.2">
      <c r="C460" s="11" t="s">
        <v>1211</v>
      </c>
      <c r="D460" s="37"/>
      <c r="E460" s="37"/>
      <c r="F460" s="37">
        <f>Source!CA161</f>
        <v>55</v>
      </c>
      <c r="G460" s="62">
        <f>(Source!AF161+Source!AE161)*Source!FY161/100</f>
        <v>479.89342499999998</v>
      </c>
      <c r="H460" s="63">
        <f>Source!Y161</f>
        <v>5544.82</v>
      </c>
    </row>
    <row r="461" spans="1:28" x14ac:dyDescent="0.2">
      <c r="C461" s="11" t="s">
        <v>1212</v>
      </c>
      <c r="D461" s="37"/>
      <c r="E461" s="37"/>
      <c r="F461" s="37"/>
      <c r="G461" s="37" t="str">
        <f>CONCATENATE(Source!DM161,Source!FU161, "=", Source!FY161, "%")</f>
        <v>*0,85=46,75%</v>
      </c>
      <c r="H461" s="37" t="str">
        <f>CONCATENATE(Source!AU161)</f>
        <v>47</v>
      </c>
    </row>
    <row r="462" spans="1:28" x14ac:dyDescent="0.2">
      <c r="C462" s="11" t="s">
        <v>1213</v>
      </c>
      <c r="D462" s="37"/>
      <c r="E462" s="37"/>
      <c r="F462" s="37"/>
      <c r="G462" s="62">
        <f>((Source!AF161+Source!AE161)*Source!FX161/100)+((Source!AF161+Source!AE161)*Source!FY161/100)+Source!AB161</f>
        <v>8073.1753749999989</v>
      </c>
      <c r="H462" s="63">
        <f>Source!O161+Source!X161+Source!Y161</f>
        <v>92871.9</v>
      </c>
    </row>
    <row r="463" spans="1:28" ht="28.5" x14ac:dyDescent="0.2">
      <c r="A463" s="50">
        <v>68</v>
      </c>
      <c r="B463" s="50" t="str">
        <f>Source!E163</f>
        <v>25</v>
      </c>
      <c r="C463" s="50" t="str">
        <f>Source!G163</f>
        <v>Смена жалюзийных решеток (ранее демонтированных)</v>
      </c>
      <c r="D463" s="50" t="str">
        <f>Source!F163</f>
        <v>65-33-1 прим.</v>
      </c>
      <c r="E463" s="33" t="str">
        <f>Source!H163</f>
        <v>100 ШТ</v>
      </c>
      <c r="F463" s="14">
        <f>Source!I163</f>
        <v>0.08</v>
      </c>
      <c r="G463" s="24">
        <f>Source!AB163</f>
        <v>430.86</v>
      </c>
      <c r="H463" s="25">
        <f>Source!O163</f>
        <v>225.08</v>
      </c>
      <c r="T463">
        <f>Source!O163+Source!X163+Source!Y163</f>
        <v>560.70000000000005</v>
      </c>
      <c r="U463">
        <f>Source!P163</f>
        <v>19.09</v>
      </c>
      <c r="V463">
        <f>Source!S163</f>
        <v>205.83</v>
      </c>
      <c r="W463">
        <f>Source!Q163</f>
        <v>0.16</v>
      </c>
      <c r="X463">
        <f>Source!R163</f>
        <v>7.0000000000000007E-2</v>
      </c>
      <c r="Y463">
        <f>Source!U163</f>
        <v>3.6951999999999998</v>
      </c>
      <c r="Z463">
        <f>Source!V163</f>
        <v>8.0000000000000004E-4</v>
      </c>
      <c r="AA463">
        <f>Source!X163</f>
        <v>212.08</v>
      </c>
      <c r="AB463">
        <f>Source!Y163</f>
        <v>123.54</v>
      </c>
    </row>
    <row r="464" spans="1:28" ht="14.25" x14ac:dyDescent="0.2">
      <c r="C464" s="27" t="str">
        <f>"Объем: "&amp;Source!I163&amp;"=8/"&amp;"100"</f>
        <v>Объем: 0,08=8/100</v>
      </c>
      <c r="F464" s="14"/>
      <c r="G464" s="14"/>
      <c r="H464" s="14"/>
    </row>
    <row r="465" spans="1:8" x14ac:dyDescent="0.2">
      <c r="C465" s="27" t="s">
        <v>1199</v>
      </c>
      <c r="D465" s="27">
        <f>Source!BA163</f>
        <v>6.53</v>
      </c>
    </row>
    <row r="466" spans="1:8" x14ac:dyDescent="0.2">
      <c r="C466" s="27" t="s">
        <v>1200</v>
      </c>
      <c r="D466" s="27">
        <f>Source!BB163</f>
        <v>6.53</v>
      </c>
    </row>
    <row r="467" spans="1:8" x14ac:dyDescent="0.2">
      <c r="C467" s="27" t="s">
        <v>1201</v>
      </c>
      <c r="D467" s="27">
        <f>Source!BC163</f>
        <v>6.53</v>
      </c>
    </row>
    <row r="468" spans="1:8" x14ac:dyDescent="0.2">
      <c r="C468" s="27" t="s">
        <v>1202</v>
      </c>
      <c r="D468" s="27">
        <f>Source!BS163</f>
        <v>6.53</v>
      </c>
    </row>
    <row r="469" spans="1:8" x14ac:dyDescent="0.2">
      <c r="C469" s="11" t="s">
        <v>1209</v>
      </c>
      <c r="D469" s="37"/>
      <c r="E469" s="37"/>
      <c r="F469" s="37">
        <f>Source!BZ163</f>
        <v>103</v>
      </c>
      <c r="G469" s="62">
        <f>(Source!AF163+Source!AE163)*Source!FX163/100</f>
        <v>405.96420000000001</v>
      </c>
      <c r="H469" s="63">
        <f>Source!X163</f>
        <v>212.08</v>
      </c>
    </row>
    <row r="470" spans="1:8" x14ac:dyDescent="0.2">
      <c r="C470" s="11" t="s">
        <v>1211</v>
      </c>
      <c r="D470" s="37"/>
      <c r="E470" s="37"/>
      <c r="F470" s="37">
        <f>Source!CA163</f>
        <v>60</v>
      </c>
      <c r="G470" s="62">
        <f>(Source!AF163+Source!AE163)*Source!FY163/100</f>
        <v>236.48399999999998</v>
      </c>
      <c r="H470" s="63">
        <f>Source!Y163</f>
        <v>123.54</v>
      </c>
    </row>
    <row r="471" spans="1:8" x14ac:dyDescent="0.2">
      <c r="C471" s="11" t="s">
        <v>1213</v>
      </c>
      <c r="D471" s="37"/>
      <c r="E471" s="37"/>
      <c r="F471" s="37"/>
      <c r="G471" s="62">
        <f>((Source!AF163+Source!AE163)*Source!FX163/100)+((Source!AF163+Source!AE163)*Source!FY163/100)+Source!AB163</f>
        <v>1073.3081999999999</v>
      </c>
      <c r="H471" s="63">
        <f>Source!O163+Source!X163+Source!Y163</f>
        <v>560.70000000000005</v>
      </c>
    </row>
    <row r="473" spans="1:8" ht="15" x14ac:dyDescent="0.25">
      <c r="A473" s="64"/>
      <c r="B473" s="64"/>
      <c r="C473" s="81" t="str">
        <f>CONCATENATE("Итого по разделу: ",IF(Source!G165&lt;&gt;"Новый раздел", Source!G165, ""))</f>
        <v>Итого по разделу: Раздел Общестроительные работы</v>
      </c>
      <c r="D473" s="81"/>
      <c r="E473" s="81"/>
      <c r="F473" s="81"/>
      <c r="G473" s="64"/>
      <c r="H473" s="65">
        <f>IF(SUM(T39:T472)=0, "-", SUM(T39:T472))</f>
        <v>1110973.31</v>
      </c>
    </row>
    <row r="474" spans="1:8" ht="15" x14ac:dyDescent="0.25">
      <c r="A474" s="64"/>
      <c r="B474" s="64"/>
      <c r="C474" s="64"/>
      <c r="D474" s="64"/>
      <c r="E474" s="64"/>
      <c r="F474" s="64"/>
      <c r="G474" s="64"/>
      <c r="H474" s="64"/>
    </row>
    <row r="476" spans="1:8" ht="14.25" x14ac:dyDescent="0.2">
      <c r="C476" s="108" t="str">
        <f>Source!H198</f>
        <v>Итого</v>
      </c>
      <c r="D476" s="108"/>
      <c r="E476" s="108"/>
      <c r="F476" s="108"/>
      <c r="G476" s="75">
        <f>IF(Source!P198=0, "", Source!P198)</f>
        <v>1110973.31</v>
      </c>
      <c r="H476" s="75"/>
    </row>
    <row r="477" spans="1:8" ht="14.25" x14ac:dyDescent="0.2">
      <c r="C477" s="108" t="str">
        <f>Source!H199</f>
        <v>НДС 18%</v>
      </c>
      <c r="D477" s="108"/>
      <c r="E477" s="108"/>
      <c r="F477" s="108"/>
      <c r="G477" s="75">
        <f>IF(Source!P199=0, "", Source!P199)</f>
        <v>199975.2</v>
      </c>
      <c r="H477" s="75"/>
    </row>
    <row r="478" spans="1:8" ht="14.25" x14ac:dyDescent="0.2">
      <c r="C478" s="108" t="str">
        <f>Source!H200</f>
        <v>Всего</v>
      </c>
      <c r="D478" s="108"/>
      <c r="E478" s="108"/>
      <c r="F478" s="108"/>
      <c r="G478" s="75">
        <f>IF(Source!P200=0, "", Source!P200)</f>
        <v>1310948.51</v>
      </c>
      <c r="H478" s="75"/>
    </row>
    <row r="480" spans="1:8" ht="16.5" x14ac:dyDescent="0.25">
      <c r="A480" s="83" t="str">
        <f>CONCATENATE("Раздел: ",IF(Source!G202&lt;&gt;"Новый раздел", Source!G202, ""))</f>
        <v>Раздел: Раздел Электромонтажные работы</v>
      </c>
      <c r="B480" s="83"/>
      <c r="C480" s="83"/>
      <c r="D480" s="83"/>
      <c r="E480" s="83"/>
      <c r="F480" s="83"/>
      <c r="G480" s="83"/>
      <c r="H480" s="83"/>
    </row>
    <row r="481" spans="1:28" ht="57" x14ac:dyDescent="0.2">
      <c r="A481" s="50">
        <v>69</v>
      </c>
      <c r="B481" s="50" t="str">
        <f>Source!E207</f>
        <v>26</v>
      </c>
      <c r="C481" s="50" t="str">
        <f>Source!G207</f>
        <v>Демонтаж: Щитки осветительные, устанавливаемые на стене распорными дюбелями, масса щитка до 6 кг (с последующей установкой)</v>
      </c>
      <c r="D481" s="50" t="str">
        <f>Source!F207</f>
        <v>м08-03-599-09</v>
      </c>
      <c r="E481" s="33" t="str">
        <f>Source!H207</f>
        <v>ШТ</v>
      </c>
      <c r="F481" s="14">
        <f>Source!I207</f>
        <v>4</v>
      </c>
      <c r="G481" s="24">
        <f>Source!AB207</f>
        <v>16.308</v>
      </c>
      <c r="H481" s="25">
        <f>Source!O207</f>
        <v>425.97</v>
      </c>
      <c r="T481">
        <f>Source!O207+Source!X207+Source!Y207</f>
        <v>1069.3899999999999</v>
      </c>
      <c r="U481">
        <f>Source!P207</f>
        <v>0</v>
      </c>
      <c r="V481">
        <f>Source!S207</f>
        <v>398.07</v>
      </c>
      <c r="W481">
        <f>Source!Q207</f>
        <v>27.9</v>
      </c>
      <c r="X481">
        <f>Source!R207</f>
        <v>4.07</v>
      </c>
      <c r="Y481">
        <f>Source!U207</f>
        <v>6.1440000000000001</v>
      </c>
      <c r="Z481">
        <f>Source!V207</f>
        <v>4.8000000000000001E-2</v>
      </c>
      <c r="AA481">
        <f>Source!X207</f>
        <v>382.03</v>
      </c>
      <c r="AB481">
        <f>Source!Y207</f>
        <v>261.39</v>
      </c>
    </row>
    <row r="482" spans="1:28" ht="14.25" x14ac:dyDescent="0.2">
      <c r="C482" s="27" t="s">
        <v>1199</v>
      </c>
      <c r="D482" s="27">
        <f>Source!BA207</f>
        <v>6.53</v>
      </c>
      <c r="F482" s="14"/>
      <c r="G482" s="14"/>
      <c r="H482" s="14"/>
    </row>
    <row r="483" spans="1:28" x14ac:dyDescent="0.2">
      <c r="C483" s="27" t="s">
        <v>1200</v>
      </c>
      <c r="D483" s="27">
        <f>Source!BB207</f>
        <v>6.53</v>
      </c>
    </row>
    <row r="484" spans="1:28" x14ac:dyDescent="0.2">
      <c r="C484" s="27" t="s">
        <v>1201</v>
      </c>
      <c r="D484" s="27">
        <f>Source!BC207</f>
        <v>6.53</v>
      </c>
    </row>
    <row r="485" spans="1:28" x14ac:dyDescent="0.2">
      <c r="C485" s="27" t="s">
        <v>1202</v>
      </c>
      <c r="D485" s="27">
        <f>Source!BS207</f>
        <v>6.53</v>
      </c>
    </row>
    <row r="486" spans="1:28" x14ac:dyDescent="0.2">
      <c r="C486" s="27" t="s">
        <v>1203</v>
      </c>
      <c r="D486" s="107" t="s">
        <v>20</v>
      </c>
      <c r="E486" s="107"/>
      <c r="F486" s="107"/>
      <c r="G486" s="107"/>
      <c r="H486" s="107"/>
    </row>
    <row r="487" spans="1:28" x14ac:dyDescent="0.2">
      <c r="C487" s="27" t="s">
        <v>1204</v>
      </c>
      <c r="D487" s="107" t="s">
        <v>367</v>
      </c>
      <c r="E487" s="107"/>
      <c r="F487" s="107"/>
      <c r="G487" s="107"/>
      <c r="H487" s="107"/>
    </row>
    <row r="488" spans="1:28" x14ac:dyDescent="0.2">
      <c r="C488" s="27" t="s">
        <v>1205</v>
      </c>
      <c r="D488" s="107" t="s">
        <v>367</v>
      </c>
      <c r="E488" s="107"/>
      <c r="F488" s="107"/>
      <c r="G488" s="107"/>
      <c r="H488" s="107"/>
    </row>
    <row r="489" spans="1:28" x14ac:dyDescent="0.2">
      <c r="C489" s="27" t="s">
        <v>1206</v>
      </c>
      <c r="D489" s="107" t="s">
        <v>367</v>
      </c>
      <c r="E489" s="107"/>
      <c r="F489" s="107"/>
      <c r="G489" s="107"/>
      <c r="H489" s="107"/>
    </row>
    <row r="490" spans="1:28" x14ac:dyDescent="0.2">
      <c r="C490" s="27" t="s">
        <v>1207</v>
      </c>
      <c r="D490" s="107" t="s">
        <v>367</v>
      </c>
      <c r="E490" s="107"/>
      <c r="F490" s="107"/>
      <c r="G490" s="107"/>
      <c r="H490" s="107"/>
    </row>
    <row r="491" spans="1:28" x14ac:dyDescent="0.2">
      <c r="C491" s="27" t="s">
        <v>1208</v>
      </c>
      <c r="D491" s="107" t="s">
        <v>367</v>
      </c>
      <c r="E491" s="107"/>
      <c r="F491" s="107"/>
      <c r="G491" s="107"/>
      <c r="H491" s="107"/>
    </row>
    <row r="492" spans="1:28" x14ac:dyDescent="0.2">
      <c r="C492" s="11" t="s">
        <v>1209</v>
      </c>
      <c r="D492" s="37"/>
      <c r="E492" s="37"/>
      <c r="F492" s="37">
        <f>Source!BZ207</f>
        <v>95</v>
      </c>
      <c r="G492" s="62">
        <f>(Source!AF207+Source!AE207)*Source!FX207/100</f>
        <v>14.626200000000001</v>
      </c>
      <c r="H492" s="63">
        <f>Source!X207</f>
        <v>382.03</v>
      </c>
    </row>
    <row r="493" spans="1:28" x14ac:dyDescent="0.2">
      <c r="C493" s="11" t="s">
        <v>1211</v>
      </c>
      <c r="D493" s="37"/>
      <c r="E493" s="37"/>
      <c r="F493" s="37">
        <f>Source!CA207</f>
        <v>65</v>
      </c>
      <c r="G493" s="62">
        <f>(Source!AF207+Source!AE207)*Source!FY207/100</f>
        <v>10.007400000000001</v>
      </c>
      <c r="H493" s="63">
        <f>Source!Y207</f>
        <v>261.39</v>
      </c>
    </row>
    <row r="494" spans="1:28" x14ac:dyDescent="0.2">
      <c r="C494" s="11" t="s">
        <v>1213</v>
      </c>
      <c r="D494" s="37"/>
      <c r="E494" s="37"/>
      <c r="F494" s="37"/>
      <c r="G494" s="62">
        <f>((Source!AF207+Source!AE207)*Source!FX207/100)+((Source!AF207+Source!AE207)*Source!FY207/100)+Source!AB207</f>
        <v>40.941600000000001</v>
      </c>
      <c r="H494" s="63">
        <f>Source!O207+Source!X207+Source!Y207</f>
        <v>1069.3899999999999</v>
      </c>
    </row>
    <row r="495" spans="1:28" ht="14.25" x14ac:dyDescent="0.2">
      <c r="A495" s="50">
        <v>70</v>
      </c>
      <c r="B495" s="50" t="str">
        <f>Source!E209</f>
        <v>27</v>
      </c>
      <c r="C495" s="50" t="str">
        <f>Source!G209</f>
        <v>Демонтаж кабеля</v>
      </c>
      <c r="D495" s="50" t="str">
        <f>Source!F209</f>
        <v>67-3-1</v>
      </c>
      <c r="E495" s="33" t="str">
        <f>Source!H209</f>
        <v>100 м</v>
      </c>
      <c r="F495" s="14">
        <f>Source!I209</f>
        <v>2</v>
      </c>
      <c r="G495" s="24">
        <f>Source!AB209</f>
        <v>75.5</v>
      </c>
      <c r="H495" s="25">
        <f>Source!O209</f>
        <v>986.03</v>
      </c>
      <c r="T495">
        <f>Source!O209+Source!X209+Source!Y209</f>
        <v>2461.75</v>
      </c>
      <c r="U495">
        <f>Source!P209</f>
        <v>0</v>
      </c>
      <c r="V495">
        <f>Source!S209</f>
        <v>981.98</v>
      </c>
      <c r="W495">
        <f>Source!Q209</f>
        <v>4.05</v>
      </c>
      <c r="X495">
        <f>Source!R209</f>
        <v>1.83</v>
      </c>
      <c r="Y495">
        <f>Source!U209</f>
        <v>19.28</v>
      </c>
      <c r="Z495">
        <f>Source!V209</f>
        <v>0.02</v>
      </c>
      <c r="AA495">
        <f>Source!X209</f>
        <v>836.24</v>
      </c>
      <c r="AB495">
        <f>Source!Y209</f>
        <v>639.48</v>
      </c>
    </row>
    <row r="496" spans="1:28" ht="14.25" x14ac:dyDescent="0.2">
      <c r="C496" s="27" t="str">
        <f>"Объем: "&amp;Source!I209&amp;"=200/"&amp;"100"</f>
        <v>Объем: 2=200/100</v>
      </c>
      <c r="F496" s="14"/>
      <c r="G496" s="14"/>
      <c r="H496" s="14"/>
    </row>
    <row r="497" spans="1:28" x14ac:dyDescent="0.2">
      <c r="C497" s="27" t="s">
        <v>1199</v>
      </c>
      <c r="D497" s="27">
        <f>Source!BA209</f>
        <v>6.53</v>
      </c>
    </row>
    <row r="498" spans="1:28" x14ac:dyDescent="0.2">
      <c r="C498" s="27" t="s">
        <v>1200</v>
      </c>
      <c r="D498" s="27">
        <f>Source!BB209</f>
        <v>6.53</v>
      </c>
    </row>
    <row r="499" spans="1:28" x14ac:dyDescent="0.2">
      <c r="C499" s="27" t="s">
        <v>1201</v>
      </c>
      <c r="D499" s="27">
        <f>Source!BC209</f>
        <v>6.53</v>
      </c>
    </row>
    <row r="500" spans="1:28" x14ac:dyDescent="0.2">
      <c r="C500" s="27" t="s">
        <v>1202</v>
      </c>
      <c r="D500" s="27">
        <f>Source!BS209</f>
        <v>6.53</v>
      </c>
    </row>
    <row r="501" spans="1:28" x14ac:dyDescent="0.2">
      <c r="C501" s="11" t="s">
        <v>1209</v>
      </c>
      <c r="D501" s="37"/>
      <c r="E501" s="37"/>
      <c r="F501" s="37">
        <f>Source!BZ209</f>
        <v>85</v>
      </c>
      <c r="G501" s="62">
        <f>(Source!AF209+Source!AE209)*Source!FX209/100</f>
        <v>64.030500000000004</v>
      </c>
      <c r="H501" s="63">
        <f>Source!X209</f>
        <v>836.24</v>
      </c>
    </row>
    <row r="502" spans="1:28" x14ac:dyDescent="0.2">
      <c r="C502" s="11" t="s">
        <v>1211</v>
      </c>
      <c r="D502" s="37"/>
      <c r="E502" s="37"/>
      <c r="F502" s="37">
        <f>Source!CA209</f>
        <v>65</v>
      </c>
      <c r="G502" s="62">
        <f>(Source!AF209+Source!AE209)*Source!FY209/100</f>
        <v>48.964500000000001</v>
      </c>
      <c r="H502" s="63">
        <f>Source!Y209</f>
        <v>639.48</v>
      </c>
    </row>
    <row r="503" spans="1:28" x14ac:dyDescent="0.2">
      <c r="C503" s="11" t="s">
        <v>1213</v>
      </c>
      <c r="D503" s="37"/>
      <c r="E503" s="37"/>
      <c r="F503" s="37"/>
      <c r="G503" s="62">
        <f>((Source!AF209+Source!AE209)*Source!FX209/100)+((Source!AF209+Source!AE209)*Source!FY209/100)+Source!AB209</f>
        <v>188.495</v>
      </c>
      <c r="H503" s="63">
        <f>Source!O209+Source!X209+Source!Y209</f>
        <v>2461.75</v>
      </c>
    </row>
    <row r="504" spans="1:28" ht="28.5" x14ac:dyDescent="0.2">
      <c r="A504" s="50">
        <v>71</v>
      </c>
      <c r="B504" s="50" t="str">
        <f>Source!E211</f>
        <v>28</v>
      </c>
      <c r="C504" s="50" t="str">
        <f>Source!G211</f>
        <v>Демонтаж :Короба пластмассовые шириной до 120 мм</v>
      </c>
      <c r="D504" s="50" t="str">
        <f>Source!F211</f>
        <v>м08-02-390-03</v>
      </c>
      <c r="E504" s="33" t="str">
        <f>Source!H211</f>
        <v>100 м</v>
      </c>
      <c r="F504" s="14">
        <f>Source!I211</f>
        <v>0.4</v>
      </c>
      <c r="G504" s="24">
        <f>Source!AB211</f>
        <v>58.094999999999999</v>
      </c>
      <c r="H504" s="25">
        <f>Source!O211</f>
        <v>151.74</v>
      </c>
      <c r="T504">
        <f>Source!O211+Source!X211+Source!Y211</f>
        <v>394.32</v>
      </c>
      <c r="U504">
        <f>Source!P211</f>
        <v>0</v>
      </c>
      <c r="V504">
        <f>Source!S211</f>
        <v>151.5</v>
      </c>
      <c r="W504">
        <f>Source!Q211</f>
        <v>0.24</v>
      </c>
      <c r="X504">
        <f>Source!R211</f>
        <v>0.11</v>
      </c>
      <c r="Y504">
        <f>Source!U211</f>
        <v>2.4396</v>
      </c>
      <c r="Z504">
        <f>Source!V211</f>
        <v>1.2000000000000001E-3</v>
      </c>
      <c r="AA504">
        <f>Source!X211</f>
        <v>144.03</v>
      </c>
      <c r="AB504">
        <f>Source!Y211</f>
        <v>98.55</v>
      </c>
    </row>
    <row r="505" spans="1:28" ht="14.25" x14ac:dyDescent="0.2">
      <c r="C505" s="27" t="str">
        <f>"Объем: "&amp;Source!I211&amp;"=40/"&amp;"100"</f>
        <v>Объем: 0,4=40/100</v>
      </c>
      <c r="F505" s="14"/>
      <c r="G505" s="14"/>
      <c r="H505" s="14"/>
    </row>
    <row r="506" spans="1:28" x14ac:dyDescent="0.2">
      <c r="C506" s="27" t="s">
        <v>1199</v>
      </c>
      <c r="D506" s="27">
        <f>Source!BA211</f>
        <v>6.53</v>
      </c>
    </row>
    <row r="507" spans="1:28" x14ac:dyDescent="0.2">
      <c r="C507" s="27" t="s">
        <v>1200</v>
      </c>
      <c r="D507" s="27">
        <f>Source!BB211</f>
        <v>6.53</v>
      </c>
    </row>
    <row r="508" spans="1:28" x14ac:dyDescent="0.2">
      <c r="C508" s="27" t="s">
        <v>1201</v>
      </c>
      <c r="D508" s="27">
        <f>Source!BC211</f>
        <v>6.53</v>
      </c>
    </row>
    <row r="509" spans="1:28" x14ac:dyDescent="0.2">
      <c r="C509" s="27" t="s">
        <v>1202</v>
      </c>
      <c r="D509" s="27">
        <f>Source!BS211</f>
        <v>6.53</v>
      </c>
    </row>
    <row r="510" spans="1:28" x14ac:dyDescent="0.2">
      <c r="C510" s="27" t="s">
        <v>1203</v>
      </c>
      <c r="D510" s="107" t="s">
        <v>20</v>
      </c>
      <c r="E510" s="107"/>
      <c r="F510" s="107"/>
      <c r="G510" s="107"/>
      <c r="H510" s="107"/>
    </row>
    <row r="511" spans="1:28" x14ac:dyDescent="0.2">
      <c r="C511" s="27" t="s">
        <v>1204</v>
      </c>
      <c r="D511" s="107" t="s">
        <v>383</v>
      </c>
      <c r="E511" s="107"/>
      <c r="F511" s="107"/>
      <c r="G511" s="107"/>
      <c r="H511" s="107"/>
    </row>
    <row r="512" spans="1:28" x14ac:dyDescent="0.2">
      <c r="C512" s="27" t="s">
        <v>1205</v>
      </c>
      <c r="D512" s="107" t="s">
        <v>383</v>
      </c>
      <c r="E512" s="107"/>
      <c r="F512" s="107"/>
      <c r="G512" s="107"/>
      <c r="H512" s="107"/>
    </row>
    <row r="513" spans="1:28" x14ac:dyDescent="0.2">
      <c r="C513" s="27" t="s">
        <v>1206</v>
      </c>
      <c r="D513" s="107" t="s">
        <v>383</v>
      </c>
      <c r="E513" s="107"/>
      <c r="F513" s="107"/>
      <c r="G513" s="107"/>
      <c r="H513" s="107"/>
    </row>
    <row r="514" spans="1:28" x14ac:dyDescent="0.2">
      <c r="C514" s="27" t="s">
        <v>1207</v>
      </c>
      <c r="D514" s="107" t="s">
        <v>383</v>
      </c>
      <c r="E514" s="107"/>
      <c r="F514" s="107"/>
      <c r="G514" s="107"/>
      <c r="H514" s="107"/>
    </row>
    <row r="515" spans="1:28" x14ac:dyDescent="0.2">
      <c r="C515" s="27" t="s">
        <v>1208</v>
      </c>
      <c r="D515" s="107" t="s">
        <v>383</v>
      </c>
      <c r="E515" s="107"/>
      <c r="F515" s="107"/>
      <c r="G515" s="107"/>
      <c r="H515" s="107"/>
    </row>
    <row r="516" spans="1:28" x14ac:dyDescent="0.2">
      <c r="C516" s="11" t="s">
        <v>1209</v>
      </c>
      <c r="D516" s="37"/>
      <c r="E516" s="37"/>
      <c r="F516" s="37">
        <f>Source!BZ211</f>
        <v>95</v>
      </c>
      <c r="G516" s="62">
        <f>(Source!AF211+Source!AE211)*Source!FX211/100</f>
        <v>55.141800000000003</v>
      </c>
      <c r="H516" s="63">
        <f>Source!X211</f>
        <v>144.03</v>
      </c>
    </row>
    <row r="517" spans="1:28" x14ac:dyDescent="0.2">
      <c r="C517" s="11" t="s">
        <v>1211</v>
      </c>
      <c r="D517" s="37"/>
      <c r="E517" s="37"/>
      <c r="F517" s="37">
        <f>Source!CA211</f>
        <v>65</v>
      </c>
      <c r="G517" s="62">
        <f>(Source!AF211+Source!AE211)*Source!FY211/100</f>
        <v>37.7286</v>
      </c>
      <c r="H517" s="63">
        <f>Source!Y211</f>
        <v>98.55</v>
      </c>
    </row>
    <row r="518" spans="1:28" x14ac:dyDescent="0.2">
      <c r="C518" s="11" t="s">
        <v>1213</v>
      </c>
      <c r="D518" s="37"/>
      <c r="E518" s="37"/>
      <c r="F518" s="37"/>
      <c r="G518" s="62">
        <f>((Source!AF211+Source!AE211)*Source!FX211/100)+((Source!AF211+Source!AE211)*Source!FY211/100)+Source!AB211</f>
        <v>150.96539999999999</v>
      </c>
      <c r="H518" s="63">
        <f>Source!O211+Source!X211+Source!Y211</f>
        <v>394.32</v>
      </c>
    </row>
    <row r="519" spans="1:28" ht="71.25" x14ac:dyDescent="0.2">
      <c r="A519" s="50">
        <v>72</v>
      </c>
      <c r="B519" s="50" t="str">
        <f>Source!E213</f>
        <v>29</v>
      </c>
      <c r="C519" s="50" t="str">
        <f>Source!G213</f>
        <v>Демонтаж:Светильник потолочный или настенный с креплением винтами или болтами для помещений с нормальными условиями среды, двухламповый</v>
      </c>
      <c r="D519" s="50" t="str">
        <f>Source!F213</f>
        <v>м08-03-593-07</v>
      </c>
      <c r="E519" s="33" t="str">
        <f>Source!H213</f>
        <v>100 ШТ</v>
      </c>
      <c r="F519" s="14">
        <f>Source!I213</f>
        <v>0.48</v>
      </c>
      <c r="G519" s="24">
        <f>Source!AB213</f>
        <v>676.529</v>
      </c>
      <c r="H519" s="25">
        <f>Source!O213</f>
        <v>2120.5100000000002</v>
      </c>
      <c r="T519">
        <f>Source!O213+Source!X213+Source!Y213</f>
        <v>4934.76</v>
      </c>
      <c r="U519">
        <f>Source!P213</f>
        <v>0</v>
      </c>
      <c r="V519">
        <f>Source!S213</f>
        <v>1699.42</v>
      </c>
      <c r="W519">
        <f>Source!Q213</f>
        <v>421.09</v>
      </c>
      <c r="X519">
        <f>Source!R213</f>
        <v>59.48</v>
      </c>
      <c r="Y519">
        <f>Source!U213</f>
        <v>26.234879999999997</v>
      </c>
      <c r="Z519">
        <f>Source!V213</f>
        <v>0.72575999999999996</v>
      </c>
      <c r="AA519">
        <f>Source!X213</f>
        <v>1670.96</v>
      </c>
      <c r="AB519">
        <f>Source!Y213</f>
        <v>1143.29</v>
      </c>
    </row>
    <row r="520" spans="1:28" ht="14.25" x14ac:dyDescent="0.2">
      <c r="C520" s="27" t="str">
        <f>"Объем: "&amp;Source!I213&amp;"=48/"&amp;"100"</f>
        <v>Объем: 0,48=48/100</v>
      </c>
      <c r="F520" s="14"/>
      <c r="G520" s="14"/>
      <c r="H520" s="14"/>
    </row>
    <row r="521" spans="1:28" x14ac:dyDescent="0.2">
      <c r="C521" s="27" t="s">
        <v>1199</v>
      </c>
      <c r="D521" s="27">
        <f>Source!BA213</f>
        <v>6.53</v>
      </c>
    </row>
    <row r="522" spans="1:28" x14ac:dyDescent="0.2">
      <c r="C522" s="27" t="s">
        <v>1200</v>
      </c>
      <c r="D522" s="27">
        <f>Source!BB213</f>
        <v>6.53</v>
      </c>
    </row>
    <row r="523" spans="1:28" x14ac:dyDescent="0.2">
      <c r="C523" s="27" t="s">
        <v>1201</v>
      </c>
      <c r="D523" s="27">
        <f>Source!BC213</f>
        <v>6.53</v>
      </c>
    </row>
    <row r="524" spans="1:28" x14ac:dyDescent="0.2">
      <c r="C524" s="27" t="s">
        <v>1202</v>
      </c>
      <c r="D524" s="27">
        <f>Source!BS213</f>
        <v>6.53</v>
      </c>
    </row>
    <row r="525" spans="1:28" x14ac:dyDescent="0.2">
      <c r="C525" s="27" t="s">
        <v>1203</v>
      </c>
      <c r="D525" s="107" t="s">
        <v>20</v>
      </c>
      <c r="E525" s="107"/>
      <c r="F525" s="107"/>
      <c r="G525" s="107"/>
      <c r="H525" s="107"/>
    </row>
    <row r="526" spans="1:28" x14ac:dyDescent="0.2">
      <c r="C526" s="27" t="s">
        <v>1204</v>
      </c>
      <c r="D526" s="107" t="s">
        <v>21</v>
      </c>
      <c r="E526" s="107"/>
      <c r="F526" s="107"/>
      <c r="G526" s="107"/>
      <c r="H526" s="107"/>
    </row>
    <row r="527" spans="1:28" x14ac:dyDescent="0.2">
      <c r="C527" s="27" t="s">
        <v>1205</v>
      </c>
      <c r="D527" s="107" t="s">
        <v>21</v>
      </c>
      <c r="E527" s="107"/>
      <c r="F527" s="107"/>
      <c r="G527" s="107"/>
      <c r="H527" s="107"/>
    </row>
    <row r="528" spans="1:28" x14ac:dyDescent="0.2">
      <c r="C528" s="27" t="s">
        <v>1206</v>
      </c>
      <c r="D528" s="107" t="s">
        <v>21</v>
      </c>
      <c r="E528" s="107"/>
      <c r="F528" s="107"/>
      <c r="G528" s="107"/>
      <c r="H528" s="107"/>
    </row>
    <row r="529" spans="1:28" x14ac:dyDescent="0.2">
      <c r="C529" s="27" t="s">
        <v>1207</v>
      </c>
      <c r="D529" s="107" t="s">
        <v>21</v>
      </c>
      <c r="E529" s="107"/>
      <c r="F529" s="107"/>
      <c r="G529" s="107"/>
      <c r="H529" s="107"/>
    </row>
    <row r="530" spans="1:28" x14ac:dyDescent="0.2">
      <c r="C530" s="27" t="s">
        <v>1208</v>
      </c>
      <c r="D530" s="107" t="s">
        <v>21</v>
      </c>
      <c r="E530" s="107"/>
      <c r="F530" s="107"/>
      <c r="G530" s="107"/>
      <c r="H530" s="107"/>
    </row>
    <row r="531" spans="1:28" x14ac:dyDescent="0.2">
      <c r="C531" s="11" t="s">
        <v>1209</v>
      </c>
      <c r="D531" s="37"/>
      <c r="E531" s="37"/>
      <c r="F531" s="37">
        <f>Source!BZ213</f>
        <v>95</v>
      </c>
      <c r="G531" s="62">
        <f>(Source!AF213+Source!AE213)*Source!FX213/100</f>
        <v>533.10389999999995</v>
      </c>
      <c r="H531" s="63">
        <f>Source!X213</f>
        <v>1670.96</v>
      </c>
    </row>
    <row r="532" spans="1:28" x14ac:dyDescent="0.2">
      <c r="C532" s="11" t="s">
        <v>1211</v>
      </c>
      <c r="D532" s="37"/>
      <c r="E532" s="37"/>
      <c r="F532" s="37">
        <f>Source!CA213</f>
        <v>65</v>
      </c>
      <c r="G532" s="62">
        <f>(Source!AF213+Source!AE213)*Source!FY213/100</f>
        <v>364.75529999999992</v>
      </c>
      <c r="H532" s="63">
        <f>Source!Y213</f>
        <v>1143.29</v>
      </c>
    </row>
    <row r="533" spans="1:28" x14ac:dyDescent="0.2">
      <c r="C533" s="11" t="s">
        <v>1213</v>
      </c>
      <c r="D533" s="37"/>
      <c r="E533" s="37"/>
      <c r="F533" s="37"/>
      <c r="G533" s="62">
        <f>((Source!AF213+Source!AE213)*Source!FX213/100)+((Source!AF213+Source!AE213)*Source!FY213/100)+Source!AB213</f>
        <v>1574.3881999999999</v>
      </c>
      <c r="H533" s="63">
        <f>Source!O213+Source!X213+Source!Y213</f>
        <v>4934.76</v>
      </c>
    </row>
    <row r="534" spans="1:28" ht="14.25" x14ac:dyDescent="0.2">
      <c r="A534" s="50">
        <v>73</v>
      </c>
      <c r="B534" s="50" t="str">
        <f>Source!E215</f>
        <v>30</v>
      </c>
      <c r="C534" s="50" t="str">
        <f>Source!G215</f>
        <v>Демонтаж выключателей, розеток</v>
      </c>
      <c r="D534" s="50" t="str">
        <f>Source!F215</f>
        <v>67-4-1</v>
      </c>
      <c r="E534" s="33" t="str">
        <f>Source!H215</f>
        <v>100 ШТ</v>
      </c>
      <c r="F534" s="14">
        <f>Source!I215</f>
        <v>0.64</v>
      </c>
      <c r="G534" s="24">
        <f>Source!AB215</f>
        <v>45.55</v>
      </c>
      <c r="H534" s="25">
        <f>Source!O215</f>
        <v>190.36</v>
      </c>
      <c r="T534">
        <f>Source!O215+Source!X215+Source!Y215</f>
        <v>475.90000000000003</v>
      </c>
      <c r="U534">
        <f>Source!P215</f>
        <v>0</v>
      </c>
      <c r="V534">
        <f>Source!S215</f>
        <v>190.36</v>
      </c>
      <c r="W534">
        <f>Source!Q215</f>
        <v>0</v>
      </c>
      <c r="X534">
        <f>Source!R215</f>
        <v>0</v>
      </c>
      <c r="Y534">
        <f>Source!U215</f>
        <v>3.7376</v>
      </c>
      <c r="Z534">
        <f>Source!V215</f>
        <v>0</v>
      </c>
      <c r="AA534">
        <f>Source!X215</f>
        <v>161.81</v>
      </c>
      <c r="AB534">
        <f>Source!Y215</f>
        <v>123.73</v>
      </c>
    </row>
    <row r="535" spans="1:28" ht="14.25" x14ac:dyDescent="0.2">
      <c r="C535" s="27" t="str">
        <f>"Объем: "&amp;Source!I215&amp;"=64/"&amp;"100"</f>
        <v>Объем: 0,64=64/100</v>
      </c>
      <c r="F535" s="14"/>
      <c r="G535" s="14"/>
      <c r="H535" s="14"/>
    </row>
    <row r="536" spans="1:28" x14ac:dyDescent="0.2">
      <c r="C536" s="27" t="s">
        <v>1199</v>
      </c>
      <c r="D536" s="27">
        <f>Source!BA215</f>
        <v>6.53</v>
      </c>
    </row>
    <row r="537" spans="1:28" x14ac:dyDescent="0.2">
      <c r="C537" s="27" t="s">
        <v>1200</v>
      </c>
      <c r="D537" s="27">
        <f>Source!BB215</f>
        <v>6.53</v>
      </c>
    </row>
    <row r="538" spans="1:28" x14ac:dyDescent="0.2">
      <c r="C538" s="27" t="s">
        <v>1201</v>
      </c>
      <c r="D538" s="27">
        <f>Source!BC215</f>
        <v>6.53</v>
      </c>
    </row>
    <row r="539" spans="1:28" x14ac:dyDescent="0.2">
      <c r="C539" s="27" t="s">
        <v>1202</v>
      </c>
      <c r="D539" s="27">
        <f>Source!BS215</f>
        <v>6.53</v>
      </c>
    </row>
    <row r="540" spans="1:28" x14ac:dyDescent="0.2">
      <c r="C540" s="11" t="s">
        <v>1209</v>
      </c>
      <c r="D540" s="37"/>
      <c r="E540" s="37"/>
      <c r="F540" s="37">
        <f>Source!BZ215</f>
        <v>85</v>
      </c>
      <c r="G540" s="62">
        <f>(Source!AF215+Source!AE215)*Source!FX215/100</f>
        <v>38.717499999999994</v>
      </c>
      <c r="H540" s="63">
        <f>Source!X215</f>
        <v>161.81</v>
      </c>
    </row>
    <row r="541" spans="1:28" x14ac:dyDescent="0.2">
      <c r="C541" s="11" t="s">
        <v>1211</v>
      </c>
      <c r="D541" s="37"/>
      <c r="E541" s="37"/>
      <c r="F541" s="37">
        <f>Source!CA215</f>
        <v>65</v>
      </c>
      <c r="G541" s="62">
        <f>(Source!AF215+Source!AE215)*Source!FY215/100</f>
        <v>29.607500000000002</v>
      </c>
      <c r="H541" s="63">
        <f>Source!Y215</f>
        <v>123.73</v>
      </c>
    </row>
    <row r="542" spans="1:28" x14ac:dyDescent="0.2">
      <c r="C542" s="11" t="s">
        <v>1213</v>
      </c>
      <c r="D542" s="37"/>
      <c r="E542" s="37"/>
      <c r="F542" s="37"/>
      <c r="G542" s="62">
        <f>((Source!AF215+Source!AE215)*Source!FX215/100)+((Source!AF215+Source!AE215)*Source!FY215/100)+Source!AB215</f>
        <v>113.87499999999999</v>
      </c>
      <c r="H542" s="63">
        <f>Source!O215+Source!X215+Source!Y215</f>
        <v>475.90000000000003</v>
      </c>
    </row>
    <row r="543" spans="1:28" ht="42.75" x14ac:dyDescent="0.2">
      <c r="A543" s="50">
        <v>74</v>
      </c>
      <c r="B543" s="50" t="str">
        <f>Source!E217</f>
        <v>31</v>
      </c>
      <c r="C543" s="50" t="str">
        <f>Source!G217</f>
        <v>Коробка кабельная соединительная или разветвительная в комплекте с пиростикером</v>
      </c>
      <c r="D543" s="50" t="str">
        <f>Source!F217</f>
        <v>м10-04-066-04</v>
      </c>
      <c r="E543" s="33" t="str">
        <f>Source!H217</f>
        <v>ШТ</v>
      </c>
      <c r="F543" s="14">
        <f>Source!I217</f>
        <v>8</v>
      </c>
      <c r="G543" s="24">
        <f>Source!AB217</f>
        <v>42.07</v>
      </c>
      <c r="H543" s="25">
        <f>Source!O217</f>
        <v>2197.7399999999998</v>
      </c>
      <c r="T543">
        <f>Source!O217+Source!X217+Source!Y217</f>
        <v>4996.16</v>
      </c>
      <c r="U543">
        <f>Source!P217</f>
        <v>415.31</v>
      </c>
      <c r="V543">
        <f>Source!S217</f>
        <v>1782.43</v>
      </c>
      <c r="W543">
        <f>Source!Q217</f>
        <v>0</v>
      </c>
      <c r="X543">
        <f>Source!R217</f>
        <v>0</v>
      </c>
      <c r="Y543">
        <f>Source!U217</f>
        <v>32</v>
      </c>
      <c r="Z543">
        <f>Source!V217</f>
        <v>0</v>
      </c>
      <c r="AA543">
        <f>Source!X217</f>
        <v>1639.84</v>
      </c>
      <c r="AB543">
        <f>Source!Y217</f>
        <v>1158.58</v>
      </c>
    </row>
    <row r="544" spans="1:28" ht="14.25" x14ac:dyDescent="0.2">
      <c r="C544" s="27" t="s">
        <v>1199</v>
      </c>
      <c r="D544" s="27">
        <f>Source!BA217</f>
        <v>6.53</v>
      </c>
      <c r="F544" s="14"/>
      <c r="G544" s="14"/>
      <c r="H544" s="14"/>
    </row>
    <row r="545" spans="1:28" x14ac:dyDescent="0.2">
      <c r="C545" s="27" t="s">
        <v>1200</v>
      </c>
      <c r="D545" s="27">
        <f>Source!BB217</f>
        <v>6.53</v>
      </c>
    </row>
    <row r="546" spans="1:28" x14ac:dyDescent="0.2">
      <c r="C546" s="27" t="s">
        <v>1201</v>
      </c>
      <c r="D546" s="27">
        <f>Source!BC217</f>
        <v>6.53</v>
      </c>
    </row>
    <row r="547" spans="1:28" x14ac:dyDescent="0.2">
      <c r="C547" s="27" t="s">
        <v>1202</v>
      </c>
      <c r="D547" s="27">
        <f>Source!BS217</f>
        <v>6.53</v>
      </c>
    </row>
    <row r="548" spans="1:28" x14ac:dyDescent="0.2">
      <c r="C548" s="11" t="s">
        <v>1209</v>
      </c>
      <c r="D548" s="37"/>
      <c r="E548" s="37"/>
      <c r="F548" s="37">
        <f>Source!BZ217</f>
        <v>92</v>
      </c>
      <c r="G548" s="62">
        <f>(Source!AF217+Source!AE217)*Source!FX217/100</f>
        <v>31.3904</v>
      </c>
      <c r="H548" s="63">
        <f>Source!X217</f>
        <v>1639.84</v>
      </c>
    </row>
    <row r="549" spans="1:28" x14ac:dyDescent="0.2">
      <c r="C549" s="11" t="s">
        <v>1211</v>
      </c>
      <c r="D549" s="37"/>
      <c r="E549" s="37"/>
      <c r="F549" s="37">
        <f>Source!CA217</f>
        <v>65</v>
      </c>
      <c r="G549" s="62">
        <f>(Source!AF217+Source!AE217)*Source!FY217/100</f>
        <v>22.177999999999997</v>
      </c>
      <c r="H549" s="63">
        <f>Source!Y217</f>
        <v>1158.58</v>
      </c>
    </row>
    <row r="550" spans="1:28" x14ac:dyDescent="0.2">
      <c r="C550" s="11" t="s">
        <v>1213</v>
      </c>
      <c r="D550" s="37"/>
      <c r="E550" s="37"/>
      <c r="F550" s="37"/>
      <c r="G550" s="62">
        <f>((Source!AF217+Source!AE217)*Source!FX217/100)+((Source!AF217+Source!AE217)*Source!FY217/100)+Source!AB217</f>
        <v>95.63839999999999</v>
      </c>
      <c r="H550" s="63">
        <f>Source!O217+Source!X217+Source!Y217</f>
        <v>4996.16</v>
      </c>
    </row>
    <row r="551" spans="1:28" ht="28.5" x14ac:dyDescent="0.2">
      <c r="A551" s="50">
        <v>75</v>
      </c>
      <c r="B551" s="50" t="str">
        <f>Source!E219</f>
        <v>31,1</v>
      </c>
      <c r="C551" s="50" t="str">
        <f>Source!G219</f>
        <v>Коробка распаечная НР 70</v>
      </c>
      <c r="D551" s="50" t="str">
        <f>Source!F219</f>
        <v>20.5.02.07-0003</v>
      </c>
      <c r="E551" s="33" t="str">
        <f>Source!H219</f>
        <v>шт.</v>
      </c>
      <c r="F551" s="14">
        <f>Source!I219</f>
        <v>8</v>
      </c>
      <c r="G551" s="24">
        <f>Source!AB219</f>
        <v>8.6199999999999992</v>
      </c>
      <c r="H551" s="25">
        <f>Source!O219</f>
        <v>450.31</v>
      </c>
      <c r="T551">
        <f>Source!O219+Source!X219+Source!Y219</f>
        <v>450.31</v>
      </c>
      <c r="U551">
        <f>Source!P219</f>
        <v>450.31</v>
      </c>
      <c r="V551">
        <f>Source!S219</f>
        <v>0</v>
      </c>
      <c r="W551">
        <f>Source!Q219</f>
        <v>0</v>
      </c>
      <c r="X551">
        <f>Source!R219</f>
        <v>0</v>
      </c>
      <c r="Y551">
        <f>Source!U219</f>
        <v>0</v>
      </c>
      <c r="Z551">
        <f>Source!V219</f>
        <v>0</v>
      </c>
      <c r="AA551">
        <f>Source!X219</f>
        <v>0</v>
      </c>
      <c r="AB551">
        <f>Source!Y219</f>
        <v>0</v>
      </c>
    </row>
    <row r="552" spans="1:28" ht="14.25" x14ac:dyDescent="0.2">
      <c r="C552" s="27" t="s">
        <v>1201</v>
      </c>
      <c r="D552" s="27">
        <f>Source!BC219</f>
        <v>6.53</v>
      </c>
      <c r="F552" s="14"/>
      <c r="G552" s="14"/>
      <c r="H552" s="14"/>
    </row>
    <row r="553" spans="1:28" ht="28.5" x14ac:dyDescent="0.2">
      <c r="A553" s="50">
        <v>76</v>
      </c>
      <c r="B553" s="50" t="str">
        <f>Source!E221</f>
        <v>32</v>
      </c>
      <c r="C553" s="50" t="str">
        <f>Source!G221</f>
        <v>Прокладка труб гофрированных ПВХ для защиты проводов и кабелей</v>
      </c>
      <c r="D553" s="50" t="str">
        <f>Source!F221</f>
        <v>м08-10-010-01</v>
      </c>
      <c r="E553" s="33" t="str">
        <f>Source!H221</f>
        <v>100 м</v>
      </c>
      <c r="F553" s="14">
        <f>Source!I221</f>
        <v>4.68</v>
      </c>
      <c r="G553" s="24">
        <f>Source!AB221</f>
        <v>156.33000000000001</v>
      </c>
      <c r="H553" s="25">
        <f>Source!O221</f>
        <v>4777.51</v>
      </c>
      <c r="T553">
        <f>Source!O221+Source!X221+Source!Y221</f>
        <v>11600.550000000001</v>
      </c>
      <c r="U553">
        <f>Source!P221</f>
        <v>513.11</v>
      </c>
      <c r="V553">
        <f>Source!S221</f>
        <v>4264.3999999999996</v>
      </c>
      <c r="W553">
        <f>Source!Q221</f>
        <v>0</v>
      </c>
      <c r="X553">
        <f>Source!R221</f>
        <v>0</v>
      </c>
      <c r="Y553">
        <f>Source!U221</f>
        <v>71.135999999999996</v>
      </c>
      <c r="Z553">
        <f>Source!V221</f>
        <v>0</v>
      </c>
      <c r="AA553">
        <f>Source!X221</f>
        <v>4051.18</v>
      </c>
      <c r="AB553">
        <f>Source!Y221</f>
        <v>2771.86</v>
      </c>
    </row>
    <row r="554" spans="1:28" ht="14.25" x14ac:dyDescent="0.2">
      <c r="C554" s="27" t="str">
        <f>"Объем: "&amp;Source!I221&amp;"=468/"&amp;"100"</f>
        <v>Объем: 4,68=468/100</v>
      </c>
      <c r="F554" s="14"/>
      <c r="G554" s="14"/>
      <c r="H554" s="14"/>
    </row>
    <row r="555" spans="1:28" x14ac:dyDescent="0.2">
      <c r="C555" s="27" t="s">
        <v>1199</v>
      </c>
      <c r="D555" s="27">
        <f>Source!BA221</f>
        <v>6.53</v>
      </c>
    </row>
    <row r="556" spans="1:28" x14ac:dyDescent="0.2">
      <c r="C556" s="27" t="s">
        <v>1200</v>
      </c>
      <c r="D556" s="27">
        <f>Source!BB221</f>
        <v>6.53</v>
      </c>
    </row>
    <row r="557" spans="1:28" x14ac:dyDescent="0.2">
      <c r="C557" s="27" t="s">
        <v>1201</v>
      </c>
      <c r="D557" s="27">
        <f>Source!BC221</f>
        <v>6.53</v>
      </c>
    </row>
    <row r="558" spans="1:28" x14ac:dyDescent="0.2">
      <c r="C558" s="27" t="s">
        <v>1202</v>
      </c>
      <c r="D558" s="27">
        <f>Source!BS221</f>
        <v>6.53</v>
      </c>
    </row>
    <row r="559" spans="1:28" x14ac:dyDescent="0.2">
      <c r="C559" s="11" t="s">
        <v>1209</v>
      </c>
      <c r="D559" s="37"/>
      <c r="E559" s="37"/>
      <c r="F559" s="37">
        <f>Source!BZ221</f>
        <v>95</v>
      </c>
      <c r="G559" s="62">
        <f>(Source!AF221+Source!AE221)*Source!FX221/100</f>
        <v>132.56299999999999</v>
      </c>
      <c r="H559" s="63">
        <f>Source!X221</f>
        <v>4051.18</v>
      </c>
    </row>
    <row r="560" spans="1:28" x14ac:dyDescent="0.2">
      <c r="C560" s="11" t="s">
        <v>1211</v>
      </c>
      <c r="D560" s="37"/>
      <c r="E560" s="37"/>
      <c r="F560" s="37">
        <f>Source!CA221</f>
        <v>65</v>
      </c>
      <c r="G560" s="62">
        <f>(Source!AF221+Source!AE221)*Source!FY221/100</f>
        <v>90.701000000000008</v>
      </c>
      <c r="H560" s="63">
        <f>Source!Y221</f>
        <v>2771.86</v>
      </c>
    </row>
    <row r="561" spans="1:28" x14ac:dyDescent="0.2">
      <c r="C561" s="11" t="s">
        <v>1213</v>
      </c>
      <c r="D561" s="37"/>
      <c r="E561" s="37"/>
      <c r="F561" s="37"/>
      <c r="G561" s="62">
        <f>((Source!AF221+Source!AE221)*Source!FX221/100)+((Source!AF221+Source!AE221)*Source!FY221/100)+Source!AB221</f>
        <v>379.59400000000005</v>
      </c>
      <c r="H561" s="63">
        <f>Source!O221+Source!X221+Source!Y221</f>
        <v>11600.550000000001</v>
      </c>
    </row>
    <row r="562" spans="1:28" ht="28.5" x14ac:dyDescent="0.2">
      <c r="A562" s="50">
        <v>77</v>
      </c>
      <c r="B562" s="50" t="str">
        <f>Source!E223</f>
        <v>32,1</v>
      </c>
      <c r="C562" s="50" t="str">
        <f>Source!G223</f>
        <v>Трубы гибкие гофрированные легкие из ПНД, серии BL, диаметром 20 мм</v>
      </c>
      <c r="D562" s="50" t="str">
        <f>Source!F223</f>
        <v>24.3.03.05-0002</v>
      </c>
      <c r="E562" s="33" t="str">
        <f>Source!H223</f>
        <v>10 м</v>
      </c>
      <c r="F562" s="14">
        <f>Source!I223</f>
        <v>46.8</v>
      </c>
      <c r="G562" s="24">
        <f>Source!AB223</f>
        <v>29.96</v>
      </c>
      <c r="H562" s="25">
        <f>Source!O223</f>
        <v>9155.9</v>
      </c>
      <c r="T562">
        <f>Source!O223+Source!X223+Source!Y223</f>
        <v>9155.9</v>
      </c>
      <c r="U562">
        <f>Source!P223</f>
        <v>9155.9</v>
      </c>
      <c r="V562">
        <f>Source!S223</f>
        <v>0</v>
      </c>
      <c r="W562">
        <f>Source!Q223</f>
        <v>0</v>
      </c>
      <c r="X562">
        <f>Source!R223</f>
        <v>0</v>
      </c>
      <c r="Y562">
        <f>Source!U223</f>
        <v>0</v>
      </c>
      <c r="Z562">
        <f>Source!V223</f>
        <v>0</v>
      </c>
      <c r="AA562">
        <f>Source!X223</f>
        <v>0</v>
      </c>
      <c r="AB562">
        <f>Source!Y223</f>
        <v>0</v>
      </c>
    </row>
    <row r="563" spans="1:28" ht="14.25" x14ac:dyDescent="0.2">
      <c r="C563" s="27" t="s">
        <v>1201</v>
      </c>
      <c r="D563" s="27">
        <f>Source!BC223</f>
        <v>6.53</v>
      </c>
      <c r="F563" s="14"/>
      <c r="G563" s="14"/>
      <c r="H563" s="14"/>
    </row>
    <row r="564" spans="1:28" ht="71.25" x14ac:dyDescent="0.2">
      <c r="A564" s="50">
        <v>78</v>
      </c>
      <c r="B564" s="50" t="str">
        <f>Source!E225</f>
        <v>33</v>
      </c>
      <c r="C564" s="50" t="str">
        <f>Source!G225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564" s="50" t="str">
        <f>Source!F225</f>
        <v>м08-02-412-03</v>
      </c>
      <c r="E564" s="33" t="str">
        <f>Source!H225</f>
        <v>100 м</v>
      </c>
      <c r="F564" s="14">
        <f>Source!I225</f>
        <v>4.8</v>
      </c>
      <c r="G564" s="24">
        <f>Source!AB225</f>
        <v>87.15</v>
      </c>
      <c r="H564" s="25">
        <f>Source!O225</f>
        <v>2731.63</v>
      </c>
      <c r="T564">
        <f>Source!O225+Source!X225+Source!Y225</f>
        <v>5735.13</v>
      </c>
      <c r="U564">
        <f>Source!P225</f>
        <v>711.2</v>
      </c>
      <c r="V564">
        <f>Source!S225</f>
        <v>1853.37</v>
      </c>
      <c r="W564">
        <f>Source!Q225</f>
        <v>167.06</v>
      </c>
      <c r="X564">
        <f>Source!R225</f>
        <v>23.82</v>
      </c>
      <c r="Y564">
        <f>Source!U225</f>
        <v>30.192</v>
      </c>
      <c r="Z564">
        <f>Source!V225</f>
        <v>0.28799999999999998</v>
      </c>
      <c r="AA564">
        <f>Source!X225</f>
        <v>1783.33</v>
      </c>
      <c r="AB564">
        <f>Source!Y225</f>
        <v>1220.17</v>
      </c>
    </row>
    <row r="565" spans="1:28" ht="14.25" x14ac:dyDescent="0.2">
      <c r="C565" s="27" t="str">
        <f>"Объем: "&amp;Source!I225&amp;"=480/"&amp;"100"</f>
        <v>Объем: 4,8=480/100</v>
      </c>
      <c r="F565" s="14"/>
      <c r="G565" s="14"/>
      <c r="H565" s="14"/>
    </row>
    <row r="566" spans="1:28" x14ac:dyDescent="0.2">
      <c r="C566" s="27" t="s">
        <v>1199</v>
      </c>
      <c r="D566" s="27">
        <f>Source!BA225</f>
        <v>6.53</v>
      </c>
    </row>
    <row r="567" spans="1:28" x14ac:dyDescent="0.2">
      <c r="C567" s="27" t="s">
        <v>1200</v>
      </c>
      <c r="D567" s="27">
        <f>Source!BB225</f>
        <v>6.53</v>
      </c>
    </row>
    <row r="568" spans="1:28" x14ac:dyDescent="0.2">
      <c r="C568" s="27" t="s">
        <v>1201</v>
      </c>
      <c r="D568" s="27">
        <f>Source!BC225</f>
        <v>6.53</v>
      </c>
    </row>
    <row r="569" spans="1:28" x14ac:dyDescent="0.2">
      <c r="C569" s="27" t="s">
        <v>1202</v>
      </c>
      <c r="D569" s="27">
        <f>Source!BS225</f>
        <v>6.53</v>
      </c>
    </row>
    <row r="570" spans="1:28" x14ac:dyDescent="0.2">
      <c r="C570" s="11" t="s">
        <v>1209</v>
      </c>
      <c r="D570" s="37"/>
      <c r="E570" s="37"/>
      <c r="F570" s="37">
        <f>Source!BZ225</f>
        <v>95</v>
      </c>
      <c r="G570" s="62">
        <f>(Source!AF225+Source!AE225)*Source!FX225/100</f>
        <v>56.895499999999998</v>
      </c>
      <c r="H570" s="63">
        <f>Source!X225</f>
        <v>1783.33</v>
      </c>
    </row>
    <row r="571" spans="1:28" x14ac:dyDescent="0.2">
      <c r="C571" s="11" t="s">
        <v>1211</v>
      </c>
      <c r="D571" s="37"/>
      <c r="E571" s="37"/>
      <c r="F571" s="37">
        <f>Source!CA225</f>
        <v>65</v>
      </c>
      <c r="G571" s="62">
        <f>(Source!AF225+Source!AE225)*Source!FY225/100</f>
        <v>38.9285</v>
      </c>
      <c r="H571" s="63">
        <f>Source!Y225</f>
        <v>1220.17</v>
      </c>
    </row>
    <row r="572" spans="1:28" x14ac:dyDescent="0.2">
      <c r="C572" s="11" t="s">
        <v>1213</v>
      </c>
      <c r="D572" s="37"/>
      <c r="E572" s="37"/>
      <c r="F572" s="37"/>
      <c r="G572" s="62">
        <f>((Source!AF225+Source!AE225)*Source!FX225/100)+((Source!AF225+Source!AE225)*Source!FY225/100)+Source!AB225</f>
        <v>182.97399999999999</v>
      </c>
      <c r="H572" s="63">
        <f>Source!O225+Source!X225+Source!Y225</f>
        <v>5735.13</v>
      </c>
    </row>
    <row r="573" spans="1:28" ht="99.75" x14ac:dyDescent="0.2">
      <c r="A573" s="50">
        <v>79</v>
      </c>
      <c r="B573" s="50" t="str">
        <f>Source!E227</f>
        <v>33,1</v>
      </c>
      <c r="C573" s="50" t="str">
        <f>Source!G227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5х2,5ок(N,РЕ)</v>
      </c>
      <c r="D573" s="50" t="str">
        <f>Source!F227</f>
        <v>21.1.06.10-0407</v>
      </c>
      <c r="E573" s="33" t="str">
        <f>Source!H227</f>
        <v>1000 м</v>
      </c>
      <c r="F573" s="14">
        <f>Source!I227</f>
        <v>0.48</v>
      </c>
      <c r="G573" s="24">
        <f>Source!AB227</f>
        <v>21256.79</v>
      </c>
      <c r="H573" s="25">
        <f>Source!O227</f>
        <v>66627.28</v>
      </c>
      <c r="T573">
        <f>Source!O227+Source!X227+Source!Y227</f>
        <v>66627.28</v>
      </c>
      <c r="U573">
        <f>Source!P227</f>
        <v>66627.28</v>
      </c>
      <c r="V573">
        <f>Source!S227</f>
        <v>0</v>
      </c>
      <c r="W573">
        <f>Source!Q227</f>
        <v>0</v>
      </c>
      <c r="X573">
        <f>Source!R227</f>
        <v>0</v>
      </c>
      <c r="Y573">
        <f>Source!U227</f>
        <v>0</v>
      </c>
      <c r="Z573">
        <f>Source!V227</f>
        <v>0</v>
      </c>
      <c r="AA573">
        <f>Source!X227</f>
        <v>0</v>
      </c>
      <c r="AB573">
        <f>Source!Y227</f>
        <v>0</v>
      </c>
    </row>
    <row r="574" spans="1:28" ht="14.25" x14ac:dyDescent="0.2">
      <c r="C574" s="27" t="s">
        <v>1201</v>
      </c>
      <c r="D574" s="27">
        <f>Source!BC227</f>
        <v>6.53</v>
      </c>
      <c r="F574" s="14"/>
      <c r="G574" s="14"/>
      <c r="H574" s="14"/>
    </row>
    <row r="575" spans="1:28" ht="28.5" x14ac:dyDescent="0.2">
      <c r="A575" s="50">
        <v>80</v>
      </c>
      <c r="B575" s="50" t="str">
        <f>Source!E229</f>
        <v>34</v>
      </c>
      <c r="C575" s="50" t="str">
        <f>Source!G229</f>
        <v>Провод в коробах, сечением до 35 мм2</v>
      </c>
      <c r="D575" s="50" t="str">
        <f>Source!F229</f>
        <v>м08-02-399-02</v>
      </c>
      <c r="E575" s="33" t="str">
        <f>Source!H229</f>
        <v>100 м</v>
      </c>
      <c r="F575" s="14">
        <f>Source!I229</f>
        <v>2.68</v>
      </c>
      <c r="G575" s="24">
        <f>Source!AB229</f>
        <v>50.72</v>
      </c>
      <c r="H575" s="25">
        <f>Source!O229</f>
        <v>887.62</v>
      </c>
      <c r="T575">
        <f>Source!O229+Source!X229+Source!Y229</f>
        <v>1884.44</v>
      </c>
      <c r="U575">
        <f>Source!P229</f>
        <v>238.01</v>
      </c>
      <c r="V575">
        <f>Source!S229</f>
        <v>618.46</v>
      </c>
      <c r="W575">
        <f>Source!Q229</f>
        <v>31.15</v>
      </c>
      <c r="X575">
        <f>Source!R229</f>
        <v>4.55</v>
      </c>
      <c r="Y575">
        <f>Source!U229</f>
        <v>10.0768</v>
      </c>
      <c r="Z575">
        <f>Source!V229</f>
        <v>5.3600000000000002E-2</v>
      </c>
      <c r="AA575">
        <f>Source!X229</f>
        <v>591.86</v>
      </c>
      <c r="AB575">
        <f>Source!Y229</f>
        <v>404.96</v>
      </c>
    </row>
    <row r="576" spans="1:28" ht="14.25" x14ac:dyDescent="0.2">
      <c r="C576" s="27" t="str">
        <f>"Объем: "&amp;Source!I229&amp;"=268/"&amp;"100"</f>
        <v>Объем: 2,68=268/100</v>
      </c>
      <c r="F576" s="14"/>
      <c r="G576" s="14"/>
      <c r="H576" s="14"/>
    </row>
    <row r="577" spans="1:28" x14ac:dyDescent="0.2">
      <c r="C577" s="27" t="s">
        <v>1199</v>
      </c>
      <c r="D577" s="27">
        <f>Source!BA229</f>
        <v>6.53</v>
      </c>
    </row>
    <row r="578" spans="1:28" x14ac:dyDescent="0.2">
      <c r="C578" s="27" t="s">
        <v>1200</v>
      </c>
      <c r="D578" s="27">
        <f>Source!BB229</f>
        <v>6.53</v>
      </c>
    </row>
    <row r="579" spans="1:28" x14ac:dyDescent="0.2">
      <c r="C579" s="27" t="s">
        <v>1201</v>
      </c>
      <c r="D579" s="27">
        <f>Source!BC229</f>
        <v>6.53</v>
      </c>
    </row>
    <row r="580" spans="1:28" x14ac:dyDescent="0.2">
      <c r="C580" s="27" t="s">
        <v>1202</v>
      </c>
      <c r="D580" s="27">
        <f>Source!BS229</f>
        <v>6.53</v>
      </c>
    </row>
    <row r="581" spans="1:28" x14ac:dyDescent="0.2">
      <c r="C581" s="11" t="s">
        <v>1209</v>
      </c>
      <c r="D581" s="37"/>
      <c r="E581" s="37"/>
      <c r="F581" s="37">
        <f>Source!BZ229</f>
        <v>95</v>
      </c>
      <c r="G581" s="62">
        <f>(Source!AF229+Source!AE229)*Source!FX229/100</f>
        <v>33.82</v>
      </c>
      <c r="H581" s="63">
        <f>Source!X229</f>
        <v>591.86</v>
      </c>
    </row>
    <row r="582" spans="1:28" x14ac:dyDescent="0.2">
      <c r="C582" s="11" t="s">
        <v>1211</v>
      </c>
      <c r="D582" s="37"/>
      <c r="E582" s="37"/>
      <c r="F582" s="37">
        <f>Source!CA229</f>
        <v>65</v>
      </c>
      <c r="G582" s="62">
        <f>(Source!AF229+Source!AE229)*Source!FY229/100</f>
        <v>23.14</v>
      </c>
      <c r="H582" s="63">
        <f>Source!Y229</f>
        <v>404.96</v>
      </c>
    </row>
    <row r="583" spans="1:28" x14ac:dyDescent="0.2">
      <c r="C583" s="11" t="s">
        <v>1213</v>
      </c>
      <c r="D583" s="37"/>
      <c r="E583" s="37"/>
      <c r="F583" s="37"/>
      <c r="G583" s="62">
        <f>((Source!AF229+Source!AE229)*Source!FX229/100)+((Source!AF229+Source!AE229)*Source!FY229/100)+Source!AB229</f>
        <v>107.68</v>
      </c>
      <c r="H583" s="63">
        <f>Source!O229+Source!X229+Source!Y229</f>
        <v>1884.44</v>
      </c>
    </row>
    <row r="584" spans="1:28" ht="99.75" x14ac:dyDescent="0.2">
      <c r="A584" s="50">
        <v>81</v>
      </c>
      <c r="B584" s="50" t="str">
        <f>Source!E231</f>
        <v>34,1</v>
      </c>
      <c r="C584" s="50" t="str">
        <f>Source!G231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3х2,5ок(N,РЕ)</v>
      </c>
      <c r="D584" s="50" t="str">
        <f>Source!F231</f>
        <v>21.1.06.10-0377</v>
      </c>
      <c r="E584" s="33" t="str">
        <f>Source!H231</f>
        <v>1000 м</v>
      </c>
      <c r="F584" s="14">
        <f>Source!I231</f>
        <v>0.26800000000000002</v>
      </c>
      <c r="G584" s="24">
        <f>Source!AB231</f>
        <v>14498.24</v>
      </c>
      <c r="H584" s="25">
        <f>Source!O231</f>
        <v>25372.5</v>
      </c>
      <c r="T584">
        <f>Source!O231+Source!X231+Source!Y231</f>
        <v>25372.5</v>
      </c>
      <c r="U584">
        <f>Source!P231</f>
        <v>25372.5</v>
      </c>
      <c r="V584">
        <f>Source!S231</f>
        <v>0</v>
      </c>
      <c r="W584">
        <f>Source!Q231</f>
        <v>0</v>
      </c>
      <c r="X584">
        <f>Source!R231</f>
        <v>0</v>
      </c>
      <c r="Y584">
        <f>Source!U231</f>
        <v>0</v>
      </c>
      <c r="Z584">
        <f>Source!V231</f>
        <v>0</v>
      </c>
      <c r="AA584">
        <f>Source!X231</f>
        <v>0</v>
      </c>
      <c r="AB584">
        <f>Source!Y231</f>
        <v>0</v>
      </c>
    </row>
    <row r="585" spans="1:28" ht="14.25" x14ac:dyDescent="0.2">
      <c r="C585" s="27" t="s">
        <v>1201</v>
      </c>
      <c r="D585" s="27">
        <f>Source!BC231</f>
        <v>6.53</v>
      </c>
      <c r="F585" s="14"/>
      <c r="G585" s="14"/>
      <c r="H585" s="14"/>
    </row>
    <row r="586" spans="1:28" ht="42.75" x14ac:dyDescent="0.2">
      <c r="A586" s="50">
        <v>82</v>
      </c>
      <c r="B586" s="50" t="str">
        <f>Source!E233</f>
        <v>35</v>
      </c>
      <c r="C586" s="50" t="str">
        <f>Source!G233</f>
        <v>Выключатель двухклавишный неутопленного типа при открытой проводке</v>
      </c>
      <c r="D586" s="50" t="str">
        <f>Source!F233</f>
        <v>м08-03-591-04</v>
      </c>
      <c r="E586" s="33" t="str">
        <f>Source!H233</f>
        <v>100 ШТ</v>
      </c>
      <c r="F586" s="14">
        <f>Source!I233</f>
        <v>0.04</v>
      </c>
      <c r="G586" s="24">
        <f>Source!AB233</f>
        <v>456.35</v>
      </c>
      <c r="H586" s="25">
        <f>Source!O233</f>
        <v>119.2</v>
      </c>
      <c r="T586">
        <f>Source!O233+Source!X233+Source!Y233</f>
        <v>265.12</v>
      </c>
      <c r="U586">
        <f>Source!P233</f>
        <v>26.95</v>
      </c>
      <c r="V586">
        <f>Source!S233</f>
        <v>91.03</v>
      </c>
      <c r="W586">
        <f>Source!Q233</f>
        <v>1.22</v>
      </c>
      <c r="X586">
        <f>Source!R233</f>
        <v>0.17</v>
      </c>
      <c r="Y586">
        <f>Source!U233</f>
        <v>1.4052000000000002</v>
      </c>
      <c r="Z586">
        <f>Source!V233</f>
        <v>2E-3</v>
      </c>
      <c r="AA586">
        <f>Source!X233</f>
        <v>86.64</v>
      </c>
      <c r="AB586">
        <f>Source!Y233</f>
        <v>59.28</v>
      </c>
    </row>
    <row r="587" spans="1:28" ht="14.25" x14ac:dyDescent="0.2">
      <c r="C587" s="27" t="str">
        <f>"Объем: "&amp;Source!I233&amp;"=4/"&amp;"100"</f>
        <v>Объем: 0,04=4/100</v>
      </c>
      <c r="F587" s="14"/>
      <c r="G587" s="14"/>
      <c r="H587" s="14"/>
    </row>
    <row r="588" spans="1:28" x14ac:dyDescent="0.2">
      <c r="C588" s="27" t="s">
        <v>1199</v>
      </c>
      <c r="D588" s="27">
        <f>Source!BA233</f>
        <v>6.53</v>
      </c>
    </row>
    <row r="589" spans="1:28" x14ac:dyDescent="0.2">
      <c r="C589" s="27" t="s">
        <v>1200</v>
      </c>
      <c r="D589" s="27">
        <f>Source!BB233</f>
        <v>6.53</v>
      </c>
    </row>
    <row r="590" spans="1:28" x14ac:dyDescent="0.2">
      <c r="C590" s="27" t="s">
        <v>1201</v>
      </c>
      <c r="D590" s="27">
        <f>Source!BC233</f>
        <v>6.53</v>
      </c>
    </row>
    <row r="591" spans="1:28" x14ac:dyDescent="0.2">
      <c r="C591" s="27" t="s">
        <v>1202</v>
      </c>
      <c r="D591" s="27">
        <f>Source!BS233</f>
        <v>6.53</v>
      </c>
    </row>
    <row r="592" spans="1:28" x14ac:dyDescent="0.2">
      <c r="C592" s="11" t="s">
        <v>1209</v>
      </c>
      <c r="D592" s="37"/>
      <c r="E592" s="37"/>
      <c r="F592" s="37">
        <f>Source!BZ233</f>
        <v>95</v>
      </c>
      <c r="G592" s="62">
        <f>(Source!AF233+Source!AE233)*Source!FX233/100</f>
        <v>331.67349999999999</v>
      </c>
      <c r="H592" s="63">
        <f>Source!X233</f>
        <v>86.64</v>
      </c>
    </row>
    <row r="593" spans="1:28" x14ac:dyDescent="0.2">
      <c r="C593" s="11" t="s">
        <v>1211</v>
      </c>
      <c r="D593" s="37"/>
      <c r="E593" s="37"/>
      <c r="F593" s="37">
        <f>Source!CA233</f>
        <v>65</v>
      </c>
      <c r="G593" s="62">
        <f>(Source!AF233+Source!AE233)*Source!FY233/100</f>
        <v>226.93450000000001</v>
      </c>
      <c r="H593" s="63">
        <f>Source!Y233</f>
        <v>59.28</v>
      </c>
    </row>
    <row r="594" spans="1:28" x14ac:dyDescent="0.2">
      <c r="C594" s="11" t="s">
        <v>1213</v>
      </c>
      <c r="D594" s="37"/>
      <c r="E594" s="37"/>
      <c r="F594" s="37"/>
      <c r="G594" s="62">
        <f>((Source!AF233+Source!AE233)*Source!FX233/100)+((Source!AF233+Source!AE233)*Source!FY233/100)+Source!AB233</f>
        <v>1014.958</v>
      </c>
      <c r="H594" s="63">
        <f>Source!O233+Source!X233+Source!Y233</f>
        <v>265.12</v>
      </c>
    </row>
    <row r="595" spans="1:28" ht="28.5" x14ac:dyDescent="0.2">
      <c r="A595" s="50">
        <v>83</v>
      </c>
      <c r="B595" s="50" t="str">
        <f>Source!E235</f>
        <v>35,1</v>
      </c>
      <c r="C595" s="50" t="str">
        <f>Source!G235</f>
        <v>Выключатель двухклавишный для открытой проводки</v>
      </c>
      <c r="D595" s="50" t="str">
        <f>Source!F235</f>
        <v>20.4.01.01-0001</v>
      </c>
      <c r="E595" s="33" t="str">
        <f>Source!H235</f>
        <v>10 шт.</v>
      </c>
      <c r="F595" s="14">
        <f>Source!I235</f>
        <v>0.4</v>
      </c>
      <c r="G595" s="24">
        <f>Source!AB235</f>
        <v>72.8</v>
      </c>
      <c r="H595" s="25">
        <f>Source!O235</f>
        <v>190.15</v>
      </c>
      <c r="T595">
        <f>Source!O235+Source!X235+Source!Y235</f>
        <v>190.15</v>
      </c>
      <c r="U595">
        <f>Source!P235</f>
        <v>190.15</v>
      </c>
      <c r="V595">
        <f>Source!S235</f>
        <v>0</v>
      </c>
      <c r="W595">
        <f>Source!Q235</f>
        <v>0</v>
      </c>
      <c r="X595">
        <f>Source!R235</f>
        <v>0</v>
      </c>
      <c r="Y595">
        <f>Source!U235</f>
        <v>0</v>
      </c>
      <c r="Z595">
        <f>Source!V235</f>
        <v>0</v>
      </c>
      <c r="AA595">
        <f>Source!X235</f>
        <v>0</v>
      </c>
      <c r="AB595">
        <f>Source!Y235</f>
        <v>0</v>
      </c>
    </row>
    <row r="596" spans="1:28" ht="14.25" x14ac:dyDescent="0.2">
      <c r="C596" s="27" t="s">
        <v>1201</v>
      </c>
      <c r="D596" s="27">
        <f>Source!BC235</f>
        <v>6.53</v>
      </c>
      <c r="F596" s="14"/>
      <c r="G596" s="14"/>
      <c r="H596" s="14"/>
    </row>
    <row r="597" spans="1:28" ht="28.5" x14ac:dyDescent="0.2">
      <c r="A597" s="50">
        <v>84</v>
      </c>
      <c r="B597" s="50" t="str">
        <f>Source!E237</f>
        <v>36</v>
      </c>
      <c r="C597" s="50" t="str">
        <f>Source!G237</f>
        <v>Розетка штепсельная неутопленного типа при открытой проводке</v>
      </c>
      <c r="D597" s="50" t="str">
        <f>Source!F237</f>
        <v>м08-03-591-08</v>
      </c>
      <c r="E597" s="33" t="str">
        <f>Source!H237</f>
        <v>100 ШТ</v>
      </c>
      <c r="F597" s="14">
        <f>Source!I237</f>
        <v>1.88</v>
      </c>
      <c r="G597" s="24">
        <f>Source!AB237</f>
        <v>453.93</v>
      </c>
      <c r="H597" s="25">
        <f>Source!O237</f>
        <v>5572.62</v>
      </c>
      <c r="T597">
        <f>Source!O237+Source!X237+Source!Y237</f>
        <v>12319.35</v>
      </c>
      <c r="U597">
        <f>Source!P237</f>
        <v>1306.45</v>
      </c>
      <c r="V597">
        <f>Source!S237</f>
        <v>4208.84</v>
      </c>
      <c r="W597">
        <f>Source!Q237</f>
        <v>57.33</v>
      </c>
      <c r="X597">
        <f>Source!R237</f>
        <v>7.86</v>
      </c>
      <c r="Y597">
        <f>Source!U237</f>
        <v>64.972800000000007</v>
      </c>
      <c r="Z597">
        <f>Source!V237</f>
        <v>9.4E-2</v>
      </c>
      <c r="AA597">
        <f>Source!X237</f>
        <v>4005.87</v>
      </c>
      <c r="AB597">
        <f>Source!Y237</f>
        <v>2740.86</v>
      </c>
    </row>
    <row r="598" spans="1:28" ht="14.25" x14ac:dyDescent="0.2">
      <c r="C598" s="27" t="str">
        <f>"Объем: "&amp;Source!I237&amp;"=188/"&amp;"100"</f>
        <v>Объем: 1,88=188/100</v>
      </c>
      <c r="F598" s="14"/>
      <c r="G598" s="14"/>
      <c r="H598" s="14"/>
    </row>
    <row r="599" spans="1:28" x14ac:dyDescent="0.2">
      <c r="C599" s="27" t="s">
        <v>1199</v>
      </c>
      <c r="D599" s="27">
        <f>Source!BA237</f>
        <v>6.53</v>
      </c>
    </row>
    <row r="600" spans="1:28" x14ac:dyDescent="0.2">
      <c r="C600" s="27" t="s">
        <v>1200</v>
      </c>
      <c r="D600" s="27">
        <f>Source!BB237</f>
        <v>6.53</v>
      </c>
    </row>
    <row r="601" spans="1:28" x14ac:dyDescent="0.2">
      <c r="C601" s="27" t="s">
        <v>1201</v>
      </c>
      <c r="D601" s="27">
        <f>Source!BC237</f>
        <v>6.53</v>
      </c>
    </row>
    <row r="602" spans="1:28" x14ac:dyDescent="0.2">
      <c r="C602" s="27" t="s">
        <v>1202</v>
      </c>
      <c r="D602" s="27">
        <f>Source!BS237</f>
        <v>6.53</v>
      </c>
    </row>
    <row r="603" spans="1:28" x14ac:dyDescent="0.2">
      <c r="C603" s="11" t="s">
        <v>1209</v>
      </c>
      <c r="D603" s="37"/>
      <c r="E603" s="37"/>
      <c r="F603" s="37">
        <f>Source!BZ237</f>
        <v>95</v>
      </c>
      <c r="G603" s="62">
        <f>(Source!AF237+Source!AE237)*Source!FX237/100</f>
        <v>326.30599999999993</v>
      </c>
      <c r="H603" s="63">
        <f>Source!X237</f>
        <v>4005.87</v>
      </c>
    </row>
    <row r="604" spans="1:28" x14ac:dyDescent="0.2">
      <c r="C604" s="11" t="s">
        <v>1211</v>
      </c>
      <c r="D604" s="37"/>
      <c r="E604" s="37"/>
      <c r="F604" s="37">
        <f>Source!CA237</f>
        <v>65</v>
      </c>
      <c r="G604" s="62">
        <f>(Source!AF237+Source!AE237)*Source!FY237/100</f>
        <v>223.26199999999997</v>
      </c>
      <c r="H604" s="63">
        <f>Source!Y237</f>
        <v>2740.86</v>
      </c>
    </row>
    <row r="605" spans="1:28" x14ac:dyDescent="0.2">
      <c r="C605" s="11" t="s">
        <v>1213</v>
      </c>
      <c r="D605" s="37"/>
      <c r="E605" s="37"/>
      <c r="F605" s="37"/>
      <c r="G605" s="62">
        <f>((Source!AF237+Source!AE237)*Source!FX237/100)+((Source!AF237+Source!AE237)*Source!FY237/100)+Source!AB237</f>
        <v>1003.4979999999998</v>
      </c>
      <c r="H605" s="63">
        <f>Source!O237+Source!X237+Source!Y237</f>
        <v>12319.35</v>
      </c>
    </row>
    <row r="606" spans="1:28" ht="28.5" x14ac:dyDescent="0.2">
      <c r="A606" s="50">
        <v>85</v>
      </c>
      <c r="B606" s="50" t="str">
        <f>Source!E239</f>
        <v>36,1</v>
      </c>
      <c r="C606" s="50" t="str">
        <f>Source!G239</f>
        <v>Розетка штепсельная 220В 2к+3 (45х45), белая (прим.)</v>
      </c>
      <c r="D606" s="50" t="str">
        <f>Source!F239</f>
        <v>20.4.03.07-0016</v>
      </c>
      <c r="E606" s="33" t="str">
        <f>Source!H239</f>
        <v>100 шт.</v>
      </c>
      <c r="F606" s="14">
        <f>Source!I239</f>
        <v>1.84</v>
      </c>
      <c r="G606" s="24">
        <f>Source!AB239</f>
        <v>3217.41</v>
      </c>
      <c r="H606" s="25">
        <f>Source!O239</f>
        <v>38657.82</v>
      </c>
      <c r="T606">
        <f>Source!O239+Source!X239+Source!Y239</f>
        <v>38657.82</v>
      </c>
      <c r="U606">
        <f>Source!P239</f>
        <v>38657.82</v>
      </c>
      <c r="V606">
        <f>Source!S239</f>
        <v>0</v>
      </c>
      <c r="W606">
        <f>Source!Q239</f>
        <v>0</v>
      </c>
      <c r="X606">
        <f>Source!R239</f>
        <v>0</v>
      </c>
      <c r="Y606">
        <f>Source!U239</f>
        <v>0</v>
      </c>
      <c r="Z606">
        <f>Source!V239</f>
        <v>0</v>
      </c>
      <c r="AA606">
        <f>Source!X239</f>
        <v>0</v>
      </c>
      <c r="AB606">
        <f>Source!Y239</f>
        <v>0</v>
      </c>
    </row>
    <row r="607" spans="1:28" ht="14.25" x14ac:dyDescent="0.2">
      <c r="C607" s="27" t="s">
        <v>1201</v>
      </c>
      <c r="D607" s="27">
        <f>Source!BC239</f>
        <v>6.53</v>
      </c>
      <c r="F607" s="14"/>
      <c r="G607" s="14"/>
      <c r="H607" s="14"/>
    </row>
    <row r="608" spans="1:28" ht="28.5" x14ac:dyDescent="0.2">
      <c r="A608" s="50">
        <v>86</v>
      </c>
      <c r="B608" s="50" t="str">
        <f>Source!E241</f>
        <v>36,2</v>
      </c>
      <c r="C608" s="50" t="str">
        <f>Source!G241</f>
        <v>Розетка штепсельная накладная (прим.)</v>
      </c>
      <c r="D608" s="50" t="str">
        <f>Source!F241</f>
        <v>20.4.03.07-0015</v>
      </c>
      <c r="E608" s="33" t="str">
        <f>Source!H241</f>
        <v>100 шт.</v>
      </c>
      <c r="F608" s="14">
        <f>Source!I241</f>
        <v>0.04</v>
      </c>
      <c r="G608" s="24">
        <f>Source!AB241</f>
        <v>375</v>
      </c>
      <c r="H608" s="25">
        <f>Source!O241</f>
        <v>97.95</v>
      </c>
      <c r="T608">
        <f>Source!O241+Source!X241+Source!Y241</f>
        <v>97.95</v>
      </c>
      <c r="U608">
        <f>Source!P241</f>
        <v>97.95</v>
      </c>
      <c r="V608">
        <f>Source!S241</f>
        <v>0</v>
      </c>
      <c r="W608">
        <f>Source!Q241</f>
        <v>0</v>
      </c>
      <c r="X608">
        <f>Source!R241</f>
        <v>0</v>
      </c>
      <c r="Y608">
        <f>Source!U241</f>
        <v>0</v>
      </c>
      <c r="Z608">
        <f>Source!V241</f>
        <v>0</v>
      </c>
      <c r="AA608">
        <f>Source!X241</f>
        <v>0</v>
      </c>
      <c r="AB608">
        <f>Source!Y241</f>
        <v>0</v>
      </c>
    </row>
    <row r="609" spans="1:28" ht="14.25" x14ac:dyDescent="0.2">
      <c r="C609" s="27" t="s">
        <v>1201</v>
      </c>
      <c r="D609" s="27">
        <f>Source!BC241</f>
        <v>6.53</v>
      </c>
      <c r="F609" s="14"/>
      <c r="G609" s="14"/>
      <c r="H609" s="14"/>
    </row>
    <row r="610" spans="1:28" ht="57" x14ac:dyDescent="0.2">
      <c r="A610" s="50">
        <v>87</v>
      </c>
      <c r="B610" s="50" t="str">
        <f>Source!E243</f>
        <v>37</v>
      </c>
      <c r="C610" s="50" t="str">
        <f>Source!G243</f>
        <v>Щитки осветительные, устанавливаемые на стене распорными дюбелями, масса щитка до 6 кг (ранее демонтированных)</v>
      </c>
      <c r="D610" s="50" t="str">
        <f>Source!F243</f>
        <v>м08-03-599-09</v>
      </c>
      <c r="E610" s="33" t="str">
        <f>Source!H243</f>
        <v>ШТ</v>
      </c>
      <c r="F610" s="14">
        <f>Source!I243</f>
        <v>4</v>
      </c>
      <c r="G610" s="24">
        <f>Source!AB243</f>
        <v>70.22</v>
      </c>
      <c r="H610" s="25">
        <f>Source!O243</f>
        <v>1834.14</v>
      </c>
      <c r="T610">
        <f>Source!O243+Source!X243+Source!Y243</f>
        <v>2906.5299999999997</v>
      </c>
      <c r="U610">
        <f>Source!P243</f>
        <v>1124.2</v>
      </c>
      <c r="V610">
        <f>Source!S243</f>
        <v>663.45</v>
      </c>
      <c r="W610">
        <f>Source!Q243</f>
        <v>46.49</v>
      </c>
      <c r="X610">
        <f>Source!R243</f>
        <v>6.79</v>
      </c>
      <c r="Y610">
        <f>Source!U243</f>
        <v>10.24</v>
      </c>
      <c r="Z610">
        <f>Source!V243</f>
        <v>0.08</v>
      </c>
      <c r="AA610">
        <f>Source!X243</f>
        <v>636.73</v>
      </c>
      <c r="AB610">
        <f>Source!Y243</f>
        <v>435.66</v>
      </c>
    </row>
    <row r="611" spans="1:28" ht="14.25" x14ac:dyDescent="0.2">
      <c r="C611" s="27" t="s">
        <v>1199</v>
      </c>
      <c r="D611" s="27">
        <f>Source!BA243</f>
        <v>6.53</v>
      </c>
      <c r="F611" s="14"/>
      <c r="G611" s="14"/>
      <c r="H611" s="14"/>
    </row>
    <row r="612" spans="1:28" x14ac:dyDescent="0.2">
      <c r="C612" s="27" t="s">
        <v>1200</v>
      </c>
      <c r="D612" s="27">
        <f>Source!BB243</f>
        <v>6.53</v>
      </c>
    </row>
    <row r="613" spans="1:28" x14ac:dyDescent="0.2">
      <c r="C613" s="27" t="s">
        <v>1201</v>
      </c>
      <c r="D613" s="27">
        <f>Source!BC243</f>
        <v>6.53</v>
      </c>
    </row>
    <row r="614" spans="1:28" x14ac:dyDescent="0.2">
      <c r="C614" s="27" t="s">
        <v>1202</v>
      </c>
      <c r="D614" s="27">
        <f>Source!BS243</f>
        <v>6.53</v>
      </c>
    </row>
    <row r="615" spans="1:28" x14ac:dyDescent="0.2">
      <c r="C615" s="11" t="s">
        <v>1209</v>
      </c>
      <c r="D615" s="37"/>
      <c r="E615" s="37"/>
      <c r="F615" s="37">
        <f>Source!BZ243</f>
        <v>95</v>
      </c>
      <c r="G615" s="62">
        <f>(Source!AF243+Source!AE243)*Source!FX243/100</f>
        <v>24.376999999999999</v>
      </c>
      <c r="H615" s="63">
        <f>Source!X243</f>
        <v>636.73</v>
      </c>
    </row>
    <row r="616" spans="1:28" x14ac:dyDescent="0.2">
      <c r="C616" s="11" t="s">
        <v>1211</v>
      </c>
      <c r="D616" s="37"/>
      <c r="E616" s="37"/>
      <c r="F616" s="37">
        <f>Source!CA243</f>
        <v>65</v>
      </c>
      <c r="G616" s="62">
        <f>(Source!AF243+Source!AE243)*Source!FY243/100</f>
        <v>16.679000000000002</v>
      </c>
      <c r="H616" s="63">
        <f>Source!Y243</f>
        <v>435.66</v>
      </c>
    </row>
    <row r="617" spans="1:28" x14ac:dyDescent="0.2">
      <c r="C617" s="11" t="s">
        <v>1213</v>
      </c>
      <c r="D617" s="37"/>
      <c r="E617" s="37"/>
      <c r="F617" s="37"/>
      <c r="G617" s="62">
        <f>((Source!AF243+Source!AE243)*Source!FX243/100)+((Source!AF243+Source!AE243)*Source!FY243/100)+Source!AB243</f>
        <v>111.276</v>
      </c>
      <c r="H617" s="63">
        <f>Source!O243+Source!X243+Source!Y243</f>
        <v>2906.5299999999997</v>
      </c>
    </row>
    <row r="618" spans="1:28" ht="42.75" x14ac:dyDescent="0.2">
      <c r="A618" s="50">
        <v>88</v>
      </c>
      <c r="B618" s="50" t="str">
        <f>Source!E245</f>
        <v>38</v>
      </c>
      <c r="C618" s="50" t="str">
        <f>Source!G245</f>
        <v>Автомат одно-, двух-, трехполюсный, устанавливаемый на конструкции на стене или колонне, на ток до 25 А</v>
      </c>
      <c r="D618" s="50" t="str">
        <f>Source!F245</f>
        <v>м08-03-526-01</v>
      </c>
      <c r="E618" s="33" t="str">
        <f>Source!H245</f>
        <v>ШТ</v>
      </c>
      <c r="F618" s="14">
        <f>Source!I245</f>
        <v>56</v>
      </c>
      <c r="G618" s="24">
        <f>Source!AB245</f>
        <v>35.979999999999997</v>
      </c>
      <c r="H618" s="25">
        <f>Source!O245</f>
        <v>13157.16</v>
      </c>
      <c r="T618">
        <f>Source!O245+Source!X245+Source!Y245</f>
        <v>21839.87</v>
      </c>
      <c r="U618">
        <f>Source!P245</f>
        <v>7346.51</v>
      </c>
      <c r="V618">
        <f>Source!S245</f>
        <v>5426.69</v>
      </c>
      <c r="W618">
        <f>Source!Q245</f>
        <v>383.96</v>
      </c>
      <c r="X618">
        <f>Source!R245</f>
        <v>0</v>
      </c>
      <c r="Y618">
        <f>Source!U245</f>
        <v>87.36</v>
      </c>
      <c r="Z618">
        <f>Source!V245</f>
        <v>0</v>
      </c>
      <c r="AA618">
        <f>Source!X245</f>
        <v>5155.3599999999997</v>
      </c>
      <c r="AB618">
        <f>Source!Y245</f>
        <v>3527.35</v>
      </c>
    </row>
    <row r="619" spans="1:28" ht="14.25" x14ac:dyDescent="0.2">
      <c r="C619" s="27" t="s">
        <v>1199</v>
      </c>
      <c r="D619" s="27">
        <f>Source!BA245</f>
        <v>6.53</v>
      </c>
      <c r="F619" s="14"/>
      <c r="G619" s="14"/>
      <c r="H619" s="14"/>
    </row>
    <row r="620" spans="1:28" x14ac:dyDescent="0.2">
      <c r="C620" s="27" t="s">
        <v>1200</v>
      </c>
      <c r="D620" s="27">
        <f>Source!BB245</f>
        <v>6.53</v>
      </c>
    </row>
    <row r="621" spans="1:28" x14ac:dyDescent="0.2">
      <c r="C621" s="27" t="s">
        <v>1201</v>
      </c>
      <c r="D621" s="27">
        <f>Source!BC245</f>
        <v>6.53</v>
      </c>
    </row>
    <row r="622" spans="1:28" x14ac:dyDescent="0.2">
      <c r="C622" s="27" t="s">
        <v>1202</v>
      </c>
      <c r="D622" s="27">
        <f>Source!BS245</f>
        <v>6.53</v>
      </c>
    </row>
    <row r="623" spans="1:28" x14ac:dyDescent="0.2">
      <c r="C623" s="11" t="s">
        <v>1209</v>
      </c>
      <c r="D623" s="37"/>
      <c r="E623" s="37"/>
      <c r="F623" s="37">
        <f>Source!BZ245</f>
        <v>95</v>
      </c>
      <c r="G623" s="62">
        <f>(Source!AF245+Source!AE245)*Source!FX245/100</f>
        <v>14.097999999999999</v>
      </c>
      <c r="H623" s="63">
        <f>Source!X245</f>
        <v>5155.3599999999997</v>
      </c>
    </row>
    <row r="624" spans="1:28" x14ac:dyDescent="0.2">
      <c r="C624" s="11" t="s">
        <v>1211</v>
      </c>
      <c r="D624" s="37"/>
      <c r="E624" s="37"/>
      <c r="F624" s="37">
        <f>Source!CA245</f>
        <v>65</v>
      </c>
      <c r="G624" s="62">
        <f>(Source!AF245+Source!AE245)*Source!FY245/100</f>
        <v>9.6460000000000008</v>
      </c>
      <c r="H624" s="63">
        <f>Source!Y245</f>
        <v>3527.35</v>
      </c>
    </row>
    <row r="625" spans="1:28" x14ac:dyDescent="0.2">
      <c r="C625" s="11" t="s">
        <v>1213</v>
      </c>
      <c r="D625" s="37"/>
      <c r="E625" s="37"/>
      <c r="F625" s="37"/>
      <c r="G625" s="62">
        <f>((Source!AF245+Source!AE245)*Source!FX245/100)+((Source!AF245+Source!AE245)*Source!FY245/100)+Source!AB245</f>
        <v>59.723999999999997</v>
      </c>
      <c r="H625" s="63">
        <f>Source!O245+Source!X245+Source!Y245</f>
        <v>21839.87</v>
      </c>
    </row>
    <row r="626" spans="1:28" ht="28.5" x14ac:dyDescent="0.2">
      <c r="A626" s="50">
        <v>89</v>
      </c>
      <c r="B626" s="50" t="str">
        <f>Source!E247</f>
        <v>38,1</v>
      </c>
      <c r="C626" s="50" t="str">
        <f>Source!G247</f>
        <v>Выключатели автоматические АВВ  1Р 16А</v>
      </c>
      <c r="D626" s="50" t="str">
        <f>Source!F247</f>
        <v>62.1.01.09-0050</v>
      </c>
      <c r="E626" s="33" t="str">
        <f>Source!H247</f>
        <v>шт.</v>
      </c>
      <c r="F626" s="14">
        <f>Source!I247</f>
        <v>56</v>
      </c>
      <c r="G626" s="24">
        <f>Source!AB247</f>
        <v>66.48</v>
      </c>
      <c r="H626" s="25">
        <f>Source!O247</f>
        <v>24310.41</v>
      </c>
      <c r="T626">
        <f>Source!O247+Source!X247+Source!Y247</f>
        <v>24310.41</v>
      </c>
      <c r="U626">
        <f>Source!P247</f>
        <v>24310.41</v>
      </c>
      <c r="V626">
        <f>Source!S247</f>
        <v>0</v>
      </c>
      <c r="W626">
        <f>Source!Q247</f>
        <v>0</v>
      </c>
      <c r="X626">
        <f>Source!R247</f>
        <v>0</v>
      </c>
      <c r="Y626">
        <f>Source!U247</f>
        <v>0</v>
      </c>
      <c r="Z626">
        <f>Source!V247</f>
        <v>0</v>
      </c>
      <c r="AA626">
        <f>Source!X247</f>
        <v>0</v>
      </c>
      <c r="AB626">
        <f>Source!Y247</f>
        <v>0</v>
      </c>
    </row>
    <row r="627" spans="1:28" ht="14.25" x14ac:dyDescent="0.2">
      <c r="C627" s="27" t="s">
        <v>1201</v>
      </c>
      <c r="D627" s="27">
        <f>Source!BC247</f>
        <v>6.53</v>
      </c>
      <c r="F627" s="14"/>
      <c r="G627" s="14"/>
      <c r="H627" s="14"/>
    </row>
    <row r="628" spans="1:28" ht="42.75" x14ac:dyDescent="0.2">
      <c r="A628" s="50">
        <v>90</v>
      </c>
      <c r="B628" s="50" t="str">
        <f>Source!E249</f>
        <v>39</v>
      </c>
      <c r="C628" s="50" t="str">
        <f>Source!G249</f>
        <v>Прибор или аппарат (Выключатели автоматические  на ток до 100А) ранее демонтированных)</v>
      </c>
      <c r="D628" s="50" t="str">
        <f>Source!F249</f>
        <v>м08-03-575-01</v>
      </c>
      <c r="E628" s="33" t="str">
        <f>Source!H249</f>
        <v>ШТ</v>
      </c>
      <c r="F628" s="14">
        <f>Source!I249</f>
        <v>4</v>
      </c>
      <c r="G628" s="24">
        <f>Source!AB249</f>
        <v>11.51</v>
      </c>
      <c r="H628" s="25">
        <f>Source!O249</f>
        <v>300.64</v>
      </c>
      <c r="T628">
        <f>Source!O249+Source!X249+Source!Y249</f>
        <v>764.93999999999994</v>
      </c>
      <c r="U628">
        <f>Source!P249</f>
        <v>10.45</v>
      </c>
      <c r="V628">
        <f>Source!S249</f>
        <v>290.19</v>
      </c>
      <c r="W628">
        <f>Source!Q249</f>
        <v>0</v>
      </c>
      <c r="X628">
        <f>Source!R249</f>
        <v>0</v>
      </c>
      <c r="Y628">
        <f>Source!U249</f>
        <v>4.4800000000000004</v>
      </c>
      <c r="Z628">
        <f>Source!V249</f>
        <v>0</v>
      </c>
      <c r="AA628">
        <f>Source!X249</f>
        <v>275.68</v>
      </c>
      <c r="AB628">
        <f>Source!Y249</f>
        <v>188.62</v>
      </c>
    </row>
    <row r="629" spans="1:28" ht="14.25" x14ac:dyDescent="0.2">
      <c r="C629" s="27" t="s">
        <v>1199</v>
      </c>
      <c r="D629" s="27">
        <f>Source!BA249</f>
        <v>6.53</v>
      </c>
      <c r="F629" s="14"/>
      <c r="G629" s="14"/>
      <c r="H629" s="14"/>
    </row>
    <row r="630" spans="1:28" x14ac:dyDescent="0.2">
      <c r="C630" s="27" t="s">
        <v>1200</v>
      </c>
      <c r="D630" s="27">
        <f>Source!BB249</f>
        <v>6.53</v>
      </c>
    </row>
    <row r="631" spans="1:28" x14ac:dyDescent="0.2">
      <c r="C631" s="27" t="s">
        <v>1201</v>
      </c>
      <c r="D631" s="27">
        <f>Source!BC249</f>
        <v>6.53</v>
      </c>
    </row>
    <row r="632" spans="1:28" x14ac:dyDescent="0.2">
      <c r="C632" s="27" t="s">
        <v>1202</v>
      </c>
      <c r="D632" s="27">
        <f>Source!BS249</f>
        <v>6.53</v>
      </c>
    </row>
    <row r="633" spans="1:28" x14ac:dyDescent="0.2">
      <c r="C633" s="11" t="s">
        <v>1209</v>
      </c>
      <c r="D633" s="37"/>
      <c r="E633" s="37"/>
      <c r="F633" s="37">
        <f>Source!BZ249</f>
        <v>95</v>
      </c>
      <c r="G633" s="62">
        <f>(Source!AF249+Source!AE249)*Source!FX249/100</f>
        <v>10.554500000000001</v>
      </c>
      <c r="H633" s="63">
        <f>Source!X249</f>
        <v>275.68</v>
      </c>
    </row>
    <row r="634" spans="1:28" x14ac:dyDescent="0.2">
      <c r="C634" s="11" t="s">
        <v>1211</v>
      </c>
      <c r="D634" s="37"/>
      <c r="E634" s="37"/>
      <c r="F634" s="37">
        <f>Source!CA249</f>
        <v>65</v>
      </c>
      <c r="G634" s="62">
        <f>(Source!AF249+Source!AE249)*Source!FY249/100</f>
        <v>7.2214999999999998</v>
      </c>
      <c r="H634" s="63">
        <f>Source!Y249</f>
        <v>188.62</v>
      </c>
    </row>
    <row r="635" spans="1:28" x14ac:dyDescent="0.2">
      <c r="C635" s="11" t="s">
        <v>1213</v>
      </c>
      <c r="D635" s="37"/>
      <c r="E635" s="37"/>
      <c r="F635" s="37"/>
      <c r="G635" s="62">
        <f>((Source!AF249+Source!AE249)*Source!FX249/100)+((Source!AF249+Source!AE249)*Source!FY249/100)+Source!AB249</f>
        <v>29.286000000000001</v>
      </c>
      <c r="H635" s="63">
        <f>Source!O249+Source!X249+Source!Y249</f>
        <v>764.93999999999994</v>
      </c>
    </row>
    <row r="636" spans="1:28" ht="71.25" x14ac:dyDescent="0.2">
      <c r="A636" s="50">
        <v>91</v>
      </c>
      <c r="B636" s="50" t="str">
        <f>Source!E251</f>
        <v>40</v>
      </c>
      <c r="C636" s="50" t="str">
        <f>Source!G251</f>
        <v>Светильник потолочный или настенный с креплением винтами или болтами для помещений с нормальными условиями среды, двухламповый</v>
      </c>
      <c r="D636" s="50" t="str">
        <f>Source!F251</f>
        <v>м08-03-593-07</v>
      </c>
      <c r="E636" s="33" t="str">
        <f>Source!H251</f>
        <v>100 ШТ</v>
      </c>
      <c r="F636" s="14">
        <f>Source!I251</f>
        <v>0.48</v>
      </c>
      <c r="G636" s="24">
        <f>Source!AB251</f>
        <v>1482.3</v>
      </c>
      <c r="H636" s="25">
        <f>Source!O251</f>
        <v>4646.12</v>
      </c>
      <c r="T636">
        <f>Source!O251+Source!X251+Source!Y251</f>
        <v>8666.4699999999993</v>
      </c>
      <c r="U636">
        <f>Source!P251</f>
        <v>1616.82</v>
      </c>
      <c r="V636">
        <f>Source!S251</f>
        <v>2427.75</v>
      </c>
      <c r="W636">
        <f>Source!Q251</f>
        <v>601.54999999999995</v>
      </c>
      <c r="X636">
        <f>Source!R251</f>
        <v>84.97</v>
      </c>
      <c r="Y636">
        <f>Source!U251</f>
        <v>37.478400000000001</v>
      </c>
      <c r="Z636">
        <f>Source!V251</f>
        <v>1.0367999999999999</v>
      </c>
      <c r="AA636">
        <f>Source!X251</f>
        <v>2387.08</v>
      </c>
      <c r="AB636">
        <f>Source!Y251</f>
        <v>1633.27</v>
      </c>
    </row>
    <row r="637" spans="1:28" ht="14.25" x14ac:dyDescent="0.2">
      <c r="C637" s="27" t="str">
        <f>"Объем: "&amp;Source!I251&amp;"=48/"&amp;"100"</f>
        <v>Объем: 0,48=48/100</v>
      </c>
      <c r="F637" s="14"/>
      <c r="G637" s="14"/>
      <c r="H637" s="14"/>
    </row>
    <row r="638" spans="1:28" x14ac:dyDescent="0.2">
      <c r="C638" s="27" t="s">
        <v>1199</v>
      </c>
      <c r="D638" s="27">
        <f>Source!BA251</f>
        <v>6.53</v>
      </c>
    </row>
    <row r="639" spans="1:28" x14ac:dyDescent="0.2">
      <c r="C639" s="27" t="s">
        <v>1200</v>
      </c>
      <c r="D639" s="27">
        <f>Source!BB251</f>
        <v>6.53</v>
      </c>
    </row>
    <row r="640" spans="1:28" x14ac:dyDescent="0.2">
      <c r="C640" s="27" t="s">
        <v>1201</v>
      </c>
      <c r="D640" s="27">
        <f>Source!BC251</f>
        <v>6.53</v>
      </c>
    </row>
    <row r="641" spans="1:28" x14ac:dyDescent="0.2">
      <c r="C641" s="27" t="s">
        <v>1202</v>
      </c>
      <c r="D641" s="27">
        <f>Source!BS251</f>
        <v>6.53</v>
      </c>
    </row>
    <row r="642" spans="1:28" x14ac:dyDescent="0.2">
      <c r="C642" s="11" t="s">
        <v>1209</v>
      </c>
      <c r="D642" s="37"/>
      <c r="E642" s="37"/>
      <c r="F642" s="37">
        <f>Source!BZ251</f>
        <v>95</v>
      </c>
      <c r="G642" s="62">
        <f>(Source!AF251+Source!AE251)*Source!FX251/100</f>
        <v>761.577</v>
      </c>
      <c r="H642" s="63">
        <f>Source!X251</f>
        <v>2387.08</v>
      </c>
    </row>
    <row r="643" spans="1:28" x14ac:dyDescent="0.2">
      <c r="C643" s="11" t="s">
        <v>1211</v>
      </c>
      <c r="D643" s="37"/>
      <c r="E643" s="37"/>
      <c r="F643" s="37">
        <f>Source!CA251</f>
        <v>65</v>
      </c>
      <c r="G643" s="62">
        <f>(Source!AF251+Source!AE251)*Source!FY251/100</f>
        <v>521.07900000000006</v>
      </c>
      <c r="H643" s="63">
        <f>Source!Y251</f>
        <v>1633.27</v>
      </c>
    </row>
    <row r="644" spans="1:28" x14ac:dyDescent="0.2">
      <c r="C644" s="11" t="s">
        <v>1213</v>
      </c>
      <c r="D644" s="37"/>
      <c r="E644" s="37"/>
      <c r="F644" s="37"/>
      <c r="G644" s="62">
        <f>((Source!AF251+Source!AE251)*Source!FX251/100)+((Source!AF251+Source!AE251)*Source!FY251/100)+Source!AB251</f>
        <v>2764.9560000000001</v>
      </c>
      <c r="H644" s="63">
        <f>Source!O251+Source!X251+Source!Y251</f>
        <v>8666.4699999999993</v>
      </c>
    </row>
    <row r="645" spans="1:28" ht="42.75" x14ac:dyDescent="0.2">
      <c r="A645" s="50">
        <v>92</v>
      </c>
      <c r="B645" s="50" t="str">
        <f>Source!E253</f>
        <v>40,1</v>
      </c>
      <c r="C645" s="50" t="str">
        <f>Source!G253</f>
        <v>Светильники потолочные светодиодные OPTIMA PRS ECO LED 595 EM 5000K (прим.)</v>
      </c>
      <c r="D645" s="50" t="str">
        <f>Source!F253</f>
        <v>20.3.03.04-0471</v>
      </c>
      <c r="E645" s="33" t="str">
        <f>Source!H253</f>
        <v>шт.</v>
      </c>
      <c r="F645" s="14">
        <f>Source!I253</f>
        <v>48</v>
      </c>
      <c r="G645" s="24">
        <f>Source!AB253</f>
        <v>366.74</v>
      </c>
      <c r="H645" s="25">
        <f>Source!O253</f>
        <v>114950.99</v>
      </c>
      <c r="T645">
        <f>Source!O253+Source!X253+Source!Y253</f>
        <v>114950.99</v>
      </c>
      <c r="U645">
        <f>Source!P253</f>
        <v>114950.99</v>
      </c>
      <c r="V645">
        <f>Source!S253</f>
        <v>0</v>
      </c>
      <c r="W645">
        <f>Source!Q253</f>
        <v>0</v>
      </c>
      <c r="X645">
        <f>Source!R253</f>
        <v>0</v>
      </c>
      <c r="Y645">
        <f>Source!U253</f>
        <v>0</v>
      </c>
      <c r="Z645">
        <f>Source!V253</f>
        <v>0</v>
      </c>
      <c r="AA645">
        <f>Source!X253</f>
        <v>0</v>
      </c>
      <c r="AB645">
        <f>Source!Y253</f>
        <v>0</v>
      </c>
    </row>
    <row r="646" spans="1:28" ht="14.25" x14ac:dyDescent="0.2">
      <c r="C646" s="27" t="s">
        <v>1201</v>
      </c>
      <c r="D646" s="27">
        <f>Source!BC253</f>
        <v>6.53</v>
      </c>
      <c r="F646" s="14"/>
      <c r="G646" s="14"/>
      <c r="H646" s="14"/>
    </row>
    <row r="647" spans="1:28" ht="114" x14ac:dyDescent="0.2">
      <c r="A647" s="50">
        <v>93</v>
      </c>
      <c r="B647" s="50" t="str">
        <f>Source!E255</f>
        <v>41</v>
      </c>
      <c r="C647" s="50" t="str">
        <f>Source!G255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647" s="50" t="str">
        <f>Source!F255</f>
        <v>п01-11-028-01</v>
      </c>
      <c r="E647" s="33" t="str">
        <f>Source!H255</f>
        <v>ШТ</v>
      </c>
      <c r="F647" s="14">
        <f>Source!I255</f>
        <v>68</v>
      </c>
      <c r="G647" s="24">
        <f>Source!AB255</f>
        <v>3.28</v>
      </c>
      <c r="H647" s="25">
        <f>Source!O255</f>
        <v>4204.3</v>
      </c>
      <c r="T647">
        <f>Source!O255+Source!X255+Source!Y255</f>
        <v>8618.82</v>
      </c>
      <c r="U647">
        <f>Source!P255</f>
        <v>0</v>
      </c>
      <c r="V647">
        <f>Source!S255</f>
        <v>4204.3</v>
      </c>
      <c r="W647">
        <f>Source!Q255</f>
        <v>0</v>
      </c>
      <c r="X647">
        <f>Source!R255</f>
        <v>0</v>
      </c>
      <c r="Y647">
        <f>Source!U255</f>
        <v>17.408000000000001</v>
      </c>
      <c r="Z647">
        <f>Source!V255</f>
        <v>0</v>
      </c>
      <c r="AA647">
        <f>Source!X255</f>
        <v>2732.8</v>
      </c>
      <c r="AB647">
        <f>Source!Y255</f>
        <v>1681.72</v>
      </c>
    </row>
    <row r="648" spans="1:28" ht="14.25" x14ac:dyDescent="0.2">
      <c r="C648" s="27" t="s">
        <v>1199</v>
      </c>
      <c r="D648" s="27">
        <f>Source!BA255</f>
        <v>18.850000000000001</v>
      </c>
      <c r="F648" s="14"/>
      <c r="G648" s="14"/>
      <c r="H648" s="14"/>
    </row>
    <row r="649" spans="1:28" x14ac:dyDescent="0.2">
      <c r="C649" s="27" t="s">
        <v>1206</v>
      </c>
      <c r="D649" s="107" t="s">
        <v>41</v>
      </c>
      <c r="E649" s="107"/>
      <c r="F649" s="107"/>
      <c r="G649" s="107"/>
      <c r="H649" s="107"/>
    </row>
    <row r="650" spans="1:28" x14ac:dyDescent="0.2">
      <c r="C650" s="27" t="s">
        <v>1207</v>
      </c>
      <c r="D650" s="107" t="s">
        <v>41</v>
      </c>
      <c r="E650" s="107"/>
      <c r="F650" s="107"/>
      <c r="G650" s="107"/>
      <c r="H650" s="107"/>
    </row>
    <row r="651" spans="1:28" x14ac:dyDescent="0.2">
      <c r="C651" s="11" t="s">
        <v>1209</v>
      </c>
      <c r="D651" s="37"/>
      <c r="E651" s="37"/>
      <c r="F651" s="37">
        <f>Source!BZ255</f>
        <v>65</v>
      </c>
      <c r="G651" s="62">
        <f>(Source!AF255+Source!AE255)*Source!FX255/100</f>
        <v>2.1319999999999997</v>
      </c>
      <c r="H651" s="63">
        <f>Source!X255</f>
        <v>2732.8</v>
      </c>
    </row>
    <row r="652" spans="1:28" x14ac:dyDescent="0.2">
      <c r="C652" s="11" t="s">
        <v>1211</v>
      </c>
      <c r="D652" s="37"/>
      <c r="E652" s="37"/>
      <c r="F652" s="37">
        <f>Source!CA255</f>
        <v>40</v>
      </c>
      <c r="G652" s="62">
        <f>(Source!AF255+Source!AE255)*Source!FY255/100</f>
        <v>1.3119999999999998</v>
      </c>
      <c r="H652" s="63">
        <f>Source!Y255</f>
        <v>1681.72</v>
      </c>
    </row>
    <row r="653" spans="1:28" x14ac:dyDescent="0.2">
      <c r="C653" s="11" t="s">
        <v>1213</v>
      </c>
      <c r="D653" s="37"/>
      <c r="E653" s="37"/>
      <c r="F653" s="37"/>
      <c r="G653" s="62">
        <f>((Source!AF255+Source!AE255)*Source!FX255/100)+((Source!AF255+Source!AE255)*Source!FY255/100)+Source!AB255</f>
        <v>6.7239999999999993</v>
      </c>
      <c r="H653" s="63">
        <f>Source!O255+Source!X255+Source!Y255</f>
        <v>8618.82</v>
      </c>
    </row>
    <row r="654" spans="1:28" ht="42.75" x14ac:dyDescent="0.2">
      <c r="A654" s="50">
        <v>94</v>
      </c>
      <c r="B654" s="50" t="str">
        <f>Source!E257</f>
        <v>42</v>
      </c>
      <c r="C654" s="50" t="str">
        <f>Source!G257</f>
        <v>Проверка наличия цепи между заземлителями и заземленными элементами</v>
      </c>
      <c r="D654" s="50" t="str">
        <f>Source!F257</f>
        <v>п01-11-011-01</v>
      </c>
      <c r="E654" s="33" t="str">
        <f>Source!H257</f>
        <v>100 измерений</v>
      </c>
      <c r="F654" s="14">
        <f>Source!I257</f>
        <v>1.88</v>
      </c>
      <c r="G654" s="24">
        <f>Source!AB257</f>
        <v>132.76</v>
      </c>
      <c r="H654" s="25">
        <f>Source!O257</f>
        <v>4704.75</v>
      </c>
      <c r="T654">
        <f>Source!O257+Source!X257+Source!Y257</f>
        <v>9644.74</v>
      </c>
      <c r="U654">
        <f>Source!P257</f>
        <v>0</v>
      </c>
      <c r="V654">
        <f>Source!S257</f>
        <v>4704.75</v>
      </c>
      <c r="W654">
        <f>Source!Q257</f>
        <v>0</v>
      </c>
      <c r="X654">
        <f>Source!R257</f>
        <v>0</v>
      </c>
      <c r="Y654">
        <f>Source!U257</f>
        <v>19.491840000000003</v>
      </c>
      <c r="Z654">
        <f>Source!V257</f>
        <v>0</v>
      </c>
      <c r="AA654">
        <f>Source!X257</f>
        <v>3058.09</v>
      </c>
      <c r="AB654">
        <f>Source!Y257</f>
        <v>1881.9</v>
      </c>
    </row>
    <row r="655" spans="1:28" ht="14.25" x14ac:dyDescent="0.2">
      <c r="C655" s="27" t="str">
        <f>"Объем: "&amp;Source!I257&amp;"=188/"&amp;"100"</f>
        <v>Объем: 1,88=188/100</v>
      </c>
      <c r="F655" s="14"/>
      <c r="G655" s="14"/>
      <c r="H655" s="14"/>
    </row>
    <row r="656" spans="1:28" x14ac:dyDescent="0.2">
      <c r="C656" s="27" t="s">
        <v>1199</v>
      </c>
      <c r="D656" s="27">
        <f>Source!BA257</f>
        <v>18.850000000000001</v>
      </c>
    </row>
    <row r="657" spans="1:28" x14ac:dyDescent="0.2">
      <c r="C657" s="27" t="s">
        <v>1206</v>
      </c>
      <c r="D657" s="107" t="s">
        <v>41</v>
      </c>
      <c r="E657" s="107"/>
      <c r="F657" s="107"/>
      <c r="G657" s="107"/>
      <c r="H657" s="107"/>
    </row>
    <row r="658" spans="1:28" x14ac:dyDescent="0.2">
      <c r="C658" s="27" t="s">
        <v>1207</v>
      </c>
      <c r="D658" s="107" t="s">
        <v>41</v>
      </c>
      <c r="E658" s="107"/>
      <c r="F658" s="107"/>
      <c r="G658" s="107"/>
      <c r="H658" s="107"/>
    </row>
    <row r="659" spans="1:28" x14ac:dyDescent="0.2">
      <c r="C659" s="11" t="s">
        <v>1209</v>
      </c>
      <c r="D659" s="37"/>
      <c r="E659" s="37"/>
      <c r="F659" s="37">
        <f>Source!BZ257</f>
        <v>65</v>
      </c>
      <c r="G659" s="62">
        <f>(Source!AF257+Source!AE257)*Source!FX257/100</f>
        <v>86.293999999999997</v>
      </c>
      <c r="H659" s="63">
        <f>Source!X257</f>
        <v>3058.09</v>
      </c>
    </row>
    <row r="660" spans="1:28" x14ac:dyDescent="0.2">
      <c r="C660" s="11" t="s">
        <v>1211</v>
      </c>
      <c r="D660" s="37"/>
      <c r="E660" s="37"/>
      <c r="F660" s="37">
        <f>Source!CA257</f>
        <v>40</v>
      </c>
      <c r="G660" s="62">
        <f>(Source!AF257+Source!AE257)*Source!FY257/100</f>
        <v>53.103999999999999</v>
      </c>
      <c r="H660" s="63">
        <f>Source!Y257</f>
        <v>1881.9</v>
      </c>
    </row>
    <row r="661" spans="1:28" x14ac:dyDescent="0.2">
      <c r="C661" s="11" t="s">
        <v>1213</v>
      </c>
      <c r="D661" s="37"/>
      <c r="E661" s="37"/>
      <c r="F661" s="37"/>
      <c r="G661" s="62">
        <f>((Source!AF257+Source!AE257)*Source!FX257/100)+((Source!AF257+Source!AE257)*Source!FY257/100)+Source!AB257</f>
        <v>272.15800000000002</v>
      </c>
      <c r="H661" s="63">
        <f>Source!O257+Source!X257+Source!Y257</f>
        <v>9644.74</v>
      </c>
    </row>
    <row r="662" spans="1:28" ht="28.5" x14ac:dyDescent="0.2">
      <c r="A662" s="50">
        <v>95</v>
      </c>
      <c r="B662" s="50" t="str">
        <f>Source!E259</f>
        <v>43</v>
      </c>
      <c r="C662" s="50" t="str">
        <f>Source!G259</f>
        <v>Замер полного сопротивления цепи "фаза-нуль"</v>
      </c>
      <c r="D662" s="50" t="str">
        <f>Source!F259</f>
        <v>п01-11-013-01</v>
      </c>
      <c r="E662" s="33" t="str">
        <f>Source!H259</f>
        <v>ШТ</v>
      </c>
      <c r="F662" s="14">
        <f>Source!I259</f>
        <v>4</v>
      </c>
      <c r="G662" s="24">
        <f>Source!AB259</f>
        <v>12.496</v>
      </c>
      <c r="H662" s="25">
        <f>Source!O259</f>
        <v>942.2</v>
      </c>
      <c r="T662">
        <f>Source!O259+Source!X259+Source!Y259</f>
        <v>1931.5100000000002</v>
      </c>
      <c r="U662">
        <f>Source!P259</f>
        <v>0</v>
      </c>
      <c r="V662">
        <f>Source!S259</f>
        <v>942.2</v>
      </c>
      <c r="W662">
        <f>Source!Q259</f>
        <v>0</v>
      </c>
      <c r="X662">
        <f>Source!R259</f>
        <v>0</v>
      </c>
      <c r="Y662">
        <f>Source!U259</f>
        <v>3.9039999999999999</v>
      </c>
      <c r="Z662">
        <f>Source!V259</f>
        <v>0</v>
      </c>
      <c r="AA662">
        <f>Source!X259</f>
        <v>612.42999999999995</v>
      </c>
      <c r="AB662">
        <f>Source!Y259</f>
        <v>376.88</v>
      </c>
    </row>
    <row r="663" spans="1:28" ht="14.25" x14ac:dyDescent="0.2">
      <c r="C663" s="27" t="s">
        <v>1199</v>
      </c>
      <c r="D663" s="27">
        <f>Source!BA259</f>
        <v>18.850000000000001</v>
      </c>
      <c r="F663" s="14"/>
      <c r="G663" s="14"/>
      <c r="H663" s="14"/>
    </row>
    <row r="664" spans="1:28" x14ac:dyDescent="0.2">
      <c r="C664" s="27" t="s">
        <v>1206</v>
      </c>
      <c r="D664" s="107" t="s">
        <v>41</v>
      </c>
      <c r="E664" s="107"/>
      <c r="F664" s="107"/>
      <c r="G664" s="107"/>
      <c r="H664" s="107"/>
    </row>
    <row r="665" spans="1:28" x14ac:dyDescent="0.2">
      <c r="C665" s="27" t="s">
        <v>1207</v>
      </c>
      <c r="D665" s="107" t="s">
        <v>41</v>
      </c>
      <c r="E665" s="107"/>
      <c r="F665" s="107"/>
      <c r="G665" s="107"/>
      <c r="H665" s="107"/>
    </row>
    <row r="666" spans="1:28" x14ac:dyDescent="0.2">
      <c r="C666" s="11" t="s">
        <v>1209</v>
      </c>
      <c r="D666" s="37"/>
      <c r="E666" s="37"/>
      <c r="F666" s="37">
        <f>Source!BZ259</f>
        <v>65</v>
      </c>
      <c r="G666" s="62">
        <f>(Source!AF259+Source!AE259)*Source!FX259/100</f>
        <v>8.1224000000000007</v>
      </c>
      <c r="H666" s="63">
        <f>Source!X259</f>
        <v>612.42999999999995</v>
      </c>
    </row>
    <row r="667" spans="1:28" x14ac:dyDescent="0.2">
      <c r="C667" s="11" t="s">
        <v>1211</v>
      </c>
      <c r="D667" s="37"/>
      <c r="E667" s="37"/>
      <c r="F667" s="37">
        <f>Source!CA259</f>
        <v>40</v>
      </c>
      <c r="G667" s="62">
        <f>(Source!AF259+Source!AE259)*Source!FY259/100</f>
        <v>4.9984000000000002</v>
      </c>
      <c r="H667" s="63">
        <f>Source!Y259</f>
        <v>376.88</v>
      </c>
    </row>
    <row r="668" spans="1:28" x14ac:dyDescent="0.2">
      <c r="C668" s="11" t="s">
        <v>1213</v>
      </c>
      <c r="D668" s="37"/>
      <c r="E668" s="37"/>
      <c r="F668" s="37"/>
      <c r="G668" s="62">
        <f>((Source!AF259+Source!AE259)*Source!FX259/100)+((Source!AF259+Source!AE259)*Source!FY259/100)+Source!AB259</f>
        <v>25.616800000000001</v>
      </c>
      <c r="H668" s="63">
        <f>Source!O259+Source!X259+Source!Y259</f>
        <v>1931.5100000000002</v>
      </c>
    </row>
    <row r="669" spans="1:28" ht="42.75" x14ac:dyDescent="0.2">
      <c r="A669" s="50">
        <v>96</v>
      </c>
      <c r="B669" s="50" t="str">
        <f>Source!E261</f>
        <v>44</v>
      </c>
      <c r="C669" s="50" t="str">
        <f>Source!G261</f>
        <v>Выключатель однополюсный напряжением до 1 кВ с устройством защитного отключения</v>
      </c>
      <c r="D669" s="50" t="str">
        <f>Source!F261</f>
        <v>п01-03-001-02</v>
      </c>
      <c r="E669" s="33" t="str">
        <f>Source!H261</f>
        <v>ШТ</v>
      </c>
      <c r="F669" s="14">
        <f>Source!I261</f>
        <v>60</v>
      </c>
      <c r="G669" s="24">
        <f>Source!AB261</f>
        <v>13.528</v>
      </c>
      <c r="H669" s="25">
        <f>Source!O261</f>
        <v>15300.17</v>
      </c>
      <c r="T669">
        <f>Source!O261+Source!X261+Source!Y261</f>
        <v>31365.35</v>
      </c>
      <c r="U669">
        <f>Source!P261</f>
        <v>0</v>
      </c>
      <c r="V669">
        <f>Source!S261</f>
        <v>15300.17</v>
      </c>
      <c r="W669">
        <f>Source!Q261</f>
        <v>0</v>
      </c>
      <c r="X669">
        <f>Source!R261</f>
        <v>0</v>
      </c>
      <c r="Y669">
        <f>Source!U261</f>
        <v>86.4</v>
      </c>
      <c r="Z669">
        <f>Source!V261</f>
        <v>0</v>
      </c>
      <c r="AA669">
        <f>Source!X261</f>
        <v>9945.11</v>
      </c>
      <c r="AB669">
        <f>Source!Y261</f>
        <v>6120.07</v>
      </c>
    </row>
    <row r="670" spans="1:28" ht="14.25" x14ac:dyDescent="0.2">
      <c r="C670" s="27" t="s">
        <v>1199</v>
      </c>
      <c r="D670" s="27">
        <f>Source!BA261</f>
        <v>18.850000000000001</v>
      </c>
      <c r="F670" s="14"/>
      <c r="G670" s="14"/>
      <c r="H670" s="14"/>
    </row>
    <row r="671" spans="1:28" x14ac:dyDescent="0.2">
      <c r="C671" s="27" t="s">
        <v>1206</v>
      </c>
      <c r="D671" s="107" t="s">
        <v>41</v>
      </c>
      <c r="E671" s="107"/>
      <c r="F671" s="107"/>
      <c r="G671" s="107"/>
      <c r="H671" s="107"/>
    </row>
    <row r="672" spans="1:28" x14ac:dyDescent="0.2">
      <c r="C672" s="27" t="s">
        <v>1207</v>
      </c>
      <c r="D672" s="107" t="s">
        <v>41</v>
      </c>
      <c r="E672" s="107"/>
      <c r="F672" s="107"/>
      <c r="G672" s="107"/>
      <c r="H672" s="107"/>
    </row>
    <row r="673" spans="1:28" x14ac:dyDescent="0.2">
      <c r="C673" s="11" t="s">
        <v>1209</v>
      </c>
      <c r="D673" s="37"/>
      <c r="E673" s="37"/>
      <c r="F673" s="37">
        <f>Source!BZ261</f>
        <v>65</v>
      </c>
      <c r="G673" s="62">
        <f>(Source!AF261+Source!AE261)*Source!FX261/100</f>
        <v>8.7932000000000006</v>
      </c>
      <c r="H673" s="63">
        <f>Source!X261</f>
        <v>9945.11</v>
      </c>
    </row>
    <row r="674" spans="1:28" x14ac:dyDescent="0.2">
      <c r="C674" s="11" t="s">
        <v>1211</v>
      </c>
      <c r="D674" s="37"/>
      <c r="E674" s="37"/>
      <c r="F674" s="37">
        <f>Source!CA261</f>
        <v>40</v>
      </c>
      <c r="G674" s="62">
        <f>(Source!AF261+Source!AE261)*Source!FY261/100</f>
        <v>5.4112</v>
      </c>
      <c r="H674" s="63">
        <f>Source!Y261</f>
        <v>6120.07</v>
      </c>
    </row>
    <row r="675" spans="1:28" x14ac:dyDescent="0.2">
      <c r="C675" s="11" t="s">
        <v>1213</v>
      </c>
      <c r="D675" s="37"/>
      <c r="E675" s="37"/>
      <c r="F675" s="37"/>
      <c r="G675" s="62">
        <f>((Source!AF261+Source!AE261)*Source!FX261/100)+((Source!AF261+Source!AE261)*Source!FY261/100)+Source!AB261</f>
        <v>27.732399999999998</v>
      </c>
      <c r="H675" s="63">
        <f>Source!O261+Source!X261+Source!Y261</f>
        <v>31365.35</v>
      </c>
    </row>
    <row r="676" spans="1:28" ht="42.75" x14ac:dyDescent="0.2">
      <c r="A676" s="50">
        <v>97</v>
      </c>
      <c r="B676" s="50" t="str">
        <f>Source!E263</f>
        <v>45</v>
      </c>
      <c r="C676" s="50" t="str">
        <f>Source!G263</f>
        <v>Выключатель трехполюсный напряжением до 1 кВ с устройством защитного отключения</v>
      </c>
      <c r="D676" s="50" t="str">
        <f>Source!F263</f>
        <v>п01-03-002-18</v>
      </c>
      <c r="E676" s="33" t="str">
        <f>Source!H263</f>
        <v>ШТ</v>
      </c>
      <c r="F676" s="14">
        <f>Source!I263</f>
        <v>4</v>
      </c>
      <c r="G676" s="24">
        <f>Source!AB263</f>
        <v>27.064</v>
      </c>
      <c r="H676" s="25">
        <f>Source!O263</f>
        <v>2040.63</v>
      </c>
      <c r="T676">
        <f>Source!O263+Source!X263+Source!Y263</f>
        <v>4183.29</v>
      </c>
      <c r="U676">
        <f>Source!P263</f>
        <v>0</v>
      </c>
      <c r="V676">
        <f>Source!S263</f>
        <v>2040.63</v>
      </c>
      <c r="W676">
        <f>Source!Q263</f>
        <v>0</v>
      </c>
      <c r="X676">
        <f>Source!R263</f>
        <v>0</v>
      </c>
      <c r="Y676">
        <f>Source!U263</f>
        <v>11.520000000000001</v>
      </c>
      <c r="Z676">
        <f>Source!V263</f>
        <v>0</v>
      </c>
      <c r="AA676">
        <f>Source!X263</f>
        <v>1326.41</v>
      </c>
      <c r="AB676">
        <f>Source!Y263</f>
        <v>816.25</v>
      </c>
    </row>
    <row r="677" spans="1:28" ht="14.25" x14ac:dyDescent="0.2">
      <c r="C677" s="27" t="s">
        <v>1199</v>
      </c>
      <c r="D677" s="27">
        <f>Source!BA263</f>
        <v>18.850000000000001</v>
      </c>
      <c r="F677" s="14"/>
      <c r="G677" s="14"/>
      <c r="H677" s="14"/>
    </row>
    <row r="678" spans="1:28" x14ac:dyDescent="0.2">
      <c r="C678" s="27" t="s">
        <v>1206</v>
      </c>
      <c r="D678" s="107" t="s">
        <v>41</v>
      </c>
      <c r="E678" s="107"/>
      <c r="F678" s="107"/>
      <c r="G678" s="107"/>
      <c r="H678" s="107"/>
    </row>
    <row r="679" spans="1:28" x14ac:dyDescent="0.2">
      <c r="C679" s="27" t="s">
        <v>1207</v>
      </c>
      <c r="D679" s="107" t="s">
        <v>41</v>
      </c>
      <c r="E679" s="107"/>
      <c r="F679" s="107"/>
      <c r="G679" s="107"/>
      <c r="H679" s="107"/>
    </row>
    <row r="680" spans="1:28" x14ac:dyDescent="0.2">
      <c r="C680" s="11" t="s">
        <v>1209</v>
      </c>
      <c r="D680" s="37"/>
      <c r="E680" s="37"/>
      <c r="F680" s="37">
        <f>Source!BZ263</f>
        <v>65</v>
      </c>
      <c r="G680" s="62">
        <f>(Source!AF263+Source!AE263)*Source!FX263/100</f>
        <v>17.5916</v>
      </c>
      <c r="H680" s="63">
        <f>Source!X263</f>
        <v>1326.41</v>
      </c>
    </row>
    <row r="681" spans="1:28" x14ac:dyDescent="0.2">
      <c r="C681" s="11" t="s">
        <v>1211</v>
      </c>
      <c r="D681" s="37"/>
      <c r="E681" s="37"/>
      <c r="F681" s="37">
        <f>Source!CA263</f>
        <v>40</v>
      </c>
      <c r="G681" s="62">
        <f>(Source!AF263+Source!AE263)*Source!FY263/100</f>
        <v>10.8256</v>
      </c>
      <c r="H681" s="63">
        <f>Source!Y263</f>
        <v>816.25</v>
      </c>
    </row>
    <row r="682" spans="1:28" x14ac:dyDescent="0.2">
      <c r="C682" s="11" t="s">
        <v>1213</v>
      </c>
      <c r="D682" s="37"/>
      <c r="E682" s="37"/>
      <c r="F682" s="37"/>
      <c r="G682" s="62">
        <f>((Source!AF263+Source!AE263)*Source!FX263/100)+((Source!AF263+Source!AE263)*Source!FY263/100)+Source!AB263</f>
        <v>55.481200000000001</v>
      </c>
      <c r="H682" s="63">
        <f>Source!O263+Source!X263+Source!Y263</f>
        <v>4183.29</v>
      </c>
    </row>
    <row r="684" spans="1:28" ht="15" x14ac:dyDescent="0.25">
      <c r="A684" s="64"/>
      <c r="B684" s="64"/>
      <c r="C684" s="81" t="str">
        <f>CONCATENATE("Итого по разделу: ",IF(Source!G265&lt;&gt;"Новый раздел", Source!G265, ""))</f>
        <v>Итого по разделу: Раздел Электромонтажные работы</v>
      </c>
      <c r="D684" s="81"/>
      <c r="E684" s="81"/>
      <c r="F684" s="81"/>
      <c r="G684" s="64"/>
      <c r="H684" s="65">
        <f>IF(SUM(T480:T683)=0, "-", SUM(T480:T683))</f>
        <v>415871.7</v>
      </c>
    </row>
    <row r="685" spans="1:28" ht="15" x14ac:dyDescent="0.25">
      <c r="A685" s="64"/>
      <c r="B685" s="64"/>
      <c r="C685" s="64"/>
      <c r="D685" s="64"/>
      <c r="E685" s="64"/>
      <c r="F685" s="64"/>
      <c r="G685" s="64"/>
      <c r="H685" s="64"/>
    </row>
    <row r="687" spans="1:28" ht="14.25" x14ac:dyDescent="0.2">
      <c r="C687" s="108" t="str">
        <f>Source!H298</f>
        <v>Итого</v>
      </c>
      <c r="D687" s="108"/>
      <c r="E687" s="108"/>
      <c r="F687" s="108"/>
      <c r="G687" s="75">
        <f>IF(Source!P298=0, "", Source!P298)</f>
        <v>415871.7</v>
      </c>
      <c r="H687" s="75"/>
    </row>
    <row r="688" spans="1:28" ht="14.25" x14ac:dyDescent="0.2">
      <c r="C688" s="108" t="str">
        <f>Source!H299</f>
        <v>НДС 18%</v>
      </c>
      <c r="D688" s="108"/>
      <c r="E688" s="108"/>
      <c r="F688" s="108"/>
      <c r="G688" s="75">
        <f>IF(Source!P299=0, "", Source!P299)</f>
        <v>74856.91</v>
      </c>
      <c r="H688" s="75"/>
    </row>
    <row r="689" spans="1:28" ht="14.25" x14ac:dyDescent="0.2">
      <c r="C689" s="108" t="str">
        <f>Source!H300</f>
        <v>Всего</v>
      </c>
      <c r="D689" s="108"/>
      <c r="E689" s="108"/>
      <c r="F689" s="108"/>
      <c r="G689" s="75">
        <f>IF(Source!P300=0, "", Source!P300)</f>
        <v>490728.61</v>
      </c>
      <c r="H689" s="75"/>
    </row>
    <row r="691" spans="1:28" ht="16.5" x14ac:dyDescent="0.25">
      <c r="A691" s="83" t="str">
        <f>CONCATENATE("Раздел: ",IF(Source!G302&lt;&gt;"Новый раздел", Source!G302, ""))</f>
        <v>Раздел: Раздел Отопление</v>
      </c>
      <c r="B691" s="83"/>
      <c r="C691" s="83"/>
      <c r="D691" s="83"/>
      <c r="E691" s="83"/>
      <c r="F691" s="83"/>
      <c r="G691" s="83"/>
      <c r="H691" s="83"/>
    </row>
    <row r="692" spans="1:28" ht="28.5" x14ac:dyDescent="0.2">
      <c r="A692" s="50">
        <v>98</v>
      </c>
      <c r="B692" s="50" t="str">
        <f>Source!E307</f>
        <v>46</v>
      </c>
      <c r="C692" s="50" t="str">
        <f>Source!G307</f>
        <v>Смена внутренних трубопроводов из стальных труб диаметром до 25 мм</v>
      </c>
      <c r="D692" s="50" t="str">
        <f>Source!F307</f>
        <v>65-9-3</v>
      </c>
      <c r="E692" s="33" t="str">
        <f>Source!H307</f>
        <v>100 м</v>
      </c>
      <c r="F692" s="14">
        <f>Source!I307</f>
        <v>0.32</v>
      </c>
      <c r="G692" s="24">
        <f>Source!AB307</f>
        <v>1014.91</v>
      </c>
      <c r="H692" s="25">
        <f>Source!O307</f>
        <v>2120.7600000000002</v>
      </c>
      <c r="T692">
        <f>Source!O307+Source!X307+Source!Y307</f>
        <v>5245.9400000000005</v>
      </c>
      <c r="U692">
        <f>Source!P307</f>
        <v>86.74</v>
      </c>
      <c r="V692">
        <f>Source!S307</f>
        <v>1906.26</v>
      </c>
      <c r="W692">
        <f>Source!Q307</f>
        <v>127.76</v>
      </c>
      <c r="X692">
        <f>Source!R307</f>
        <v>11.03</v>
      </c>
      <c r="Y692">
        <f>Source!U307</f>
        <v>30.345600000000001</v>
      </c>
      <c r="Z692">
        <f>Source!V307</f>
        <v>0.13439999999999999</v>
      </c>
      <c r="AA692">
        <f>Source!X307</f>
        <v>1974.81</v>
      </c>
      <c r="AB692">
        <f>Source!Y307</f>
        <v>1150.3699999999999</v>
      </c>
    </row>
    <row r="693" spans="1:28" ht="14.25" x14ac:dyDescent="0.2">
      <c r="C693" s="27" t="str">
        <f>"Объем: "&amp;Source!I307&amp;"=32/"&amp;"100"</f>
        <v>Объем: 0,32=32/100</v>
      </c>
      <c r="F693" s="14"/>
      <c r="G693" s="14"/>
      <c r="H693" s="14"/>
    </row>
    <row r="694" spans="1:28" x14ac:dyDescent="0.2">
      <c r="C694" s="27" t="s">
        <v>1199</v>
      </c>
      <c r="D694" s="27">
        <f>Source!BA307</f>
        <v>6.53</v>
      </c>
    </row>
    <row r="695" spans="1:28" x14ac:dyDescent="0.2">
      <c r="C695" s="27" t="s">
        <v>1200</v>
      </c>
      <c r="D695" s="27">
        <f>Source!BB307</f>
        <v>6.53</v>
      </c>
    </row>
    <row r="696" spans="1:28" x14ac:dyDescent="0.2">
      <c r="C696" s="27" t="s">
        <v>1201</v>
      </c>
      <c r="D696" s="27">
        <f>Source!BC307</f>
        <v>6.53</v>
      </c>
    </row>
    <row r="697" spans="1:28" x14ac:dyDescent="0.2">
      <c r="C697" s="27" t="s">
        <v>1202</v>
      </c>
      <c r="D697" s="27">
        <f>Source!BS307</f>
        <v>6.53</v>
      </c>
    </row>
    <row r="698" spans="1:28" x14ac:dyDescent="0.2">
      <c r="C698" s="11" t="s">
        <v>1209</v>
      </c>
      <c r="D698" s="37"/>
      <c r="E698" s="37"/>
      <c r="F698" s="37">
        <f>Source!BZ307</f>
        <v>103</v>
      </c>
      <c r="G698" s="62">
        <f>(Source!AF307+Source!AE307)*Source!FX307/100</f>
        <v>945.06619999999998</v>
      </c>
      <c r="H698" s="63">
        <f>Source!X307</f>
        <v>1974.81</v>
      </c>
    </row>
    <row r="699" spans="1:28" x14ac:dyDescent="0.2">
      <c r="C699" s="11" t="s">
        <v>1211</v>
      </c>
      <c r="D699" s="37"/>
      <c r="E699" s="37"/>
      <c r="F699" s="37">
        <f>Source!CA307</f>
        <v>60</v>
      </c>
      <c r="G699" s="62">
        <f>(Source!AF307+Source!AE307)*Source!FY307/100</f>
        <v>550.52399999999989</v>
      </c>
      <c r="H699" s="63">
        <f>Source!Y307</f>
        <v>1150.3699999999999</v>
      </c>
    </row>
    <row r="700" spans="1:28" x14ac:dyDescent="0.2">
      <c r="C700" s="11" t="s">
        <v>1213</v>
      </c>
      <c r="D700" s="37"/>
      <c r="E700" s="37"/>
      <c r="F700" s="37"/>
      <c r="G700" s="62">
        <f>((Source!AF307+Source!AE307)*Source!FX307/100)+((Source!AF307+Source!AE307)*Source!FY307/100)+Source!AB307</f>
        <v>2510.5001999999999</v>
      </c>
      <c r="H700" s="63">
        <f>Source!O307+Source!X307+Source!Y307</f>
        <v>5245.9400000000005</v>
      </c>
    </row>
    <row r="701" spans="1:28" ht="71.25" x14ac:dyDescent="0.2">
      <c r="A701" s="50">
        <v>99</v>
      </c>
      <c r="B701" s="50" t="str">
        <f>Source!E309</f>
        <v>46,1</v>
      </c>
      <c r="C701" s="50" t="str">
        <f>Source!G309</f>
        <v>Узлы укрупненные монтажные (трубопроводы) из стальных водогазопроводных  неоцинкованных труб с гильзами для систем отопления диаметром 25 мм</v>
      </c>
      <c r="D701" s="50" t="str">
        <f>Source!F309</f>
        <v>18.5.13.01-0003</v>
      </c>
      <c r="E701" s="33" t="str">
        <f>Source!H309</f>
        <v>м</v>
      </c>
      <c r="F701" s="14">
        <f>Source!I309</f>
        <v>32</v>
      </c>
      <c r="G701" s="24">
        <f>Source!AB309</f>
        <v>25.51</v>
      </c>
      <c r="H701" s="25">
        <f>Source!O309</f>
        <v>5330.57</v>
      </c>
      <c r="T701">
        <f>Source!O309+Source!X309+Source!Y309</f>
        <v>5330.57</v>
      </c>
      <c r="U701">
        <f>Source!P309</f>
        <v>5330.57</v>
      </c>
      <c r="V701">
        <f>Source!S309</f>
        <v>0</v>
      </c>
      <c r="W701">
        <f>Source!Q309</f>
        <v>0</v>
      </c>
      <c r="X701">
        <f>Source!R309</f>
        <v>0</v>
      </c>
      <c r="Y701">
        <f>Source!U309</f>
        <v>0</v>
      </c>
      <c r="Z701">
        <f>Source!V309</f>
        <v>0</v>
      </c>
      <c r="AA701">
        <f>Source!X309</f>
        <v>0</v>
      </c>
      <c r="AB701">
        <f>Source!Y309</f>
        <v>0</v>
      </c>
    </row>
    <row r="702" spans="1:28" ht="14.25" x14ac:dyDescent="0.2">
      <c r="C702" s="27" t="s">
        <v>1201</v>
      </c>
      <c r="D702" s="27">
        <f>Source!BC309</f>
        <v>6.53</v>
      </c>
      <c r="F702" s="14"/>
      <c r="G702" s="14"/>
      <c r="H702" s="14"/>
    </row>
    <row r="703" spans="1:28" ht="28.5" x14ac:dyDescent="0.2">
      <c r="A703" s="50">
        <v>100</v>
      </c>
      <c r="B703" s="50" t="str">
        <f>Source!E311</f>
        <v>47</v>
      </c>
      <c r="C703" s="50" t="str">
        <f>Source!G311</f>
        <v>Смена внутренних трубопроводов из стальных труб диаметром до 32 мм</v>
      </c>
      <c r="D703" s="50" t="str">
        <f>Source!F311</f>
        <v>65-9-4</v>
      </c>
      <c r="E703" s="33" t="str">
        <f>Source!H311</f>
        <v>100 м</v>
      </c>
      <c r="F703" s="14">
        <f>Source!I311</f>
        <v>0.08</v>
      </c>
      <c r="G703" s="24">
        <f>Source!AB311</f>
        <v>1209.9100000000001</v>
      </c>
      <c r="H703" s="25">
        <f>Source!O311</f>
        <v>632.04999999999995</v>
      </c>
      <c r="T703">
        <f>Source!O311+Source!X311+Source!Y311</f>
        <v>1579.3899999999999</v>
      </c>
      <c r="U703">
        <f>Source!P311</f>
        <v>21.68</v>
      </c>
      <c r="V703">
        <f>Source!S311</f>
        <v>578.42999999999995</v>
      </c>
      <c r="W703">
        <f>Source!Q311</f>
        <v>31.94</v>
      </c>
      <c r="X703">
        <f>Source!R311</f>
        <v>2.76</v>
      </c>
      <c r="Y703">
        <f>Source!U311</f>
        <v>9.2080000000000002</v>
      </c>
      <c r="Z703">
        <f>Source!V311</f>
        <v>3.3599999999999998E-2</v>
      </c>
      <c r="AA703">
        <f>Source!X311</f>
        <v>598.63</v>
      </c>
      <c r="AB703">
        <f>Source!Y311</f>
        <v>348.71</v>
      </c>
    </row>
    <row r="704" spans="1:28" ht="14.25" x14ac:dyDescent="0.2">
      <c r="C704" s="27" t="str">
        <f>"Объем: "&amp;Source!I311&amp;"=8/"&amp;"100"</f>
        <v>Объем: 0,08=8/100</v>
      </c>
      <c r="F704" s="14"/>
      <c r="G704" s="14"/>
      <c r="H704" s="14"/>
    </row>
    <row r="705" spans="1:28" x14ac:dyDescent="0.2">
      <c r="C705" s="27" t="s">
        <v>1199</v>
      </c>
      <c r="D705" s="27">
        <f>Source!BA311</f>
        <v>6.53</v>
      </c>
    </row>
    <row r="706" spans="1:28" x14ac:dyDescent="0.2">
      <c r="C706" s="27" t="s">
        <v>1200</v>
      </c>
      <c r="D706" s="27">
        <f>Source!BB311</f>
        <v>6.53</v>
      </c>
    </row>
    <row r="707" spans="1:28" x14ac:dyDescent="0.2">
      <c r="C707" s="27" t="s">
        <v>1201</v>
      </c>
      <c r="D707" s="27">
        <f>Source!BC311</f>
        <v>6.53</v>
      </c>
    </row>
    <row r="708" spans="1:28" x14ac:dyDescent="0.2">
      <c r="C708" s="27" t="s">
        <v>1202</v>
      </c>
      <c r="D708" s="27">
        <f>Source!BS311</f>
        <v>6.53</v>
      </c>
    </row>
    <row r="709" spans="1:28" x14ac:dyDescent="0.2">
      <c r="C709" s="11" t="s">
        <v>1209</v>
      </c>
      <c r="D709" s="37"/>
      <c r="E709" s="37"/>
      <c r="F709" s="37">
        <f>Source!BZ311</f>
        <v>103</v>
      </c>
      <c r="G709" s="62">
        <f>(Source!AF311+Source!AE311)*Source!FX311/100</f>
        <v>1145.9161999999999</v>
      </c>
      <c r="H709" s="63">
        <f>Source!X311</f>
        <v>598.63</v>
      </c>
    </row>
    <row r="710" spans="1:28" x14ac:dyDescent="0.2">
      <c r="C710" s="11" t="s">
        <v>1211</v>
      </c>
      <c r="D710" s="37"/>
      <c r="E710" s="37"/>
      <c r="F710" s="37">
        <f>Source!CA311</f>
        <v>60</v>
      </c>
      <c r="G710" s="62">
        <f>(Source!AF311+Source!AE311)*Source!FY311/100</f>
        <v>667.52399999999989</v>
      </c>
      <c r="H710" s="63">
        <f>Source!Y311</f>
        <v>348.71</v>
      </c>
    </row>
    <row r="711" spans="1:28" x14ac:dyDescent="0.2">
      <c r="C711" s="11" t="s">
        <v>1213</v>
      </c>
      <c r="D711" s="37"/>
      <c r="E711" s="37"/>
      <c r="F711" s="37"/>
      <c r="G711" s="62">
        <f>((Source!AF311+Source!AE311)*Source!FX311/100)+((Source!AF311+Source!AE311)*Source!FY311/100)+Source!AB311</f>
        <v>3023.3501999999999</v>
      </c>
      <c r="H711" s="63">
        <f>Source!O311+Source!X311+Source!Y311</f>
        <v>1579.3899999999999</v>
      </c>
    </row>
    <row r="712" spans="1:28" ht="71.25" x14ac:dyDescent="0.2">
      <c r="A712" s="50">
        <v>101</v>
      </c>
      <c r="B712" s="50" t="str">
        <f>Source!E313</f>
        <v>47,1</v>
      </c>
      <c r="C712" s="50" t="str">
        <f>Source!G313</f>
        <v>Узлы укрупненные монтажные (трубопроводы) из стальных водогазопроводных  неоцинкованных труб с гильзами для систем отопления диаметром 32 мм</v>
      </c>
      <c r="D712" s="50" t="str">
        <f>Source!F313</f>
        <v>18.5.13.01-0004</v>
      </c>
      <c r="E712" s="33" t="str">
        <f>Source!H313</f>
        <v>м</v>
      </c>
      <c r="F712" s="14">
        <f>Source!I313</f>
        <v>8</v>
      </c>
      <c r="G712" s="24">
        <f>Source!AB313</f>
        <v>30.61</v>
      </c>
      <c r="H712" s="25">
        <f>Source!O313</f>
        <v>1599.07</v>
      </c>
      <c r="T712">
        <f>Source!O313+Source!X313+Source!Y313</f>
        <v>1599.07</v>
      </c>
      <c r="U712">
        <f>Source!P313</f>
        <v>1599.07</v>
      </c>
      <c r="V712">
        <f>Source!S313</f>
        <v>0</v>
      </c>
      <c r="W712">
        <f>Source!Q313</f>
        <v>0</v>
      </c>
      <c r="X712">
        <f>Source!R313</f>
        <v>0</v>
      </c>
      <c r="Y712">
        <f>Source!U313</f>
        <v>0</v>
      </c>
      <c r="Z712">
        <f>Source!V313</f>
        <v>0</v>
      </c>
      <c r="AA712">
        <f>Source!X313</f>
        <v>0</v>
      </c>
      <c r="AB712">
        <f>Source!Y313</f>
        <v>0</v>
      </c>
    </row>
    <row r="713" spans="1:28" ht="14.25" x14ac:dyDescent="0.2">
      <c r="C713" s="27" t="s">
        <v>1201</v>
      </c>
      <c r="D713" s="27">
        <f>Source!BC313</f>
        <v>6.53</v>
      </c>
      <c r="F713" s="14"/>
      <c r="G713" s="14"/>
      <c r="H713" s="14"/>
    </row>
    <row r="714" spans="1:28" ht="14.25" x14ac:dyDescent="0.2">
      <c r="A714" s="50">
        <v>102</v>
      </c>
      <c r="B714" s="50" t="str">
        <f>Source!E315</f>
        <v>48</v>
      </c>
      <c r="C714" s="50" t="str">
        <f>Source!G315</f>
        <v>Демонтаж радиаторов весом до 160 кг</v>
      </c>
      <c r="D714" s="50" t="str">
        <f>Source!F315</f>
        <v>65-19-2</v>
      </c>
      <c r="E714" s="33" t="str">
        <f>Source!H315</f>
        <v>100 ШТ</v>
      </c>
      <c r="F714" s="14">
        <f>Source!I315</f>
        <v>0.08</v>
      </c>
      <c r="G714" s="24">
        <f>Source!AB315</f>
        <v>1362.87</v>
      </c>
      <c r="H714" s="25">
        <f>Source!O315</f>
        <v>711.96</v>
      </c>
      <c r="T714">
        <f>Source!O315+Source!X315+Source!Y315</f>
        <v>1550.84</v>
      </c>
      <c r="U714">
        <f>Source!P315</f>
        <v>0</v>
      </c>
      <c r="V714">
        <f>Source!S315</f>
        <v>649.58000000000004</v>
      </c>
      <c r="W714">
        <f>Source!Q315</f>
        <v>62.38</v>
      </c>
      <c r="X714">
        <f>Source!R315</f>
        <v>26.94</v>
      </c>
      <c r="Y714">
        <f>Source!U315</f>
        <v>12.64</v>
      </c>
      <c r="Z714">
        <f>Source!V315</f>
        <v>0.30559999999999998</v>
      </c>
      <c r="AA714">
        <f>Source!X315</f>
        <v>500.62</v>
      </c>
      <c r="AB714">
        <f>Source!Y315</f>
        <v>338.26</v>
      </c>
    </row>
    <row r="715" spans="1:28" ht="14.25" x14ac:dyDescent="0.2">
      <c r="C715" s="27" t="str">
        <f>"Объем: "&amp;Source!I315&amp;"=8/"&amp;"100"</f>
        <v>Объем: 0,08=8/100</v>
      </c>
      <c r="F715" s="14"/>
      <c r="G715" s="14"/>
      <c r="H715" s="14"/>
    </row>
    <row r="716" spans="1:28" x14ac:dyDescent="0.2">
      <c r="C716" s="27" t="s">
        <v>1199</v>
      </c>
      <c r="D716" s="27">
        <f>Source!BA315</f>
        <v>6.53</v>
      </c>
    </row>
    <row r="717" spans="1:28" x14ac:dyDescent="0.2">
      <c r="C717" s="27" t="s">
        <v>1200</v>
      </c>
      <c r="D717" s="27">
        <f>Source!BB315</f>
        <v>6.53</v>
      </c>
    </row>
    <row r="718" spans="1:28" x14ac:dyDescent="0.2">
      <c r="C718" s="27" t="s">
        <v>1201</v>
      </c>
      <c r="D718" s="27">
        <f>Source!BC315</f>
        <v>6.53</v>
      </c>
    </row>
    <row r="719" spans="1:28" x14ac:dyDescent="0.2">
      <c r="C719" s="27" t="s">
        <v>1202</v>
      </c>
      <c r="D719" s="27">
        <f>Source!BS315</f>
        <v>6.53</v>
      </c>
    </row>
    <row r="720" spans="1:28" x14ac:dyDescent="0.2">
      <c r="C720" s="11" t="s">
        <v>1209</v>
      </c>
      <c r="D720" s="37"/>
      <c r="E720" s="37"/>
      <c r="F720" s="37">
        <f>Source!BZ315</f>
        <v>74</v>
      </c>
      <c r="G720" s="62">
        <f>(Source!AF315+Source!AE315)*Source!FX315/100</f>
        <v>958.32220000000007</v>
      </c>
      <c r="H720" s="63">
        <f>Source!X315</f>
        <v>500.62</v>
      </c>
    </row>
    <row r="721" spans="1:28" x14ac:dyDescent="0.2">
      <c r="C721" s="11" t="s">
        <v>1211</v>
      </c>
      <c r="D721" s="37"/>
      <c r="E721" s="37"/>
      <c r="F721" s="37">
        <f>Source!CA315</f>
        <v>50</v>
      </c>
      <c r="G721" s="62">
        <f>(Source!AF315+Source!AE315)*Source!FY315/100</f>
        <v>647.51499999999999</v>
      </c>
      <c r="H721" s="63">
        <f>Source!Y315</f>
        <v>338.26</v>
      </c>
    </row>
    <row r="722" spans="1:28" x14ac:dyDescent="0.2">
      <c r="C722" s="11" t="s">
        <v>1213</v>
      </c>
      <c r="D722" s="37"/>
      <c r="E722" s="37"/>
      <c r="F722" s="37"/>
      <c r="G722" s="62">
        <f>((Source!AF315+Source!AE315)*Source!FX315/100)+((Source!AF315+Source!AE315)*Source!FY315/100)+Source!AB315</f>
        <v>2968.7071999999998</v>
      </c>
      <c r="H722" s="63">
        <f>Source!O315+Source!X315+Source!Y315</f>
        <v>1550.84</v>
      </c>
    </row>
    <row r="723" spans="1:28" ht="28.5" x14ac:dyDescent="0.2">
      <c r="A723" s="50">
        <v>103</v>
      </c>
      <c r="B723" s="50" t="str">
        <f>Source!E317</f>
        <v>49</v>
      </c>
      <c r="C723" s="50" t="str">
        <f>Source!G317</f>
        <v>Установка радиаторов стальных</v>
      </c>
      <c r="D723" s="50" t="str">
        <f>Source!F317</f>
        <v>18-03-001-02</v>
      </c>
      <c r="E723" s="33" t="str">
        <f>Source!H317</f>
        <v>100 квт</v>
      </c>
      <c r="F723" s="14">
        <f>Source!I317</f>
        <v>0.16320000000000001</v>
      </c>
      <c r="G723" s="24">
        <f>Source!AB317</f>
        <v>2078.6795000000002</v>
      </c>
      <c r="H723" s="25">
        <f>Source!O317</f>
        <v>2215.2399999999998</v>
      </c>
      <c r="T723">
        <f>Source!O317+Source!X317+Source!Y317</f>
        <v>3652.6</v>
      </c>
      <c r="U723">
        <f>Source!P317</f>
        <v>1237.55</v>
      </c>
      <c r="V723">
        <f>Source!S317</f>
        <v>721.15</v>
      </c>
      <c r="W723">
        <f>Source!Q317</f>
        <v>256.54000000000002</v>
      </c>
      <c r="X723">
        <f>Source!R317</f>
        <v>51.62</v>
      </c>
      <c r="Y723">
        <f>Source!U317</f>
        <v>12.311807999999997</v>
      </c>
      <c r="Z723">
        <f>Source!V317</f>
        <v>0.63851999999999998</v>
      </c>
      <c r="AA723">
        <f>Source!X317</f>
        <v>888.69</v>
      </c>
      <c r="AB723">
        <f>Source!Y317</f>
        <v>548.66999999999996</v>
      </c>
    </row>
    <row r="724" spans="1:28" ht="14.25" x14ac:dyDescent="0.2">
      <c r="C724" s="27" t="str">
        <f>"Объем: "&amp;Source!I317&amp;"=16,32/"&amp;"100"</f>
        <v>Объем: 0,1632=16,32/100</v>
      </c>
      <c r="F724" s="14"/>
      <c r="G724" s="14"/>
      <c r="H724" s="14"/>
    </row>
    <row r="725" spans="1:28" x14ac:dyDescent="0.2">
      <c r="C725" s="27" t="s">
        <v>1199</v>
      </c>
      <c r="D725" s="27">
        <f>Source!BA317</f>
        <v>6.53</v>
      </c>
    </row>
    <row r="726" spans="1:28" x14ac:dyDescent="0.2">
      <c r="C726" s="27" t="s">
        <v>1200</v>
      </c>
      <c r="D726" s="27">
        <f>Source!BB317</f>
        <v>6.53</v>
      </c>
    </row>
    <row r="727" spans="1:28" x14ac:dyDescent="0.2">
      <c r="C727" s="27" t="s">
        <v>1201</v>
      </c>
      <c r="D727" s="27">
        <f>Source!BC317</f>
        <v>6.53</v>
      </c>
    </row>
    <row r="728" spans="1:28" x14ac:dyDescent="0.2">
      <c r="C728" s="27" t="s">
        <v>1202</v>
      </c>
      <c r="D728" s="27">
        <f>Source!BS317</f>
        <v>6.53</v>
      </c>
    </row>
    <row r="729" spans="1:28" x14ac:dyDescent="0.2">
      <c r="C729" s="27" t="s">
        <v>1204</v>
      </c>
      <c r="D729" s="107" t="s">
        <v>76</v>
      </c>
      <c r="E729" s="107"/>
      <c r="F729" s="107"/>
      <c r="G729" s="107"/>
      <c r="H729" s="107"/>
    </row>
    <row r="730" spans="1:28" x14ac:dyDescent="0.2">
      <c r="C730" s="27" t="s">
        <v>1205</v>
      </c>
      <c r="D730" s="107" t="s">
        <v>76</v>
      </c>
      <c r="E730" s="107"/>
      <c r="F730" s="107"/>
      <c r="G730" s="107"/>
      <c r="H730" s="107"/>
    </row>
    <row r="731" spans="1:28" x14ac:dyDescent="0.2">
      <c r="C731" s="27" t="s">
        <v>1206</v>
      </c>
      <c r="D731" s="107" t="s">
        <v>77</v>
      </c>
      <c r="E731" s="107"/>
      <c r="F731" s="107"/>
      <c r="G731" s="107"/>
      <c r="H731" s="107"/>
    </row>
    <row r="732" spans="1:28" x14ac:dyDescent="0.2">
      <c r="C732" s="27" t="s">
        <v>1207</v>
      </c>
      <c r="D732" s="107" t="s">
        <v>77</v>
      </c>
      <c r="E732" s="107"/>
      <c r="F732" s="107"/>
      <c r="G732" s="107"/>
      <c r="H732" s="107"/>
    </row>
    <row r="733" spans="1:28" x14ac:dyDescent="0.2">
      <c r="C733" s="27" t="s">
        <v>1208</v>
      </c>
      <c r="D733" s="107" t="s">
        <v>76</v>
      </c>
      <c r="E733" s="107"/>
      <c r="F733" s="107"/>
      <c r="G733" s="107"/>
      <c r="H733" s="107"/>
    </row>
    <row r="734" spans="1:28" x14ac:dyDescent="0.2">
      <c r="C734" s="11" t="s">
        <v>1209</v>
      </c>
      <c r="D734" s="37"/>
      <c r="E734" s="37"/>
      <c r="F734" s="37">
        <f>Source!BZ317</f>
        <v>128</v>
      </c>
      <c r="G734" s="62">
        <f>(Source!AF317+Source!AE317)*Source!FX317/100</f>
        <v>835.35206399999993</v>
      </c>
      <c r="H734" s="63">
        <f>Source!X317</f>
        <v>888.69</v>
      </c>
    </row>
    <row r="735" spans="1:28" x14ac:dyDescent="0.2">
      <c r="C735" s="11" t="s">
        <v>1210</v>
      </c>
      <c r="D735" s="37"/>
      <c r="E735" s="37"/>
      <c r="F735" s="37"/>
      <c r="G735" s="37" t="str">
        <f>CONCATENATE(Source!DL317,Source!FT317, "=", Source!FX317, "%")</f>
        <v>*0,9=115,2%</v>
      </c>
      <c r="H735" s="37" t="str">
        <f>CONCATENATE(Source!AT317)</f>
        <v>115</v>
      </c>
    </row>
    <row r="736" spans="1:28" x14ac:dyDescent="0.2">
      <c r="C736" s="11" t="s">
        <v>1211</v>
      </c>
      <c r="D736" s="37"/>
      <c r="E736" s="37"/>
      <c r="F736" s="37">
        <f>Source!CA317</f>
        <v>83</v>
      </c>
      <c r="G736" s="62">
        <f>(Source!AF317+Source!AE317)*Source!FY317/100</f>
        <v>511.580626</v>
      </c>
      <c r="H736" s="63">
        <f>Source!Y317</f>
        <v>548.66999999999996</v>
      </c>
    </row>
    <row r="737" spans="1:28" x14ac:dyDescent="0.2">
      <c r="C737" s="11" t="s">
        <v>1212</v>
      </c>
      <c r="D737" s="37"/>
      <c r="E737" s="37"/>
      <c r="F737" s="37"/>
      <c r="G737" s="37" t="str">
        <f>CONCATENATE(Source!DM317,Source!FU317, "=", Source!FY317, "%")</f>
        <v>*0,85=70,55%</v>
      </c>
      <c r="H737" s="37" t="str">
        <f>CONCATENATE(Source!AU317)</f>
        <v>71</v>
      </c>
    </row>
    <row r="738" spans="1:28" x14ac:dyDescent="0.2">
      <c r="C738" s="11" t="s">
        <v>1213</v>
      </c>
      <c r="D738" s="37"/>
      <c r="E738" s="37"/>
      <c r="F738" s="37"/>
      <c r="G738" s="62">
        <f>((Source!AF317+Source!AE317)*Source!FX317/100)+((Source!AF317+Source!AE317)*Source!FY317/100)+Source!AB317</f>
        <v>3425.6121899999998</v>
      </c>
      <c r="H738" s="63">
        <f>Source!O317+Source!X317+Source!Y317</f>
        <v>3652.6</v>
      </c>
    </row>
    <row r="739" spans="1:28" ht="42.75" x14ac:dyDescent="0.2">
      <c r="A739" s="50">
        <v>104</v>
      </c>
      <c r="B739" s="50" t="str">
        <f>Source!E319</f>
        <v>49,1</v>
      </c>
      <c r="C739" s="50" t="str">
        <f>Source!G319</f>
        <v>Радиаторы биметаллические, марка «Rifar-B 500», количество секций 1, мощность 204 Вт</v>
      </c>
      <c r="D739" s="50" t="str">
        <f>Source!F319</f>
        <v>18.5.10.05-0012</v>
      </c>
      <c r="E739" s="33" t="str">
        <f>Source!H319</f>
        <v>шт.</v>
      </c>
      <c r="F739" s="14">
        <f>Source!I319</f>
        <v>8</v>
      </c>
      <c r="G739" s="24">
        <f>Source!AB319</f>
        <v>142.86000000000001</v>
      </c>
      <c r="H739" s="25">
        <f>Source!O319</f>
        <v>7463.01</v>
      </c>
      <c r="T739">
        <f>Source!O319+Source!X319+Source!Y319</f>
        <v>7463.01</v>
      </c>
      <c r="U739">
        <f>Source!P319</f>
        <v>7463.01</v>
      </c>
      <c r="V739">
        <f>Source!S319</f>
        <v>0</v>
      </c>
      <c r="W739">
        <f>Source!Q319</f>
        <v>0</v>
      </c>
      <c r="X739">
        <f>Source!R319</f>
        <v>0</v>
      </c>
      <c r="Y739">
        <f>Source!U319</f>
        <v>0</v>
      </c>
      <c r="Z739">
        <f>Source!V319</f>
        <v>0</v>
      </c>
      <c r="AA739">
        <f>Source!X319</f>
        <v>0</v>
      </c>
      <c r="AB739">
        <f>Source!Y319</f>
        <v>0</v>
      </c>
    </row>
    <row r="740" spans="1:28" ht="14.25" x14ac:dyDescent="0.2">
      <c r="C740" s="27" t="s">
        <v>1201</v>
      </c>
      <c r="D740" s="27">
        <f>Source!BC319</f>
        <v>6.53</v>
      </c>
      <c r="F740" s="14"/>
      <c r="G740" s="14"/>
      <c r="H740" s="14"/>
    </row>
    <row r="741" spans="1:28" ht="57" x14ac:dyDescent="0.2">
      <c r="A741" s="50">
        <v>105</v>
      </c>
      <c r="B741" s="50" t="str">
        <f>Source!E321</f>
        <v>50</v>
      </c>
      <c r="C741" s="50" t="str">
        <f>Source!G321</f>
        <v>Установка вентилей, задвижек, затворов, клапанов обратных, кранов проходных на трубопроводах из стальных труб диаметром до 25 мм</v>
      </c>
      <c r="D741" s="50" t="str">
        <f>Source!F321</f>
        <v>16-05-001-01</v>
      </c>
      <c r="E741" s="33" t="str">
        <f>Source!H321</f>
        <v>ШТ</v>
      </c>
      <c r="F741" s="14">
        <f>Source!I321</f>
        <v>16</v>
      </c>
      <c r="G741" s="24">
        <f>Source!AB321</f>
        <v>42.04</v>
      </c>
      <c r="H741" s="25">
        <f>Source!O321</f>
        <v>4392.34</v>
      </c>
      <c r="T741">
        <f>Source!O321+Source!X321+Source!Y321</f>
        <v>7006.1200000000008</v>
      </c>
      <c r="U741">
        <f>Source!P321</f>
        <v>2633.94</v>
      </c>
      <c r="V741">
        <f>Source!S321</f>
        <v>1392.72</v>
      </c>
      <c r="W741">
        <f>Source!Q321</f>
        <v>365.68</v>
      </c>
      <c r="X741">
        <f>Source!R321</f>
        <v>12.54</v>
      </c>
      <c r="Y741">
        <f>Source!U321</f>
        <v>23.52</v>
      </c>
      <c r="Z741">
        <f>Source!V321</f>
        <v>0.16</v>
      </c>
      <c r="AA741">
        <f>Source!X321</f>
        <v>1616.05</v>
      </c>
      <c r="AB741">
        <f>Source!Y321</f>
        <v>997.73</v>
      </c>
    </row>
    <row r="742" spans="1:28" ht="14.25" x14ac:dyDescent="0.2">
      <c r="C742" s="27" t="s">
        <v>1199</v>
      </c>
      <c r="D742" s="27">
        <f>Source!BA321</f>
        <v>6.53</v>
      </c>
      <c r="F742" s="14"/>
      <c r="G742" s="14"/>
      <c r="H742" s="14"/>
    </row>
    <row r="743" spans="1:28" x14ac:dyDescent="0.2">
      <c r="C743" s="27" t="s">
        <v>1200</v>
      </c>
      <c r="D743" s="27">
        <f>Source!BB321</f>
        <v>6.53</v>
      </c>
    </row>
    <row r="744" spans="1:28" x14ac:dyDescent="0.2">
      <c r="C744" s="27" t="s">
        <v>1201</v>
      </c>
      <c r="D744" s="27">
        <f>Source!BC321</f>
        <v>6.53</v>
      </c>
    </row>
    <row r="745" spans="1:28" x14ac:dyDescent="0.2">
      <c r="C745" s="27" t="s">
        <v>1202</v>
      </c>
      <c r="D745" s="27">
        <f>Source!BS321</f>
        <v>6.53</v>
      </c>
    </row>
    <row r="746" spans="1:28" x14ac:dyDescent="0.2">
      <c r="C746" s="11" t="s">
        <v>1209</v>
      </c>
      <c r="D746" s="37"/>
      <c r="E746" s="37"/>
      <c r="F746" s="37">
        <f>Source!BZ321</f>
        <v>128</v>
      </c>
      <c r="G746" s="62">
        <f>(Source!AF321+Source!AE321)*Source!FX321/100</f>
        <v>15.494400000000001</v>
      </c>
      <c r="H746" s="63">
        <f>Source!X321</f>
        <v>1616.05</v>
      </c>
    </row>
    <row r="747" spans="1:28" x14ac:dyDescent="0.2">
      <c r="C747" s="11" t="s">
        <v>1210</v>
      </c>
      <c r="D747" s="37"/>
      <c r="E747" s="37"/>
      <c r="F747" s="37"/>
      <c r="G747" s="37" t="str">
        <f>CONCATENATE(Source!DL321,Source!FT321, "=", Source!FX321, "%")</f>
        <v>*0,9=115,2%</v>
      </c>
      <c r="H747" s="37" t="str">
        <f>CONCATENATE(Source!AT321)</f>
        <v>115</v>
      </c>
    </row>
    <row r="748" spans="1:28" x14ac:dyDescent="0.2">
      <c r="C748" s="11" t="s">
        <v>1211</v>
      </c>
      <c r="D748" s="37"/>
      <c r="E748" s="37"/>
      <c r="F748" s="37">
        <f>Source!CA321</f>
        <v>83</v>
      </c>
      <c r="G748" s="62">
        <f>(Source!AF321+Source!AE321)*Source!FY321/100</f>
        <v>9.4889749999999999</v>
      </c>
      <c r="H748" s="63">
        <f>Source!Y321</f>
        <v>997.73</v>
      </c>
    </row>
    <row r="749" spans="1:28" x14ac:dyDescent="0.2">
      <c r="C749" s="11" t="s">
        <v>1212</v>
      </c>
      <c r="D749" s="37"/>
      <c r="E749" s="37"/>
      <c r="F749" s="37"/>
      <c r="G749" s="37" t="str">
        <f>CONCATENATE(Source!DM321,Source!FU321, "=", Source!FY321, "%")</f>
        <v>*0,85=70,55%</v>
      </c>
      <c r="H749" s="37" t="str">
        <f>CONCATENATE(Source!AU321)</f>
        <v>71</v>
      </c>
    </row>
    <row r="750" spans="1:28" x14ac:dyDescent="0.2">
      <c r="C750" s="11" t="s">
        <v>1213</v>
      </c>
      <c r="D750" s="37"/>
      <c r="E750" s="37"/>
      <c r="F750" s="37"/>
      <c r="G750" s="62">
        <f>((Source!AF321+Source!AE321)*Source!FX321/100)+((Source!AF321+Source!AE321)*Source!FY321/100)+Source!AB321</f>
        <v>67.023375000000001</v>
      </c>
      <c r="H750" s="63">
        <f>Source!O321+Source!X321+Source!Y321</f>
        <v>7006.1200000000008</v>
      </c>
    </row>
    <row r="751" spans="1:28" ht="28.5" x14ac:dyDescent="0.2">
      <c r="A751" s="50">
        <v>106</v>
      </c>
      <c r="B751" s="50" t="str">
        <f>Source!E323</f>
        <v>50,1</v>
      </c>
      <c r="C751" s="50" t="str">
        <f>Source!G323</f>
        <v>Кран шаровой латунный, резьбовой марки "Danfoss", диаметром 25 мм</v>
      </c>
      <c r="D751" s="50" t="str">
        <f>Source!F323</f>
        <v>18.1.09.08-0023</v>
      </c>
      <c r="E751" s="33" t="str">
        <f>Source!H323</f>
        <v>шт.</v>
      </c>
      <c r="F751" s="14">
        <f>Source!I323</f>
        <v>16</v>
      </c>
      <c r="G751" s="24">
        <f>Source!AB323</f>
        <v>63.17</v>
      </c>
      <c r="H751" s="25">
        <f>Source!O323</f>
        <v>6600</v>
      </c>
      <c r="T751">
        <f>Source!O323+Source!X323+Source!Y323</f>
        <v>6600</v>
      </c>
      <c r="U751">
        <f>Source!P323</f>
        <v>6600</v>
      </c>
      <c r="V751">
        <f>Source!S323</f>
        <v>0</v>
      </c>
      <c r="W751">
        <f>Source!Q323</f>
        <v>0</v>
      </c>
      <c r="X751">
        <f>Source!R323</f>
        <v>0</v>
      </c>
      <c r="Y751">
        <f>Source!U323</f>
        <v>0</v>
      </c>
      <c r="Z751">
        <f>Source!V323</f>
        <v>0</v>
      </c>
      <c r="AA751">
        <f>Source!X323</f>
        <v>0</v>
      </c>
      <c r="AB751">
        <f>Source!Y323</f>
        <v>0</v>
      </c>
    </row>
    <row r="752" spans="1:28" ht="14.25" x14ac:dyDescent="0.2">
      <c r="C752" s="27" t="s">
        <v>1201</v>
      </c>
      <c r="D752" s="27">
        <f>Source!BC323</f>
        <v>6.53</v>
      </c>
      <c r="F752" s="14"/>
      <c r="G752" s="14"/>
      <c r="H752" s="14"/>
    </row>
    <row r="753" spans="1:28" ht="57" x14ac:dyDescent="0.2">
      <c r="A753" s="50">
        <v>107</v>
      </c>
      <c r="B753" s="50" t="str">
        <f>Source!E325</f>
        <v>51</v>
      </c>
      <c r="C753" s="50" t="str">
        <f>Source!G325</f>
        <v>Масляная окраска металлических поверхностей решеток, переплетов, труб диаметром менее 50 мм и т.п., количество окрасок 2</v>
      </c>
      <c r="D753" s="50" t="str">
        <f>Source!F325</f>
        <v>15-04-030-04</v>
      </c>
      <c r="E753" s="33" t="str">
        <f>Source!H325</f>
        <v>100 м2</v>
      </c>
      <c r="F753" s="14">
        <f>Source!I325</f>
        <v>6.5600000000000006E-2</v>
      </c>
      <c r="G753" s="24">
        <f>Source!AB325</f>
        <v>815.44849999999997</v>
      </c>
      <c r="H753" s="25">
        <f>Source!O325</f>
        <v>349.31</v>
      </c>
      <c r="T753">
        <f>Source!O325+Source!X325+Source!Y325</f>
        <v>790.09</v>
      </c>
      <c r="U753">
        <f>Source!P325</f>
        <v>37.94</v>
      </c>
      <c r="V753">
        <f>Source!S325</f>
        <v>310.14999999999998</v>
      </c>
      <c r="W753">
        <f>Source!Q325</f>
        <v>1.22</v>
      </c>
      <c r="X753">
        <f>Source!R325</f>
        <v>0.26</v>
      </c>
      <c r="Y753">
        <f>Source!U325</f>
        <v>5.3607664000000002</v>
      </c>
      <c r="Z753">
        <f>Source!V325</f>
        <v>3.2800000000000004E-3</v>
      </c>
      <c r="AA753">
        <f>Source!X325</f>
        <v>294.89</v>
      </c>
      <c r="AB753">
        <f>Source!Y325</f>
        <v>145.88999999999999</v>
      </c>
    </row>
    <row r="754" spans="1:28" ht="14.25" x14ac:dyDescent="0.2">
      <c r="C754" s="27" t="str">
        <f>"Объем: "&amp;Source!I325&amp;"=6,56/"&amp;"100"</f>
        <v>Объем: 0,0656=6,56/100</v>
      </c>
      <c r="F754" s="14"/>
      <c r="G754" s="14"/>
      <c r="H754" s="14"/>
    </row>
    <row r="755" spans="1:28" x14ac:dyDescent="0.2">
      <c r="C755" s="27" t="s">
        <v>1199</v>
      </c>
      <c r="D755" s="27">
        <f>Source!BA325</f>
        <v>6.53</v>
      </c>
    </row>
    <row r="756" spans="1:28" x14ac:dyDescent="0.2">
      <c r="C756" s="27" t="s">
        <v>1200</v>
      </c>
      <c r="D756" s="27">
        <f>Source!BB325</f>
        <v>6.53</v>
      </c>
    </row>
    <row r="757" spans="1:28" x14ac:dyDescent="0.2">
      <c r="C757" s="27" t="s">
        <v>1201</v>
      </c>
      <c r="D757" s="27">
        <f>Source!BC325</f>
        <v>6.53</v>
      </c>
    </row>
    <row r="758" spans="1:28" x14ac:dyDescent="0.2">
      <c r="C758" s="27" t="s">
        <v>1202</v>
      </c>
      <c r="D758" s="27">
        <f>Source!BS325</f>
        <v>6.53</v>
      </c>
    </row>
    <row r="759" spans="1:28" x14ac:dyDescent="0.2">
      <c r="C759" s="27" t="s">
        <v>1204</v>
      </c>
      <c r="D759" s="107" t="s">
        <v>76</v>
      </c>
      <c r="E759" s="107"/>
      <c r="F759" s="107"/>
      <c r="G759" s="107"/>
      <c r="H759" s="107"/>
    </row>
    <row r="760" spans="1:28" x14ac:dyDescent="0.2">
      <c r="C760" s="27" t="s">
        <v>1205</v>
      </c>
      <c r="D760" s="107" t="s">
        <v>76</v>
      </c>
      <c r="E760" s="107"/>
      <c r="F760" s="107"/>
      <c r="G760" s="107"/>
      <c r="H760" s="107"/>
    </row>
    <row r="761" spans="1:28" x14ac:dyDescent="0.2">
      <c r="C761" s="27" t="s">
        <v>1206</v>
      </c>
      <c r="D761" s="107" t="s">
        <v>77</v>
      </c>
      <c r="E761" s="107"/>
      <c r="F761" s="107"/>
      <c r="G761" s="107"/>
      <c r="H761" s="107"/>
    </row>
    <row r="762" spans="1:28" x14ac:dyDescent="0.2">
      <c r="C762" s="27" t="s">
        <v>1207</v>
      </c>
      <c r="D762" s="107" t="s">
        <v>77</v>
      </c>
      <c r="E762" s="107"/>
      <c r="F762" s="107"/>
      <c r="G762" s="107"/>
      <c r="H762" s="107"/>
    </row>
    <row r="763" spans="1:28" x14ac:dyDescent="0.2">
      <c r="C763" s="27" t="s">
        <v>1208</v>
      </c>
      <c r="D763" s="107" t="s">
        <v>76</v>
      </c>
      <c r="E763" s="107"/>
      <c r="F763" s="107"/>
      <c r="G763" s="107"/>
      <c r="H763" s="107"/>
    </row>
    <row r="764" spans="1:28" x14ac:dyDescent="0.2">
      <c r="C764" s="11" t="s">
        <v>1209</v>
      </c>
      <c r="D764" s="37"/>
      <c r="E764" s="37"/>
      <c r="F764" s="37">
        <f>Source!BZ325</f>
        <v>105</v>
      </c>
      <c r="G764" s="62">
        <f>(Source!AF325+Source!AE325)*Source!FX325/100</f>
        <v>684.78574500000002</v>
      </c>
      <c r="H764" s="63">
        <f>Source!X325</f>
        <v>294.89</v>
      </c>
    </row>
    <row r="765" spans="1:28" x14ac:dyDescent="0.2">
      <c r="C765" s="11" t="s">
        <v>1210</v>
      </c>
      <c r="D765" s="37"/>
      <c r="E765" s="37"/>
      <c r="F765" s="37"/>
      <c r="G765" s="37" t="str">
        <f>CONCATENATE(Source!DL325,Source!FT325, "=", Source!FX325, "%")</f>
        <v>*0,9=94,5%</v>
      </c>
      <c r="H765" s="37" t="str">
        <f>CONCATENATE(Source!AT325)</f>
        <v>95</v>
      </c>
    </row>
    <row r="766" spans="1:28" x14ac:dyDescent="0.2">
      <c r="C766" s="11" t="s">
        <v>1211</v>
      </c>
      <c r="D766" s="37"/>
      <c r="E766" s="37"/>
      <c r="F766" s="37">
        <f>Source!CA325</f>
        <v>55</v>
      </c>
      <c r="G766" s="62">
        <f>(Source!AF325+Source!AE325)*Source!FY325/100</f>
        <v>338.76966749999997</v>
      </c>
      <c r="H766" s="63">
        <f>Source!Y325</f>
        <v>145.88999999999999</v>
      </c>
    </row>
    <row r="767" spans="1:28" x14ac:dyDescent="0.2">
      <c r="C767" s="11" t="s">
        <v>1212</v>
      </c>
      <c r="D767" s="37"/>
      <c r="E767" s="37"/>
      <c r="F767" s="37"/>
      <c r="G767" s="37" t="str">
        <f>CONCATENATE(Source!DM325,Source!FU325, "=", Source!FY325, "%")</f>
        <v>*0,85=46,75%</v>
      </c>
      <c r="H767" s="37" t="str">
        <f>CONCATENATE(Source!AU325)</f>
        <v>47</v>
      </c>
    </row>
    <row r="768" spans="1:28" x14ac:dyDescent="0.2">
      <c r="C768" s="11" t="s">
        <v>1213</v>
      </c>
      <c r="D768" s="37"/>
      <c r="E768" s="37"/>
      <c r="F768" s="37"/>
      <c r="G768" s="62">
        <f>((Source!AF325+Source!AE325)*Source!FX325/100)+((Source!AF325+Source!AE325)*Source!FY325/100)+Source!AB325</f>
        <v>1839.0039124999998</v>
      </c>
      <c r="H768" s="63">
        <f>Source!O325+Source!X325+Source!Y325</f>
        <v>790.09</v>
      </c>
    </row>
    <row r="769" spans="1:28" ht="28.5" x14ac:dyDescent="0.2">
      <c r="A769" s="50">
        <v>108</v>
      </c>
      <c r="B769" s="50" t="str">
        <f>Source!E327</f>
        <v>51,1</v>
      </c>
      <c r="C769" s="50" t="str">
        <f>Source!G327</f>
        <v>Краски для внутренних работ масляные готовые к применению</v>
      </c>
      <c r="D769" s="50" t="str">
        <f>Source!F327</f>
        <v>14.4.02.04</v>
      </c>
      <c r="E769" s="33" t="str">
        <f>Source!H327</f>
        <v>т</v>
      </c>
      <c r="F769" s="14">
        <f>Source!I327</f>
        <v>1.614E-3</v>
      </c>
      <c r="G769" s="24">
        <f>Source!AB327</f>
        <v>0</v>
      </c>
      <c r="H769" s="25">
        <f>Source!O327</f>
        <v>0</v>
      </c>
      <c r="T769">
        <f>Source!O327+Source!X327+Source!Y327</f>
        <v>0</v>
      </c>
      <c r="U769">
        <f>Source!P327</f>
        <v>0</v>
      </c>
      <c r="V769">
        <f>Source!S327</f>
        <v>0</v>
      </c>
      <c r="W769">
        <f>Source!Q327</f>
        <v>0</v>
      </c>
      <c r="X769">
        <f>Source!R327</f>
        <v>0</v>
      </c>
      <c r="Y769">
        <f>Source!U327</f>
        <v>0</v>
      </c>
      <c r="Z769">
        <f>Source!V327</f>
        <v>0</v>
      </c>
      <c r="AA769">
        <f>Source!X327</f>
        <v>0</v>
      </c>
      <c r="AB769">
        <f>Source!Y327</f>
        <v>0</v>
      </c>
    </row>
    <row r="770" spans="1:28" ht="14.25" x14ac:dyDescent="0.2">
      <c r="C770" s="27" t="s">
        <v>1201</v>
      </c>
      <c r="D770" s="27">
        <f>Source!BC327</f>
        <v>6.53</v>
      </c>
      <c r="F770" s="14"/>
      <c r="G770" s="14"/>
      <c r="H770" s="14"/>
    </row>
    <row r="771" spans="1:28" ht="28.5" x14ac:dyDescent="0.2">
      <c r="A771" s="50">
        <v>109</v>
      </c>
      <c r="B771" s="50" t="str">
        <f>Source!E329</f>
        <v>51,2</v>
      </c>
      <c r="C771" s="50" t="str">
        <f>Source!G329</f>
        <v>Эмаль ПФ-115 цветная</v>
      </c>
      <c r="D771" s="50" t="str">
        <f>Source!F329</f>
        <v>14.4.04.08-0004</v>
      </c>
      <c r="E771" s="33" t="str">
        <f>Source!H329</f>
        <v>кг</v>
      </c>
      <c r="F771" s="14">
        <f>Source!I329</f>
        <v>1.6140000000000001</v>
      </c>
      <c r="G771" s="24">
        <f>Source!AB329</f>
        <v>16.66</v>
      </c>
      <c r="H771" s="25">
        <f>Source!O329</f>
        <v>175.59</v>
      </c>
      <c r="T771">
        <f>Source!O329+Source!X329+Source!Y329</f>
        <v>175.59</v>
      </c>
      <c r="U771">
        <f>Source!P329</f>
        <v>175.59</v>
      </c>
      <c r="V771">
        <f>Source!S329</f>
        <v>0</v>
      </c>
      <c r="W771">
        <f>Source!Q329</f>
        <v>0</v>
      </c>
      <c r="X771">
        <f>Source!R329</f>
        <v>0</v>
      </c>
      <c r="Y771">
        <f>Source!U329</f>
        <v>0</v>
      </c>
      <c r="Z771">
        <f>Source!V329</f>
        <v>0</v>
      </c>
      <c r="AA771">
        <f>Source!X329</f>
        <v>0</v>
      </c>
      <c r="AB771">
        <f>Source!Y329</f>
        <v>0</v>
      </c>
    </row>
    <row r="772" spans="1:28" ht="14.25" x14ac:dyDescent="0.2">
      <c r="C772" s="27" t="s">
        <v>1201</v>
      </c>
      <c r="D772" s="27">
        <f>Source!BC329</f>
        <v>6.53</v>
      </c>
      <c r="F772" s="14"/>
      <c r="G772" s="14"/>
      <c r="H772" s="14"/>
    </row>
    <row r="774" spans="1:28" ht="15" x14ac:dyDescent="0.25">
      <c r="A774" s="64"/>
      <c r="B774" s="64"/>
      <c r="C774" s="81" t="str">
        <f>CONCATENATE("Итого по разделу: ",IF(Source!G331&lt;&gt;"Новый раздел", Source!G331, ""))</f>
        <v>Итого по разделу: Раздел Отопление</v>
      </c>
      <c r="D774" s="81"/>
      <c r="E774" s="81"/>
      <c r="F774" s="81"/>
      <c r="G774" s="64"/>
      <c r="H774" s="65">
        <f>IF(SUM(T691:T773)=0, "-", SUM(T691:T773))</f>
        <v>40993.219999999994</v>
      </c>
    </row>
    <row r="775" spans="1:28" ht="15" x14ac:dyDescent="0.25">
      <c r="A775" s="64"/>
      <c r="B775" s="64"/>
      <c r="C775" s="64"/>
      <c r="D775" s="64"/>
      <c r="E775" s="64"/>
      <c r="F775" s="64"/>
      <c r="G775" s="64"/>
      <c r="H775" s="64"/>
    </row>
    <row r="777" spans="1:28" ht="14.25" x14ac:dyDescent="0.2">
      <c r="C777" s="108" t="str">
        <f>Source!H364</f>
        <v>Итого</v>
      </c>
      <c r="D777" s="108"/>
      <c r="E777" s="108"/>
      <c r="F777" s="108"/>
      <c r="G777" s="75">
        <f>IF(Source!P364=0, "", Source!P364)</f>
        <v>40993.22</v>
      </c>
      <c r="H777" s="75"/>
    </row>
    <row r="778" spans="1:28" ht="14.25" x14ac:dyDescent="0.2">
      <c r="C778" s="108" t="str">
        <f>Source!H365</f>
        <v>НДС 18%</v>
      </c>
      <c r="D778" s="108"/>
      <c r="E778" s="108"/>
      <c r="F778" s="108"/>
      <c r="G778" s="75">
        <f>IF(Source!P365=0, "", Source!P365)</f>
        <v>7378.78</v>
      </c>
      <c r="H778" s="75"/>
    </row>
    <row r="779" spans="1:28" ht="14.25" x14ac:dyDescent="0.2">
      <c r="C779" s="108" t="str">
        <f>Source!H366</f>
        <v>Всего</v>
      </c>
      <c r="D779" s="108"/>
      <c r="E779" s="108"/>
      <c r="F779" s="108"/>
      <c r="G779" s="75">
        <f>IF(Source!P366=0, "", Source!P366)</f>
        <v>48372</v>
      </c>
      <c r="H779" s="75"/>
    </row>
    <row r="781" spans="1:28" ht="16.5" x14ac:dyDescent="0.25">
      <c r="A781" s="83" t="str">
        <f>CONCATENATE("Раздел: ",IF(Source!G368&lt;&gt;"Новый раздел", Source!G368, ""))</f>
        <v>Раздел: Раздел Вентиляция</v>
      </c>
      <c r="B781" s="83"/>
      <c r="C781" s="83"/>
      <c r="D781" s="83"/>
      <c r="E781" s="83"/>
      <c r="F781" s="83"/>
      <c r="G781" s="83"/>
      <c r="H781" s="83"/>
    </row>
    <row r="782" spans="1:28" ht="57" x14ac:dyDescent="0.2">
      <c r="A782" s="50">
        <v>110</v>
      </c>
      <c r="B782" s="50" t="str">
        <f>Source!E373</f>
        <v>52</v>
      </c>
      <c r="C782" s="50" t="str">
        <f>Source!G373</f>
        <v>Разборка воздуховодов из листовой стали толщиной до 0,9 мм диаметром/периметром до 495 мм /1550 мм</v>
      </c>
      <c r="D782" s="50" t="str">
        <f>Source!F373</f>
        <v>65-30-3</v>
      </c>
      <c r="E782" s="33" t="str">
        <f>Source!H373</f>
        <v>100 м2</v>
      </c>
      <c r="F782" s="14">
        <f>Source!I373</f>
        <v>2.8799999999999999E-2</v>
      </c>
      <c r="G782" s="24">
        <f>Source!AB373</f>
        <v>297.26</v>
      </c>
      <c r="H782" s="25">
        <f>Source!O373</f>
        <v>55.9</v>
      </c>
      <c r="T782">
        <f>Source!O373+Source!X373+Source!Y373</f>
        <v>122.12</v>
      </c>
      <c r="U782">
        <f>Source!P373</f>
        <v>0</v>
      </c>
      <c r="V782">
        <f>Source!S373</f>
        <v>51.49</v>
      </c>
      <c r="W782">
        <f>Source!Q373</f>
        <v>4.41</v>
      </c>
      <c r="X782">
        <f>Source!R373</f>
        <v>1.91</v>
      </c>
      <c r="Y782">
        <f>Source!U373</f>
        <v>0.92447999999999997</v>
      </c>
      <c r="Z782">
        <f>Source!V373</f>
        <v>2.1600000000000001E-2</v>
      </c>
      <c r="AA782">
        <f>Source!X373</f>
        <v>39.520000000000003</v>
      </c>
      <c r="AB782">
        <f>Source!Y373</f>
        <v>26.7</v>
      </c>
    </row>
    <row r="783" spans="1:28" ht="14.25" x14ac:dyDescent="0.2">
      <c r="C783" s="27" t="str">
        <f>"Объем: "&amp;Source!I373&amp;"=2,88/"&amp;"100"</f>
        <v>Объем: 0,0288=2,88/100</v>
      </c>
      <c r="F783" s="14"/>
      <c r="G783" s="14"/>
      <c r="H783" s="14"/>
    </row>
    <row r="784" spans="1:28" x14ac:dyDescent="0.2">
      <c r="C784" s="27" t="s">
        <v>1199</v>
      </c>
      <c r="D784" s="27">
        <f>Source!BA373</f>
        <v>6.53</v>
      </c>
    </row>
    <row r="785" spans="1:28" x14ac:dyDescent="0.2">
      <c r="C785" s="27" t="s">
        <v>1200</v>
      </c>
      <c r="D785" s="27">
        <f>Source!BB373</f>
        <v>6.53</v>
      </c>
    </row>
    <row r="786" spans="1:28" x14ac:dyDescent="0.2">
      <c r="C786" s="27" t="s">
        <v>1201</v>
      </c>
      <c r="D786" s="27">
        <f>Source!BC373</f>
        <v>6.53</v>
      </c>
    </row>
    <row r="787" spans="1:28" x14ac:dyDescent="0.2">
      <c r="C787" s="27" t="s">
        <v>1202</v>
      </c>
      <c r="D787" s="27">
        <f>Source!BS373</f>
        <v>6.53</v>
      </c>
    </row>
    <row r="788" spans="1:28" x14ac:dyDescent="0.2">
      <c r="C788" s="11" t="s">
        <v>1209</v>
      </c>
      <c r="D788" s="37"/>
      <c r="E788" s="37"/>
      <c r="F788" s="37">
        <f>Source!BZ373</f>
        <v>74</v>
      </c>
      <c r="G788" s="62">
        <f>(Source!AF373+Source!AE373)*Source!FX373/100</f>
        <v>210.1156</v>
      </c>
      <c r="H788" s="63">
        <f>Source!X373</f>
        <v>39.520000000000003</v>
      </c>
    </row>
    <row r="789" spans="1:28" x14ac:dyDescent="0.2">
      <c r="C789" s="11" t="s">
        <v>1211</v>
      </c>
      <c r="D789" s="37"/>
      <c r="E789" s="37"/>
      <c r="F789" s="37">
        <f>Source!CA373</f>
        <v>50</v>
      </c>
      <c r="G789" s="62">
        <f>(Source!AF373+Source!AE373)*Source!FY373/100</f>
        <v>141.97</v>
      </c>
      <c r="H789" s="63">
        <f>Source!Y373</f>
        <v>26.7</v>
      </c>
    </row>
    <row r="790" spans="1:28" x14ac:dyDescent="0.2">
      <c r="C790" s="11" t="s">
        <v>1213</v>
      </c>
      <c r="D790" s="37"/>
      <c r="E790" s="37"/>
      <c r="F790" s="37"/>
      <c r="G790" s="62">
        <f>((Source!AF373+Source!AE373)*Source!FX373/100)+((Source!AF373+Source!AE373)*Source!FY373/100)+Source!AB373</f>
        <v>649.34559999999999</v>
      </c>
      <c r="H790" s="63">
        <f>Source!O373+Source!X373+Source!Y373</f>
        <v>122.12</v>
      </c>
    </row>
    <row r="792" spans="1:28" ht="15" x14ac:dyDescent="0.25">
      <c r="A792" s="64"/>
      <c r="B792" s="64"/>
      <c r="C792" s="81" t="str">
        <f>CONCATENATE("Итого по разделу: ",IF(Source!G375&lt;&gt;"Новый раздел", Source!G375, ""))</f>
        <v>Итого по разделу: Раздел Вентиляция</v>
      </c>
      <c r="D792" s="81"/>
      <c r="E792" s="81"/>
      <c r="F792" s="81"/>
      <c r="G792" s="64"/>
      <c r="H792" s="65">
        <f>IF(SUM(T781:T791)=0, "-", SUM(T781:T791))</f>
        <v>122.12</v>
      </c>
    </row>
    <row r="793" spans="1:28" ht="15" x14ac:dyDescent="0.25">
      <c r="A793" s="64"/>
      <c r="B793" s="64"/>
      <c r="C793" s="64"/>
      <c r="D793" s="64"/>
      <c r="E793" s="64"/>
      <c r="F793" s="64"/>
      <c r="G793" s="64"/>
      <c r="H793" s="64"/>
    </row>
    <row r="795" spans="1:28" ht="14.25" x14ac:dyDescent="0.2">
      <c r="C795" s="108" t="str">
        <f>Source!H408</f>
        <v>Итого</v>
      </c>
      <c r="D795" s="108"/>
      <c r="E795" s="108"/>
      <c r="F795" s="108"/>
      <c r="G795" s="75">
        <f>IF(Source!P408=0, "", Source!P408)</f>
        <v>122.12</v>
      </c>
      <c r="H795" s="75"/>
    </row>
    <row r="796" spans="1:28" ht="14.25" x14ac:dyDescent="0.2">
      <c r="C796" s="108" t="str">
        <f>Source!H409</f>
        <v>НДС 18%</v>
      </c>
      <c r="D796" s="108"/>
      <c r="E796" s="108"/>
      <c r="F796" s="108"/>
      <c r="G796" s="75">
        <f>IF(Source!P409=0, "", Source!P409)</f>
        <v>21.98</v>
      </c>
      <c r="H796" s="75"/>
    </row>
    <row r="797" spans="1:28" ht="14.25" x14ac:dyDescent="0.2">
      <c r="C797" s="108" t="str">
        <f>Source!H410</f>
        <v>Всего</v>
      </c>
      <c r="D797" s="108"/>
      <c r="E797" s="108"/>
      <c r="F797" s="108"/>
      <c r="G797" s="75">
        <f>IF(Source!P410=0, "", Source!P410)</f>
        <v>144.1</v>
      </c>
      <c r="H797" s="75"/>
    </row>
    <row r="799" spans="1:28" ht="16.5" x14ac:dyDescent="0.25">
      <c r="A799" s="83" t="str">
        <f>CONCATENATE("Раздел: ",IF(Source!G412&lt;&gt;"Новый раздел", Source!G412, ""))</f>
        <v>Раздел: Раздел Пожарная сигнализация</v>
      </c>
      <c r="B799" s="83"/>
      <c r="C799" s="83"/>
      <c r="D799" s="83"/>
      <c r="E799" s="83"/>
      <c r="F799" s="83"/>
      <c r="G799" s="83"/>
      <c r="H799" s="83"/>
    </row>
    <row r="800" spans="1:28" ht="57" x14ac:dyDescent="0.2">
      <c r="A800" s="50">
        <v>111</v>
      </c>
      <c r="B800" s="50" t="str">
        <f>Source!E417</f>
        <v>53</v>
      </c>
      <c r="C800" s="50" t="str">
        <f>Source!G417</f>
        <v>Демонтаж:Извещатель ПС автоматический тепловой электро-контактный, магнитоконтактный в нормальном исполнении</v>
      </c>
      <c r="D800" s="50" t="str">
        <f>Source!F417</f>
        <v>м10-08-002-01</v>
      </c>
      <c r="E800" s="33" t="str">
        <f>Source!H417</f>
        <v>ШТ</v>
      </c>
      <c r="F800" s="14">
        <f>Source!I417</f>
        <v>12</v>
      </c>
      <c r="G800" s="24">
        <f>Source!AB417</f>
        <v>2.4239999999999999</v>
      </c>
      <c r="H800" s="25">
        <f>Source!O417</f>
        <v>189.94</v>
      </c>
      <c r="T800">
        <f>Source!O417+Source!X417+Source!Y417</f>
        <v>455.84999999999997</v>
      </c>
      <c r="U800">
        <f>Source!P417</f>
        <v>0</v>
      </c>
      <c r="V800">
        <f>Source!S417</f>
        <v>189.94</v>
      </c>
      <c r="W800">
        <f>Source!Q417</f>
        <v>0</v>
      </c>
      <c r="X800">
        <f>Source!R417</f>
        <v>0</v>
      </c>
      <c r="Y800">
        <f>Source!U417</f>
        <v>3.024</v>
      </c>
      <c r="Z800">
        <f>Source!V417</f>
        <v>0</v>
      </c>
      <c r="AA800">
        <f>Source!X417</f>
        <v>151.94999999999999</v>
      </c>
      <c r="AB800">
        <f>Source!Y417</f>
        <v>113.96</v>
      </c>
    </row>
    <row r="801" spans="1:28" ht="14.25" x14ac:dyDescent="0.2">
      <c r="C801" s="27" t="s">
        <v>1199</v>
      </c>
      <c r="D801" s="27">
        <f>Source!BA417</f>
        <v>6.53</v>
      </c>
      <c r="F801" s="14"/>
      <c r="G801" s="14"/>
      <c r="H801" s="14"/>
    </row>
    <row r="802" spans="1:28" x14ac:dyDescent="0.2">
      <c r="C802" s="27" t="s">
        <v>1200</v>
      </c>
      <c r="D802" s="27">
        <f>Source!BB417</f>
        <v>6.53</v>
      </c>
    </row>
    <row r="803" spans="1:28" x14ac:dyDescent="0.2">
      <c r="C803" s="27" t="s">
        <v>1201</v>
      </c>
      <c r="D803" s="27">
        <f>Source!BC417</f>
        <v>6.53</v>
      </c>
    </row>
    <row r="804" spans="1:28" x14ac:dyDescent="0.2">
      <c r="C804" s="27" t="s">
        <v>1202</v>
      </c>
      <c r="D804" s="27">
        <f>Source!BS417</f>
        <v>6.53</v>
      </c>
    </row>
    <row r="805" spans="1:28" x14ac:dyDescent="0.2">
      <c r="C805" s="27" t="s">
        <v>1203</v>
      </c>
      <c r="D805" s="107" t="s">
        <v>20</v>
      </c>
      <c r="E805" s="107"/>
      <c r="F805" s="107"/>
      <c r="G805" s="107"/>
      <c r="H805" s="107"/>
    </row>
    <row r="806" spans="1:28" x14ac:dyDescent="0.2">
      <c r="C806" s="27" t="s">
        <v>1204</v>
      </c>
      <c r="D806" s="107" t="s">
        <v>383</v>
      </c>
      <c r="E806" s="107"/>
      <c r="F806" s="107"/>
      <c r="G806" s="107"/>
      <c r="H806" s="107"/>
    </row>
    <row r="807" spans="1:28" x14ac:dyDescent="0.2">
      <c r="C807" s="27" t="s">
        <v>1205</v>
      </c>
      <c r="D807" s="107" t="s">
        <v>383</v>
      </c>
      <c r="E807" s="107"/>
      <c r="F807" s="107"/>
      <c r="G807" s="107"/>
      <c r="H807" s="107"/>
    </row>
    <row r="808" spans="1:28" x14ac:dyDescent="0.2">
      <c r="C808" s="27" t="s">
        <v>1206</v>
      </c>
      <c r="D808" s="107" t="s">
        <v>383</v>
      </c>
      <c r="E808" s="107"/>
      <c r="F808" s="107"/>
      <c r="G808" s="107"/>
      <c r="H808" s="107"/>
    </row>
    <row r="809" spans="1:28" x14ac:dyDescent="0.2">
      <c r="C809" s="27" t="s">
        <v>1207</v>
      </c>
      <c r="D809" s="107" t="s">
        <v>383</v>
      </c>
      <c r="E809" s="107"/>
      <c r="F809" s="107"/>
      <c r="G809" s="107"/>
      <c r="H809" s="107"/>
    </row>
    <row r="810" spans="1:28" x14ac:dyDescent="0.2">
      <c r="C810" s="27" t="s">
        <v>1208</v>
      </c>
      <c r="D810" s="107" t="s">
        <v>383</v>
      </c>
      <c r="E810" s="107"/>
      <c r="F810" s="107"/>
      <c r="G810" s="107"/>
      <c r="H810" s="107"/>
    </row>
    <row r="811" spans="1:28" x14ac:dyDescent="0.2">
      <c r="C811" s="11" t="s">
        <v>1209</v>
      </c>
      <c r="D811" s="37"/>
      <c r="E811" s="37"/>
      <c r="F811" s="37">
        <f>Source!BZ417</f>
        <v>80</v>
      </c>
      <c r="G811" s="62">
        <f>(Source!AF417+Source!AE417)*Source!FX417/100</f>
        <v>1.9391999999999998</v>
      </c>
      <c r="H811" s="63">
        <f>Source!X417</f>
        <v>151.94999999999999</v>
      </c>
    </row>
    <row r="812" spans="1:28" x14ac:dyDescent="0.2">
      <c r="C812" s="11" t="s">
        <v>1211</v>
      </c>
      <c r="D812" s="37"/>
      <c r="E812" s="37"/>
      <c r="F812" s="37">
        <f>Source!CA417</f>
        <v>60</v>
      </c>
      <c r="G812" s="62">
        <f>(Source!AF417+Source!AE417)*Source!FY417/100</f>
        <v>1.4543999999999999</v>
      </c>
      <c r="H812" s="63">
        <f>Source!Y417</f>
        <v>113.96</v>
      </c>
    </row>
    <row r="813" spans="1:28" x14ac:dyDescent="0.2">
      <c r="C813" s="11" t="s">
        <v>1213</v>
      </c>
      <c r="D813" s="37"/>
      <c r="E813" s="37"/>
      <c r="F813" s="37"/>
      <c r="G813" s="62">
        <f>((Source!AF417+Source!AE417)*Source!FX417/100)+((Source!AF417+Source!AE417)*Source!FY417/100)+Source!AB417</f>
        <v>5.8175999999999997</v>
      </c>
      <c r="H813" s="63">
        <f>Source!O417+Source!X417+Source!Y417</f>
        <v>455.84999999999997</v>
      </c>
    </row>
    <row r="814" spans="1:28" ht="28.5" x14ac:dyDescent="0.2">
      <c r="A814" s="50">
        <v>112</v>
      </c>
      <c r="B814" s="50" t="str">
        <f>Source!E419</f>
        <v>54</v>
      </c>
      <c r="C814" s="50" t="str">
        <f>Source!G419</f>
        <v>Демонтаж: Короба пластмассовые шириной до 40 мм</v>
      </c>
      <c r="D814" s="50" t="str">
        <f>Source!F419</f>
        <v>м08-02-390-01</v>
      </c>
      <c r="E814" s="33" t="str">
        <f>Source!H419</f>
        <v>100 м</v>
      </c>
      <c r="F814" s="14">
        <f>Source!I419</f>
        <v>0.36</v>
      </c>
      <c r="G814" s="24">
        <f>Source!AB419</f>
        <v>46.569000000000003</v>
      </c>
      <c r="H814" s="25">
        <f>Source!O419</f>
        <v>109.48</v>
      </c>
      <c r="T814">
        <f>Source!O419+Source!X419+Source!Y419</f>
        <v>284.45</v>
      </c>
      <c r="U814">
        <f>Source!P419</f>
        <v>0</v>
      </c>
      <c r="V814">
        <f>Source!S419</f>
        <v>109.26</v>
      </c>
      <c r="W814">
        <f>Source!Q419</f>
        <v>0.22</v>
      </c>
      <c r="X814">
        <f>Source!R419</f>
        <v>0.1</v>
      </c>
      <c r="Y814">
        <f>Source!U419</f>
        <v>1.7593199999999998</v>
      </c>
      <c r="Z814">
        <f>Source!V419</f>
        <v>1.08E-3</v>
      </c>
      <c r="AA814">
        <f>Source!X419</f>
        <v>103.89</v>
      </c>
      <c r="AB814">
        <f>Source!Y419</f>
        <v>71.08</v>
      </c>
    </row>
    <row r="815" spans="1:28" ht="14.25" x14ac:dyDescent="0.2">
      <c r="C815" s="27" t="str">
        <f>"Объем: "&amp;Source!I419&amp;"=36/"&amp;"100"</f>
        <v>Объем: 0,36=36/100</v>
      </c>
      <c r="F815" s="14"/>
      <c r="G815" s="14"/>
      <c r="H815" s="14"/>
    </row>
    <row r="816" spans="1:28" x14ac:dyDescent="0.2">
      <c r="C816" s="27" t="s">
        <v>1199</v>
      </c>
      <c r="D816" s="27">
        <f>Source!BA419</f>
        <v>6.53</v>
      </c>
    </row>
    <row r="817" spans="1:28" x14ac:dyDescent="0.2">
      <c r="C817" s="27" t="s">
        <v>1200</v>
      </c>
      <c r="D817" s="27">
        <f>Source!BB419</f>
        <v>6.53</v>
      </c>
    </row>
    <row r="818" spans="1:28" x14ac:dyDescent="0.2">
      <c r="C818" s="27" t="s">
        <v>1201</v>
      </c>
      <c r="D818" s="27">
        <f>Source!BC419</f>
        <v>6.53</v>
      </c>
    </row>
    <row r="819" spans="1:28" x14ac:dyDescent="0.2">
      <c r="C819" s="27" t="s">
        <v>1202</v>
      </c>
      <c r="D819" s="27">
        <f>Source!BS419</f>
        <v>6.53</v>
      </c>
    </row>
    <row r="820" spans="1:28" x14ac:dyDescent="0.2">
      <c r="C820" s="27" t="s">
        <v>1203</v>
      </c>
      <c r="D820" s="107" t="s">
        <v>20</v>
      </c>
      <c r="E820" s="107"/>
      <c r="F820" s="107"/>
      <c r="G820" s="107"/>
      <c r="H820" s="107"/>
    </row>
    <row r="821" spans="1:28" x14ac:dyDescent="0.2">
      <c r="C821" s="27" t="s">
        <v>1204</v>
      </c>
      <c r="D821" s="107" t="s">
        <v>383</v>
      </c>
      <c r="E821" s="107"/>
      <c r="F821" s="107"/>
      <c r="G821" s="107"/>
      <c r="H821" s="107"/>
    </row>
    <row r="822" spans="1:28" x14ac:dyDescent="0.2">
      <c r="C822" s="27" t="s">
        <v>1205</v>
      </c>
      <c r="D822" s="107" t="s">
        <v>383</v>
      </c>
      <c r="E822" s="107"/>
      <c r="F822" s="107"/>
      <c r="G822" s="107"/>
      <c r="H822" s="107"/>
    </row>
    <row r="823" spans="1:28" x14ac:dyDescent="0.2">
      <c r="C823" s="27" t="s">
        <v>1206</v>
      </c>
      <c r="D823" s="107" t="s">
        <v>383</v>
      </c>
      <c r="E823" s="107"/>
      <c r="F823" s="107"/>
      <c r="G823" s="107"/>
      <c r="H823" s="107"/>
    </row>
    <row r="824" spans="1:28" x14ac:dyDescent="0.2">
      <c r="C824" s="27" t="s">
        <v>1207</v>
      </c>
      <c r="D824" s="107" t="s">
        <v>383</v>
      </c>
      <c r="E824" s="107"/>
      <c r="F824" s="107"/>
      <c r="G824" s="107"/>
      <c r="H824" s="107"/>
    </row>
    <row r="825" spans="1:28" x14ac:dyDescent="0.2">
      <c r="C825" s="27" t="s">
        <v>1208</v>
      </c>
      <c r="D825" s="107" t="s">
        <v>383</v>
      </c>
      <c r="E825" s="107"/>
      <c r="F825" s="107"/>
      <c r="G825" s="107"/>
      <c r="H825" s="107"/>
    </row>
    <row r="826" spans="1:28" x14ac:dyDescent="0.2">
      <c r="C826" s="11" t="s">
        <v>1209</v>
      </c>
      <c r="D826" s="37"/>
      <c r="E826" s="37"/>
      <c r="F826" s="37">
        <f>Source!BZ419</f>
        <v>95</v>
      </c>
      <c r="G826" s="62">
        <f>(Source!AF419+Source!AE419)*Source!FX419/100</f>
        <v>44.192100000000003</v>
      </c>
      <c r="H826" s="63">
        <f>Source!X419</f>
        <v>103.89</v>
      </c>
    </row>
    <row r="827" spans="1:28" x14ac:dyDescent="0.2">
      <c r="C827" s="11" t="s">
        <v>1211</v>
      </c>
      <c r="D827" s="37"/>
      <c r="E827" s="37"/>
      <c r="F827" s="37">
        <f>Source!CA419</f>
        <v>65</v>
      </c>
      <c r="G827" s="62">
        <f>(Source!AF419+Source!AE419)*Source!FY419/100</f>
        <v>30.236699999999999</v>
      </c>
      <c r="H827" s="63">
        <f>Source!Y419</f>
        <v>71.08</v>
      </c>
    </row>
    <row r="828" spans="1:28" x14ac:dyDescent="0.2">
      <c r="C828" s="11" t="s">
        <v>1213</v>
      </c>
      <c r="D828" s="37"/>
      <c r="E828" s="37"/>
      <c r="F828" s="37"/>
      <c r="G828" s="62">
        <f>((Source!AF419+Source!AE419)*Source!FX419/100)+((Source!AF419+Source!AE419)*Source!FY419/100)+Source!AB419</f>
        <v>120.9978</v>
      </c>
      <c r="H828" s="63">
        <f>Source!O419+Source!X419+Source!Y419</f>
        <v>284.45</v>
      </c>
    </row>
    <row r="829" spans="1:28" ht="14.25" x14ac:dyDescent="0.2">
      <c r="A829" s="50">
        <v>113</v>
      </c>
      <c r="B829" s="50" t="str">
        <f>Source!E421</f>
        <v>55</v>
      </c>
      <c r="C829" s="50" t="str">
        <f>Source!G421</f>
        <v>Демонтаж кабеля</v>
      </c>
      <c r="D829" s="50" t="str">
        <f>Source!F421</f>
        <v>67-3-1</v>
      </c>
      <c r="E829" s="33" t="str">
        <f>Source!H421</f>
        <v>100 м</v>
      </c>
      <c r="F829" s="14">
        <f>Source!I421</f>
        <v>0.36</v>
      </c>
      <c r="G829" s="24">
        <f>Source!AB421</f>
        <v>75.5</v>
      </c>
      <c r="H829" s="25">
        <f>Source!O421</f>
        <v>177.49</v>
      </c>
      <c r="T829">
        <f>Source!O421+Source!X421+Source!Y421</f>
        <v>443.13</v>
      </c>
      <c r="U829">
        <f>Source!P421</f>
        <v>0</v>
      </c>
      <c r="V829">
        <f>Source!S421</f>
        <v>176.76</v>
      </c>
      <c r="W829">
        <f>Source!Q421</f>
        <v>0.73</v>
      </c>
      <c r="X829">
        <f>Source!R421</f>
        <v>0.33</v>
      </c>
      <c r="Y829">
        <f>Source!U421</f>
        <v>3.4704000000000002</v>
      </c>
      <c r="Z829">
        <f>Source!V421</f>
        <v>3.5999999999999999E-3</v>
      </c>
      <c r="AA829">
        <f>Source!X421</f>
        <v>150.53</v>
      </c>
      <c r="AB829">
        <f>Source!Y421</f>
        <v>115.11</v>
      </c>
    </row>
    <row r="830" spans="1:28" ht="14.25" x14ac:dyDescent="0.2">
      <c r="C830" s="27" t="str">
        <f>"Объем: "&amp;Source!I421&amp;"=36/"&amp;"100"</f>
        <v>Объем: 0,36=36/100</v>
      </c>
      <c r="F830" s="14"/>
      <c r="G830" s="14"/>
      <c r="H830" s="14"/>
    </row>
    <row r="831" spans="1:28" x14ac:dyDescent="0.2">
      <c r="C831" s="27" t="s">
        <v>1199</v>
      </c>
      <c r="D831" s="27">
        <f>Source!BA421</f>
        <v>6.53</v>
      </c>
    </row>
    <row r="832" spans="1:28" x14ac:dyDescent="0.2">
      <c r="C832" s="27" t="s">
        <v>1200</v>
      </c>
      <c r="D832" s="27">
        <f>Source!BB421</f>
        <v>6.53</v>
      </c>
    </row>
    <row r="833" spans="1:28" x14ac:dyDescent="0.2">
      <c r="C833" s="27" t="s">
        <v>1201</v>
      </c>
      <c r="D833" s="27">
        <f>Source!BC421</f>
        <v>6.53</v>
      </c>
    </row>
    <row r="834" spans="1:28" x14ac:dyDescent="0.2">
      <c r="C834" s="27" t="s">
        <v>1202</v>
      </c>
      <c r="D834" s="27">
        <f>Source!BS421</f>
        <v>6.53</v>
      </c>
    </row>
    <row r="835" spans="1:28" x14ac:dyDescent="0.2">
      <c r="C835" s="11" t="s">
        <v>1209</v>
      </c>
      <c r="D835" s="37"/>
      <c r="E835" s="37"/>
      <c r="F835" s="37">
        <f>Source!BZ421</f>
        <v>85</v>
      </c>
      <c r="G835" s="62">
        <f>(Source!AF421+Source!AE421)*Source!FX421/100</f>
        <v>64.030500000000004</v>
      </c>
      <c r="H835" s="63">
        <f>Source!X421</f>
        <v>150.53</v>
      </c>
    </row>
    <row r="836" spans="1:28" x14ac:dyDescent="0.2">
      <c r="C836" s="11" t="s">
        <v>1211</v>
      </c>
      <c r="D836" s="37"/>
      <c r="E836" s="37"/>
      <c r="F836" s="37">
        <f>Source!CA421</f>
        <v>65</v>
      </c>
      <c r="G836" s="62">
        <f>(Source!AF421+Source!AE421)*Source!FY421/100</f>
        <v>48.964500000000001</v>
      </c>
      <c r="H836" s="63">
        <f>Source!Y421</f>
        <v>115.11</v>
      </c>
    </row>
    <row r="837" spans="1:28" x14ac:dyDescent="0.2">
      <c r="C837" s="11" t="s">
        <v>1213</v>
      </c>
      <c r="D837" s="37"/>
      <c r="E837" s="37"/>
      <c r="F837" s="37"/>
      <c r="G837" s="62">
        <f>((Source!AF421+Source!AE421)*Source!FX421/100)+((Source!AF421+Source!AE421)*Source!FY421/100)+Source!AB421</f>
        <v>188.495</v>
      </c>
      <c r="H837" s="63">
        <f>Source!O421+Source!X421+Source!Y421</f>
        <v>443.13</v>
      </c>
    </row>
    <row r="838" spans="1:28" ht="28.5" x14ac:dyDescent="0.2">
      <c r="A838" s="50">
        <v>114</v>
      </c>
      <c r="B838" s="50" t="str">
        <f>Source!E423</f>
        <v>56</v>
      </c>
      <c r="C838" s="50" t="str">
        <f>Source!G423</f>
        <v>Прокладка труб гофрированных ПВХ для защиты проводов и кабелей</v>
      </c>
      <c r="D838" s="50" t="str">
        <f>Source!F423</f>
        <v>м08-10-010-01</v>
      </c>
      <c r="E838" s="33" t="str">
        <f>Source!H423</f>
        <v>100 м</v>
      </c>
      <c r="F838" s="14">
        <f>Source!I423</f>
        <v>0.72</v>
      </c>
      <c r="G838" s="24">
        <f>Source!AB423</f>
        <v>156.33000000000001</v>
      </c>
      <c r="H838" s="25">
        <f>Source!O423</f>
        <v>735</v>
      </c>
      <c r="T838">
        <f>Source!O423+Source!X423+Source!Y423</f>
        <v>1784.7</v>
      </c>
      <c r="U838">
        <f>Source!P423</f>
        <v>78.94</v>
      </c>
      <c r="V838">
        <f>Source!S423</f>
        <v>656.06</v>
      </c>
      <c r="W838">
        <f>Source!Q423</f>
        <v>0</v>
      </c>
      <c r="X838">
        <f>Source!R423</f>
        <v>0</v>
      </c>
      <c r="Y838">
        <f>Source!U423</f>
        <v>10.943999999999999</v>
      </c>
      <c r="Z838">
        <f>Source!V423</f>
        <v>0</v>
      </c>
      <c r="AA838">
        <f>Source!X423</f>
        <v>623.26</v>
      </c>
      <c r="AB838">
        <f>Source!Y423</f>
        <v>426.44</v>
      </c>
    </row>
    <row r="839" spans="1:28" ht="14.25" x14ac:dyDescent="0.2">
      <c r="C839" s="27" t="str">
        <f>"Объем: "&amp;Source!I423&amp;"=72/"&amp;"100"</f>
        <v>Объем: 0,72=72/100</v>
      </c>
      <c r="F839" s="14"/>
      <c r="G839" s="14"/>
      <c r="H839" s="14"/>
    </row>
    <row r="840" spans="1:28" x14ac:dyDescent="0.2">
      <c r="C840" s="27" t="s">
        <v>1199</v>
      </c>
      <c r="D840" s="27">
        <f>Source!BA423</f>
        <v>6.53</v>
      </c>
    </row>
    <row r="841" spans="1:28" x14ac:dyDescent="0.2">
      <c r="C841" s="27" t="s">
        <v>1200</v>
      </c>
      <c r="D841" s="27">
        <f>Source!BB423</f>
        <v>6.53</v>
      </c>
    </row>
    <row r="842" spans="1:28" x14ac:dyDescent="0.2">
      <c r="C842" s="27" t="s">
        <v>1201</v>
      </c>
      <c r="D842" s="27">
        <f>Source!BC423</f>
        <v>6.53</v>
      </c>
    </row>
    <row r="843" spans="1:28" x14ac:dyDescent="0.2">
      <c r="C843" s="27" t="s">
        <v>1202</v>
      </c>
      <c r="D843" s="27">
        <f>Source!BS423</f>
        <v>6.53</v>
      </c>
    </row>
    <row r="844" spans="1:28" x14ac:dyDescent="0.2">
      <c r="C844" s="11" t="s">
        <v>1209</v>
      </c>
      <c r="D844" s="37"/>
      <c r="E844" s="37"/>
      <c r="F844" s="37">
        <f>Source!BZ423</f>
        <v>95</v>
      </c>
      <c r="G844" s="62">
        <f>(Source!AF423+Source!AE423)*Source!FX423/100</f>
        <v>132.56299999999999</v>
      </c>
      <c r="H844" s="63">
        <f>Source!X423</f>
        <v>623.26</v>
      </c>
    </row>
    <row r="845" spans="1:28" x14ac:dyDescent="0.2">
      <c r="C845" s="11" t="s">
        <v>1211</v>
      </c>
      <c r="D845" s="37"/>
      <c r="E845" s="37"/>
      <c r="F845" s="37">
        <f>Source!CA423</f>
        <v>65</v>
      </c>
      <c r="G845" s="62">
        <f>(Source!AF423+Source!AE423)*Source!FY423/100</f>
        <v>90.701000000000008</v>
      </c>
      <c r="H845" s="63">
        <f>Source!Y423</f>
        <v>426.44</v>
      </c>
    </row>
    <row r="846" spans="1:28" x14ac:dyDescent="0.2">
      <c r="C846" s="11" t="s">
        <v>1213</v>
      </c>
      <c r="D846" s="37"/>
      <c r="E846" s="37"/>
      <c r="F846" s="37"/>
      <c r="G846" s="62">
        <f>((Source!AF423+Source!AE423)*Source!FX423/100)+((Source!AF423+Source!AE423)*Source!FY423/100)+Source!AB423</f>
        <v>379.59400000000005</v>
      </c>
      <c r="H846" s="63">
        <f>Source!O423+Source!X423+Source!Y423</f>
        <v>1784.7</v>
      </c>
    </row>
    <row r="847" spans="1:28" ht="42.75" x14ac:dyDescent="0.2">
      <c r="A847" s="50">
        <v>115</v>
      </c>
      <c r="B847" s="50" t="str">
        <f>Source!E425</f>
        <v>56,1</v>
      </c>
      <c r="C847" s="50" t="str">
        <f>Source!G425</f>
        <v>Трубы гибкие гофрированные легкие из ПНД, серии BL, с зондом, диаметром 16 мм</v>
      </c>
      <c r="D847" s="50" t="str">
        <f>Source!F425</f>
        <v>24.3.03.05-0011</v>
      </c>
      <c r="E847" s="33" t="str">
        <f>Source!H425</f>
        <v>10 м</v>
      </c>
      <c r="F847" s="14">
        <f>Source!I425</f>
        <v>7.1999999999999993</v>
      </c>
      <c r="G847" s="24">
        <f>Source!AB425</f>
        <v>24.54</v>
      </c>
      <c r="H847" s="25">
        <f>Source!O425</f>
        <v>1153.77</v>
      </c>
      <c r="T847">
        <f>Source!O425+Source!X425+Source!Y425</f>
        <v>1153.77</v>
      </c>
      <c r="U847">
        <f>Source!P425</f>
        <v>1153.77</v>
      </c>
      <c r="V847">
        <f>Source!S425</f>
        <v>0</v>
      </c>
      <c r="W847">
        <f>Source!Q425</f>
        <v>0</v>
      </c>
      <c r="X847">
        <f>Source!R425</f>
        <v>0</v>
      </c>
      <c r="Y847">
        <f>Source!U425</f>
        <v>0</v>
      </c>
      <c r="Z847">
        <f>Source!V425</f>
        <v>0</v>
      </c>
      <c r="AA847">
        <f>Source!X425</f>
        <v>0</v>
      </c>
      <c r="AB847">
        <f>Source!Y425</f>
        <v>0</v>
      </c>
    </row>
    <row r="848" spans="1:28" ht="14.25" x14ac:dyDescent="0.2">
      <c r="C848" s="27" t="s">
        <v>1201</v>
      </c>
      <c r="D848" s="27">
        <f>Source!BC425</f>
        <v>6.53</v>
      </c>
      <c r="F848" s="14"/>
      <c r="G848" s="14"/>
      <c r="H848" s="14"/>
    </row>
    <row r="849" spans="1:28" ht="71.25" x14ac:dyDescent="0.2">
      <c r="A849" s="50">
        <v>116</v>
      </c>
      <c r="B849" s="50" t="str">
        <f>Source!E427</f>
        <v>57</v>
      </c>
      <c r="C849" s="50" t="str">
        <f>Source!G427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849" s="50" t="str">
        <f>Source!F427</f>
        <v>м08-02-412-02</v>
      </c>
      <c r="E849" s="33" t="str">
        <f>Source!H427</f>
        <v>100 м</v>
      </c>
      <c r="F849" s="14">
        <f>Source!I427</f>
        <v>0.72</v>
      </c>
      <c r="G849" s="24">
        <f>Source!AB427</f>
        <v>68.7</v>
      </c>
      <c r="H849" s="25">
        <f>Source!O427</f>
        <v>323</v>
      </c>
      <c r="T849">
        <f>Source!O427+Source!X427+Source!Y427</f>
        <v>707.93</v>
      </c>
      <c r="U849">
        <f>Source!P427</f>
        <v>68.08</v>
      </c>
      <c r="V849">
        <f>Source!S427</f>
        <v>238.23</v>
      </c>
      <c r="W849">
        <f>Source!Q427</f>
        <v>16.690000000000001</v>
      </c>
      <c r="X849">
        <f>Source!R427</f>
        <v>2.35</v>
      </c>
      <c r="Y849">
        <f>Source!U427</f>
        <v>3.8807999999999998</v>
      </c>
      <c r="Z849">
        <f>Source!V427</f>
        <v>2.8799999999999999E-2</v>
      </c>
      <c r="AA849">
        <f>Source!X427</f>
        <v>228.55</v>
      </c>
      <c r="AB849">
        <f>Source!Y427</f>
        <v>156.38</v>
      </c>
    </row>
    <row r="850" spans="1:28" ht="14.25" x14ac:dyDescent="0.2">
      <c r="C850" s="27" t="str">
        <f>"Объем: "&amp;Source!I427&amp;"=72/"&amp;"100"</f>
        <v>Объем: 0,72=72/100</v>
      </c>
      <c r="F850" s="14"/>
      <c r="G850" s="14"/>
      <c r="H850" s="14"/>
    </row>
    <row r="851" spans="1:28" x14ac:dyDescent="0.2">
      <c r="C851" s="27" t="s">
        <v>1199</v>
      </c>
      <c r="D851" s="27">
        <f>Source!BA427</f>
        <v>6.53</v>
      </c>
    </row>
    <row r="852" spans="1:28" x14ac:dyDescent="0.2">
      <c r="C852" s="27" t="s">
        <v>1200</v>
      </c>
      <c r="D852" s="27">
        <f>Source!BB427</f>
        <v>6.53</v>
      </c>
    </row>
    <row r="853" spans="1:28" x14ac:dyDescent="0.2">
      <c r="C853" s="27" t="s">
        <v>1201</v>
      </c>
      <c r="D853" s="27">
        <f>Source!BC427</f>
        <v>6.53</v>
      </c>
    </row>
    <row r="854" spans="1:28" x14ac:dyDescent="0.2">
      <c r="C854" s="27" t="s">
        <v>1202</v>
      </c>
      <c r="D854" s="27">
        <f>Source!BS427</f>
        <v>6.53</v>
      </c>
    </row>
    <row r="855" spans="1:28" x14ac:dyDescent="0.2">
      <c r="C855" s="11" t="s">
        <v>1209</v>
      </c>
      <c r="D855" s="37"/>
      <c r="E855" s="37"/>
      <c r="F855" s="37">
        <f>Source!BZ427</f>
        <v>95</v>
      </c>
      <c r="G855" s="62">
        <f>(Source!AF427+Source!AE427)*Source!FX427/100</f>
        <v>48.611500000000007</v>
      </c>
      <c r="H855" s="63">
        <f>Source!X427</f>
        <v>228.55</v>
      </c>
    </row>
    <row r="856" spans="1:28" x14ac:dyDescent="0.2">
      <c r="C856" s="11" t="s">
        <v>1211</v>
      </c>
      <c r="D856" s="37"/>
      <c r="E856" s="37"/>
      <c r="F856" s="37">
        <f>Source!CA427</f>
        <v>65</v>
      </c>
      <c r="G856" s="62">
        <f>(Source!AF427+Source!AE427)*Source!FY427/100</f>
        <v>33.2605</v>
      </c>
      <c r="H856" s="63">
        <f>Source!Y427</f>
        <v>156.38</v>
      </c>
    </row>
    <row r="857" spans="1:28" x14ac:dyDescent="0.2">
      <c r="C857" s="11" t="s">
        <v>1213</v>
      </c>
      <c r="D857" s="37"/>
      <c r="E857" s="37"/>
      <c r="F857" s="37"/>
      <c r="G857" s="62">
        <f>((Source!AF427+Source!AE427)*Source!FX427/100)+((Source!AF427+Source!AE427)*Source!FY427/100)+Source!AB427</f>
        <v>150.572</v>
      </c>
      <c r="H857" s="63">
        <f>Source!O427+Source!X427+Source!Y427</f>
        <v>707.93</v>
      </c>
    </row>
    <row r="858" spans="1:28" ht="128.25" x14ac:dyDescent="0.2">
      <c r="A858" s="50">
        <v>117</v>
      </c>
      <c r="B858" s="50" t="str">
        <f>Source!E429</f>
        <v>57,1</v>
      </c>
      <c r="C858" s="50" t="str">
        <f>Source!G429</f>
        <v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КПСЭнг(А)-FRLS 1х2х1,0</v>
      </c>
      <c r="D858" s="50" t="str">
        <f>Source!F429</f>
        <v>21.1.08.01-0312</v>
      </c>
      <c r="E858" s="33" t="str">
        <f>Source!H429</f>
        <v>1000 м</v>
      </c>
      <c r="F858" s="14">
        <f>Source!I429</f>
        <v>7.1999999999999995E-2</v>
      </c>
      <c r="G858" s="24">
        <f>Source!AB429</f>
        <v>4097.9399999999996</v>
      </c>
      <c r="H858" s="25">
        <f>Source!O429</f>
        <v>1926.69</v>
      </c>
      <c r="T858">
        <f>Source!O429+Source!X429+Source!Y429</f>
        <v>1926.69</v>
      </c>
      <c r="U858">
        <f>Source!P429</f>
        <v>1926.69</v>
      </c>
      <c r="V858">
        <f>Source!S429</f>
        <v>0</v>
      </c>
      <c r="W858">
        <f>Source!Q429</f>
        <v>0</v>
      </c>
      <c r="X858">
        <f>Source!R429</f>
        <v>0</v>
      </c>
      <c r="Y858">
        <f>Source!U429</f>
        <v>0</v>
      </c>
      <c r="Z858">
        <f>Source!V429</f>
        <v>0</v>
      </c>
      <c r="AA858">
        <f>Source!X429</f>
        <v>0</v>
      </c>
      <c r="AB858">
        <f>Source!Y429</f>
        <v>0</v>
      </c>
    </row>
    <row r="859" spans="1:28" ht="14.25" x14ac:dyDescent="0.2">
      <c r="C859" s="27" t="s">
        <v>1201</v>
      </c>
      <c r="D859" s="27">
        <f>Source!BC429</f>
        <v>6.53</v>
      </c>
      <c r="F859" s="14"/>
      <c r="G859" s="14"/>
      <c r="H859" s="14"/>
    </row>
    <row r="860" spans="1:28" ht="57" x14ac:dyDescent="0.2">
      <c r="A860" s="50">
        <v>118</v>
      </c>
      <c r="B860" s="50" t="str">
        <f>Source!E431</f>
        <v>58</v>
      </c>
      <c r="C860" s="50" t="str">
        <f>Source!G431</f>
        <v>Извещатель ПС автоматический тепловой электро-контактный, магнитоконтактный в нормальном исполнении</v>
      </c>
      <c r="D860" s="50" t="str">
        <f>Source!F431</f>
        <v>м10-08-002-01</v>
      </c>
      <c r="E860" s="33" t="str">
        <f>Source!H431</f>
        <v>ШТ</v>
      </c>
      <c r="F860" s="14">
        <f>Source!I431</f>
        <v>24</v>
      </c>
      <c r="G860" s="24">
        <f>Source!AB431</f>
        <v>9.36</v>
      </c>
      <c r="H860" s="25">
        <f>Source!O431</f>
        <v>1466.9</v>
      </c>
      <c r="T860">
        <f>Source!O431+Source!X431+Source!Y431</f>
        <v>3239.7200000000003</v>
      </c>
      <c r="U860">
        <f>Source!P431</f>
        <v>200.6</v>
      </c>
      <c r="V860">
        <f>Source!S431</f>
        <v>1266.3</v>
      </c>
      <c r="W860">
        <f>Source!Q431</f>
        <v>0</v>
      </c>
      <c r="X860">
        <f>Source!R431</f>
        <v>0</v>
      </c>
      <c r="Y860">
        <f>Source!U431</f>
        <v>20.16</v>
      </c>
      <c r="Z860">
        <f>Source!V431</f>
        <v>0</v>
      </c>
      <c r="AA860">
        <f>Source!X431</f>
        <v>1013.04</v>
      </c>
      <c r="AB860">
        <f>Source!Y431</f>
        <v>759.78</v>
      </c>
    </row>
    <row r="861" spans="1:28" ht="14.25" x14ac:dyDescent="0.2">
      <c r="C861" s="27" t="s">
        <v>1199</v>
      </c>
      <c r="D861" s="27">
        <f>Source!BA431</f>
        <v>6.53</v>
      </c>
      <c r="F861" s="14"/>
      <c r="G861" s="14"/>
      <c r="H861" s="14"/>
    </row>
    <row r="862" spans="1:28" x14ac:dyDescent="0.2">
      <c r="C862" s="27" t="s">
        <v>1200</v>
      </c>
      <c r="D862" s="27">
        <f>Source!BB431</f>
        <v>6.53</v>
      </c>
    </row>
    <row r="863" spans="1:28" x14ac:dyDescent="0.2">
      <c r="C863" s="27" t="s">
        <v>1201</v>
      </c>
      <c r="D863" s="27">
        <f>Source!BC431</f>
        <v>6.53</v>
      </c>
    </row>
    <row r="864" spans="1:28" x14ac:dyDescent="0.2">
      <c r="C864" s="27" t="s">
        <v>1202</v>
      </c>
      <c r="D864" s="27">
        <f>Source!BS431</f>
        <v>6.53</v>
      </c>
    </row>
    <row r="865" spans="1:28" x14ac:dyDescent="0.2">
      <c r="C865" s="11" t="s">
        <v>1209</v>
      </c>
      <c r="D865" s="37"/>
      <c r="E865" s="37"/>
      <c r="F865" s="37">
        <f>Source!BZ431</f>
        <v>80</v>
      </c>
      <c r="G865" s="62">
        <f>(Source!AF431+Source!AE431)*Source!FX431/100</f>
        <v>6.4639999999999995</v>
      </c>
      <c r="H865" s="63">
        <f>Source!X431</f>
        <v>1013.04</v>
      </c>
    </row>
    <row r="866" spans="1:28" x14ac:dyDescent="0.2">
      <c r="C866" s="11" t="s">
        <v>1211</v>
      </c>
      <c r="D866" s="37"/>
      <c r="E866" s="37"/>
      <c r="F866" s="37">
        <f>Source!CA431</f>
        <v>60</v>
      </c>
      <c r="G866" s="62">
        <f>(Source!AF431+Source!AE431)*Source!FY431/100</f>
        <v>4.8479999999999999</v>
      </c>
      <c r="H866" s="63">
        <f>Source!Y431</f>
        <v>759.78</v>
      </c>
    </row>
    <row r="867" spans="1:28" x14ac:dyDescent="0.2">
      <c r="C867" s="11" t="s">
        <v>1213</v>
      </c>
      <c r="D867" s="37"/>
      <c r="E867" s="37"/>
      <c r="F867" s="37"/>
      <c r="G867" s="62">
        <f>((Source!AF431+Source!AE431)*Source!FX431/100)+((Source!AF431+Source!AE431)*Source!FY431/100)+Source!AB431</f>
        <v>20.671999999999997</v>
      </c>
      <c r="H867" s="63">
        <f>Source!O431+Source!X431+Source!Y431</f>
        <v>3239.7200000000003</v>
      </c>
    </row>
    <row r="868" spans="1:28" ht="28.5" x14ac:dyDescent="0.2">
      <c r="A868" s="50">
        <v>119</v>
      </c>
      <c r="B868" s="50" t="str">
        <f>Source!E433</f>
        <v>58,1</v>
      </c>
      <c r="C868" s="50" t="str">
        <f>Source!G433</f>
        <v>Извещатель пожарный дымовой ИП 212</v>
      </c>
      <c r="D868" s="50" t="str">
        <f>Source!F433</f>
        <v>61.2.02.01-0074</v>
      </c>
      <c r="E868" s="33" t="str">
        <f>Source!H433</f>
        <v>10 шт.</v>
      </c>
      <c r="F868" s="14">
        <f>Source!I433</f>
        <v>2.4</v>
      </c>
      <c r="G868" s="24">
        <f>Source!AB433</f>
        <v>794.7</v>
      </c>
      <c r="H868" s="25">
        <f>Source!O433</f>
        <v>12454.54</v>
      </c>
      <c r="T868">
        <f>Source!O433+Source!X433+Source!Y433</f>
        <v>12454.54</v>
      </c>
      <c r="U868">
        <f>Source!P433</f>
        <v>12454.54</v>
      </c>
      <c r="V868">
        <f>Source!S433</f>
        <v>0</v>
      </c>
      <c r="W868">
        <f>Source!Q433</f>
        <v>0</v>
      </c>
      <c r="X868">
        <f>Source!R433</f>
        <v>0</v>
      </c>
      <c r="Y868">
        <f>Source!U433</f>
        <v>0</v>
      </c>
      <c r="Z868">
        <f>Source!V433</f>
        <v>0</v>
      </c>
      <c r="AA868">
        <f>Source!X433</f>
        <v>0</v>
      </c>
      <c r="AB868">
        <f>Source!Y433</f>
        <v>0</v>
      </c>
    </row>
    <row r="869" spans="1:28" ht="14.25" x14ac:dyDescent="0.2">
      <c r="C869" s="27" t="s">
        <v>1201</v>
      </c>
      <c r="D869" s="27">
        <f>Source!BC433</f>
        <v>6.53</v>
      </c>
      <c r="F869" s="14"/>
      <c r="G869" s="14"/>
      <c r="H869" s="14"/>
    </row>
    <row r="871" spans="1:28" ht="15" x14ac:dyDescent="0.25">
      <c r="A871" s="64"/>
      <c r="B871" s="64"/>
      <c r="C871" s="81" t="str">
        <f>CONCATENATE("Итого по разделу: ",IF(Source!G435&lt;&gt;"Новый раздел", Source!G435, ""))</f>
        <v>Итого по разделу: Раздел Пожарная сигнализация</v>
      </c>
      <c r="D871" s="81"/>
      <c r="E871" s="81"/>
      <c r="F871" s="81"/>
      <c r="G871" s="64"/>
      <c r="H871" s="65">
        <f>IF(SUM(T799:T870)=0, "-", SUM(T799:T870))</f>
        <v>22450.780000000002</v>
      </c>
    </row>
    <row r="872" spans="1:28" ht="15" x14ac:dyDescent="0.25">
      <c r="A872" s="64"/>
      <c r="B872" s="64"/>
      <c r="C872" s="64"/>
      <c r="D872" s="64"/>
      <c r="E872" s="64"/>
      <c r="F872" s="64"/>
      <c r="G872" s="64"/>
      <c r="H872" s="64"/>
    </row>
    <row r="874" spans="1:28" ht="14.25" x14ac:dyDescent="0.2">
      <c r="C874" s="108" t="str">
        <f>Source!H468</f>
        <v>Итого</v>
      </c>
      <c r="D874" s="108"/>
      <c r="E874" s="108"/>
      <c r="F874" s="108"/>
      <c r="G874" s="75">
        <f>IF(Source!P468=0, "", Source!P468)</f>
        <v>22450.78</v>
      </c>
      <c r="H874" s="75"/>
    </row>
    <row r="875" spans="1:28" ht="14.25" x14ac:dyDescent="0.2">
      <c r="C875" s="108" t="str">
        <f>Source!H469</f>
        <v>НДС 18%</v>
      </c>
      <c r="D875" s="108"/>
      <c r="E875" s="108"/>
      <c r="F875" s="108"/>
      <c r="G875" s="75">
        <f>IF(Source!P469=0, "", Source!P469)</f>
        <v>4041.14</v>
      </c>
      <c r="H875" s="75"/>
    </row>
    <row r="876" spans="1:28" ht="14.25" x14ac:dyDescent="0.2">
      <c r="C876" s="108" t="str">
        <f>Source!H470</f>
        <v>Всего</v>
      </c>
      <c r="D876" s="108"/>
      <c r="E876" s="108"/>
      <c r="F876" s="108"/>
      <c r="G876" s="75">
        <f>IF(Source!P470=0, "", Source!P470)</f>
        <v>26491.919999999998</v>
      </c>
      <c r="H876" s="75"/>
    </row>
    <row r="878" spans="1:28" ht="16.5" x14ac:dyDescent="0.25">
      <c r="A878" s="83" t="str">
        <f>CONCATENATE("Раздел: ",IF(Source!G472&lt;&gt;"Новый раздел", Source!G472, ""))</f>
        <v>Раздел: Раздел Локальные вычислительные сети</v>
      </c>
      <c r="B878" s="83"/>
      <c r="C878" s="83"/>
      <c r="D878" s="83"/>
      <c r="E878" s="83"/>
      <c r="F878" s="83"/>
      <c r="G878" s="83"/>
      <c r="H878" s="83"/>
    </row>
    <row r="879" spans="1:28" ht="28.5" x14ac:dyDescent="0.2">
      <c r="A879" s="50">
        <v>120</v>
      </c>
      <c r="B879" s="50" t="str">
        <f>Source!E477</f>
        <v>59</v>
      </c>
      <c r="C879" s="50" t="str">
        <f>Source!G477</f>
        <v>Короба пластмассовые шириной до 120 мм</v>
      </c>
      <c r="D879" s="50" t="str">
        <f>Source!F477</f>
        <v>м08-02-390-03</v>
      </c>
      <c r="E879" s="33" t="str">
        <f>Source!H477</f>
        <v>100 м</v>
      </c>
      <c r="F879" s="14">
        <f>Source!I477</f>
        <v>0.96</v>
      </c>
      <c r="G879" s="24">
        <f>Source!AB477</f>
        <v>286.92</v>
      </c>
      <c r="H879" s="25">
        <f>Source!O477</f>
        <v>1798.64</v>
      </c>
      <c r="T879">
        <f>Source!O477+Source!X477+Source!Y477</f>
        <v>3739.2700000000004</v>
      </c>
      <c r="U879">
        <f>Source!P477</f>
        <v>584.69000000000005</v>
      </c>
      <c r="V879">
        <f>Source!S477</f>
        <v>1212.01</v>
      </c>
      <c r="W879">
        <f>Source!Q477</f>
        <v>1.94</v>
      </c>
      <c r="X879">
        <f>Source!R477</f>
        <v>0.88</v>
      </c>
      <c r="Y879">
        <f>Source!U477</f>
        <v>19.516799999999996</v>
      </c>
      <c r="Z879">
        <f>Source!V477</f>
        <v>9.5999999999999992E-3</v>
      </c>
      <c r="AA879">
        <f>Source!X477</f>
        <v>1152.25</v>
      </c>
      <c r="AB879">
        <f>Source!Y477</f>
        <v>788.38</v>
      </c>
    </row>
    <row r="880" spans="1:28" ht="14.25" x14ac:dyDescent="0.2">
      <c r="C880" s="27" t="str">
        <f>"Объем: "&amp;Source!I477&amp;"=96/"&amp;"100"</f>
        <v>Объем: 0,96=96/100</v>
      </c>
      <c r="F880" s="14"/>
      <c r="G880" s="14"/>
      <c r="H880" s="14"/>
    </row>
    <row r="881" spans="1:28" x14ac:dyDescent="0.2">
      <c r="C881" s="27" t="s">
        <v>1199</v>
      </c>
      <c r="D881" s="27">
        <f>Source!BA477</f>
        <v>6.53</v>
      </c>
    </row>
    <row r="882" spans="1:28" x14ac:dyDescent="0.2">
      <c r="C882" s="27" t="s">
        <v>1200</v>
      </c>
      <c r="D882" s="27">
        <f>Source!BB477</f>
        <v>6.53</v>
      </c>
    </row>
    <row r="883" spans="1:28" x14ac:dyDescent="0.2">
      <c r="C883" s="27" t="s">
        <v>1201</v>
      </c>
      <c r="D883" s="27">
        <f>Source!BC477</f>
        <v>6.53</v>
      </c>
    </row>
    <row r="884" spans="1:28" x14ac:dyDescent="0.2">
      <c r="C884" s="27" t="s">
        <v>1202</v>
      </c>
      <c r="D884" s="27">
        <f>Source!BS477</f>
        <v>6.53</v>
      </c>
    </row>
    <row r="885" spans="1:28" x14ac:dyDescent="0.2">
      <c r="C885" s="11" t="s">
        <v>1209</v>
      </c>
      <c r="D885" s="37"/>
      <c r="E885" s="37"/>
      <c r="F885" s="37">
        <f>Source!BZ477</f>
        <v>95</v>
      </c>
      <c r="G885" s="62">
        <f>(Source!AF477+Source!AE477)*Source!FX477/100</f>
        <v>183.80599999999998</v>
      </c>
      <c r="H885" s="63">
        <f>Source!X477</f>
        <v>1152.25</v>
      </c>
    </row>
    <row r="886" spans="1:28" x14ac:dyDescent="0.2">
      <c r="C886" s="11" t="s">
        <v>1211</v>
      </c>
      <c r="D886" s="37"/>
      <c r="E886" s="37"/>
      <c r="F886" s="37">
        <f>Source!CA477</f>
        <v>65</v>
      </c>
      <c r="G886" s="62">
        <f>(Source!AF477+Source!AE477)*Source!FY477/100</f>
        <v>125.76199999999999</v>
      </c>
      <c r="H886" s="63">
        <f>Source!Y477</f>
        <v>788.38</v>
      </c>
    </row>
    <row r="887" spans="1:28" x14ac:dyDescent="0.2">
      <c r="C887" s="11" t="s">
        <v>1213</v>
      </c>
      <c r="D887" s="37"/>
      <c r="E887" s="37"/>
      <c r="F887" s="37"/>
      <c r="G887" s="62">
        <f>((Source!AF477+Source!AE477)*Source!FX477/100)+((Source!AF477+Source!AE477)*Source!FY477/100)+Source!AB477</f>
        <v>596.48800000000006</v>
      </c>
      <c r="H887" s="63">
        <f>Source!O477+Source!X477+Source!Y477</f>
        <v>3739.2700000000004</v>
      </c>
    </row>
    <row r="888" spans="1:28" ht="28.5" x14ac:dyDescent="0.2">
      <c r="A888" s="50">
        <v>121</v>
      </c>
      <c r="B888" s="50" t="str">
        <f>Source!E479</f>
        <v>59,1</v>
      </c>
      <c r="C888" s="50" t="str">
        <f>Source!G479</f>
        <v>Кабель-канал (короб) "Efapel" 50х110 мм (прим.)</v>
      </c>
      <c r="D888" s="50" t="str">
        <f>Source!F479</f>
        <v>20.2.05.04-0015</v>
      </c>
      <c r="E888" s="33" t="str">
        <f>Source!H479</f>
        <v>100 м</v>
      </c>
      <c r="F888" s="14">
        <f>Source!I479</f>
        <v>0.96</v>
      </c>
      <c r="G888" s="24">
        <f>Source!AB479</f>
        <v>7153.01</v>
      </c>
      <c r="H888" s="25">
        <f>Source!O479</f>
        <v>44840.79</v>
      </c>
      <c r="T888">
        <f>Source!O479+Source!X479+Source!Y479</f>
        <v>44840.79</v>
      </c>
      <c r="U888">
        <f>Source!P479</f>
        <v>44840.79</v>
      </c>
      <c r="V888">
        <f>Source!S479</f>
        <v>0</v>
      </c>
      <c r="W888">
        <f>Source!Q479</f>
        <v>0</v>
      </c>
      <c r="X888">
        <f>Source!R479</f>
        <v>0</v>
      </c>
      <c r="Y888">
        <f>Source!U479</f>
        <v>0</v>
      </c>
      <c r="Z888">
        <f>Source!V479</f>
        <v>0</v>
      </c>
      <c r="AA888">
        <f>Source!X479</f>
        <v>0</v>
      </c>
      <c r="AB888">
        <f>Source!Y479</f>
        <v>0</v>
      </c>
    </row>
    <row r="889" spans="1:28" ht="14.25" x14ac:dyDescent="0.2">
      <c r="C889" s="27" t="s">
        <v>1201</v>
      </c>
      <c r="D889" s="27">
        <f>Source!BC479</f>
        <v>6.53</v>
      </c>
      <c r="F889" s="14"/>
      <c r="G889" s="14"/>
      <c r="H889" s="14"/>
    </row>
    <row r="890" spans="1:28" ht="28.5" x14ac:dyDescent="0.2">
      <c r="A890" s="50">
        <v>122</v>
      </c>
      <c r="B890" s="50" t="str">
        <f>Source!E481</f>
        <v>60</v>
      </c>
      <c r="C890" s="50" t="str">
        <f>Source!G481</f>
        <v>Щиток до трех групп, устанавливаемый в нише цоколя</v>
      </c>
      <c r="D890" s="50" t="str">
        <f>Source!F481</f>
        <v>м08-02-370-02 прим.</v>
      </c>
      <c r="E890" s="33" t="str">
        <f>Source!H481</f>
        <v>ШТ</v>
      </c>
      <c r="F890" s="14">
        <f>Source!I481</f>
        <v>4</v>
      </c>
      <c r="G890" s="24">
        <f>Source!AB481</f>
        <v>33.42</v>
      </c>
      <c r="H890" s="25">
        <f>Source!O481</f>
        <v>872.92</v>
      </c>
      <c r="T890">
        <f>Source!O481+Source!X481+Source!Y481</f>
        <v>1372.74</v>
      </c>
      <c r="U890">
        <f>Source!P481</f>
        <v>161.94</v>
      </c>
      <c r="V890">
        <f>Source!S481</f>
        <v>246.83</v>
      </c>
      <c r="W890">
        <f>Source!Q481</f>
        <v>464.15</v>
      </c>
      <c r="X890">
        <f>Source!R481</f>
        <v>65.56</v>
      </c>
      <c r="Y890">
        <f>Source!U481</f>
        <v>3.6</v>
      </c>
      <c r="Z890">
        <f>Source!V481</f>
        <v>0.8</v>
      </c>
      <c r="AA890">
        <f>Source!X481</f>
        <v>296.77</v>
      </c>
      <c r="AB890">
        <f>Source!Y481</f>
        <v>203.05</v>
      </c>
    </row>
    <row r="891" spans="1:28" ht="14.25" x14ac:dyDescent="0.2">
      <c r="C891" s="27" t="s">
        <v>1199</v>
      </c>
      <c r="D891" s="27">
        <f>Source!BA481</f>
        <v>6.53</v>
      </c>
      <c r="F891" s="14"/>
      <c r="G891" s="14"/>
      <c r="H891" s="14"/>
    </row>
    <row r="892" spans="1:28" x14ac:dyDescent="0.2">
      <c r="C892" s="27" t="s">
        <v>1200</v>
      </c>
      <c r="D892" s="27">
        <f>Source!BB481</f>
        <v>6.53</v>
      </c>
    </row>
    <row r="893" spans="1:28" x14ac:dyDescent="0.2">
      <c r="C893" s="27" t="s">
        <v>1201</v>
      </c>
      <c r="D893" s="27">
        <f>Source!BC481</f>
        <v>6.53</v>
      </c>
    </row>
    <row r="894" spans="1:28" x14ac:dyDescent="0.2">
      <c r="C894" s="27" t="s">
        <v>1202</v>
      </c>
      <c r="D894" s="27">
        <f>Source!BS481</f>
        <v>6.53</v>
      </c>
    </row>
    <row r="895" spans="1:28" x14ac:dyDescent="0.2">
      <c r="C895" s="11" t="s">
        <v>1209</v>
      </c>
      <c r="D895" s="37"/>
      <c r="E895" s="37"/>
      <c r="F895" s="37">
        <f>Source!BZ481</f>
        <v>95</v>
      </c>
      <c r="G895" s="62">
        <f>(Source!AF481+Source!AE481)*Source!FX481/100</f>
        <v>11.361999999999998</v>
      </c>
      <c r="H895" s="63">
        <f>Source!X481</f>
        <v>296.77</v>
      </c>
    </row>
    <row r="896" spans="1:28" x14ac:dyDescent="0.2">
      <c r="C896" s="11" t="s">
        <v>1211</v>
      </c>
      <c r="D896" s="37"/>
      <c r="E896" s="37"/>
      <c r="F896" s="37">
        <f>Source!CA481</f>
        <v>65</v>
      </c>
      <c r="G896" s="62">
        <f>(Source!AF481+Source!AE481)*Source!FY481/100</f>
        <v>7.774</v>
      </c>
      <c r="H896" s="63">
        <f>Source!Y481</f>
        <v>203.05</v>
      </c>
    </row>
    <row r="897" spans="1:28" x14ac:dyDescent="0.2">
      <c r="C897" s="11" t="s">
        <v>1213</v>
      </c>
      <c r="D897" s="37"/>
      <c r="E897" s="37"/>
      <c r="F897" s="37"/>
      <c r="G897" s="62">
        <f>((Source!AF481+Source!AE481)*Source!FX481/100)+((Source!AF481+Source!AE481)*Source!FY481/100)+Source!AB481</f>
        <v>52.555999999999997</v>
      </c>
      <c r="H897" s="63">
        <f>Source!O481+Source!X481+Source!Y481</f>
        <v>1372.74</v>
      </c>
    </row>
    <row r="898" spans="1:28" ht="42.75" x14ac:dyDescent="0.2">
      <c r="A898" s="50">
        <v>123</v>
      </c>
      <c r="B898" s="50" t="str">
        <f>Source!E483</f>
        <v>60,1</v>
      </c>
      <c r="C898" s="50" t="str">
        <f>Source!G483</f>
        <v>Шкаф металлический навесной теллекоммукационный в комплекте (согласно тех. заданию)</v>
      </c>
      <c r="D898" s="50" t="str">
        <f>Source!F483</f>
        <v>20.4.04.01-0025</v>
      </c>
      <c r="E898" s="33" t="str">
        <f>Source!H483</f>
        <v>шт.</v>
      </c>
      <c r="F898" s="14">
        <f>Source!I483</f>
        <v>4</v>
      </c>
      <c r="G898" s="24">
        <f>Source!AB483</f>
        <v>1592.32</v>
      </c>
      <c r="H898" s="25">
        <f>Source!O483</f>
        <v>41591.4</v>
      </c>
      <c r="T898">
        <f>Source!O483+Source!X483+Source!Y483</f>
        <v>41591.4</v>
      </c>
      <c r="U898">
        <f>Source!P483</f>
        <v>41591.4</v>
      </c>
      <c r="V898">
        <f>Source!S483</f>
        <v>0</v>
      </c>
      <c r="W898">
        <f>Source!Q483</f>
        <v>0</v>
      </c>
      <c r="X898">
        <f>Source!R483</f>
        <v>0</v>
      </c>
      <c r="Y898">
        <f>Source!U483</f>
        <v>0</v>
      </c>
      <c r="Z898">
        <f>Source!V483</f>
        <v>0</v>
      </c>
      <c r="AA898">
        <f>Source!X483</f>
        <v>0</v>
      </c>
      <c r="AB898">
        <f>Source!Y483</f>
        <v>0</v>
      </c>
    </row>
    <row r="899" spans="1:28" ht="14.25" x14ac:dyDescent="0.2">
      <c r="C899" s="27" t="s">
        <v>1201</v>
      </c>
      <c r="D899" s="27">
        <f>Source!BC483</f>
        <v>6.53</v>
      </c>
      <c r="F899" s="14"/>
      <c r="G899" s="14"/>
      <c r="H899" s="14"/>
    </row>
    <row r="900" spans="1:28" ht="42.75" x14ac:dyDescent="0.2">
      <c r="A900" s="50">
        <v>124</v>
      </c>
      <c r="B900" s="50" t="str">
        <f>Source!E485</f>
        <v>61</v>
      </c>
      <c r="C900" s="50" t="str">
        <f>Source!G485</f>
        <v>Пробивка отверстий в кирпичных стенах для водогазопроводных труб вручную при толщине стен в 1 кирпич</v>
      </c>
      <c r="D900" s="50" t="str">
        <f>Source!F485</f>
        <v>69-1-2</v>
      </c>
      <c r="E900" s="33" t="str">
        <f>Source!H485</f>
        <v>100 ШТ</v>
      </c>
      <c r="F900" s="14">
        <f>Source!I485</f>
        <v>0.08</v>
      </c>
      <c r="G900" s="24">
        <f>Source!AB485</f>
        <v>666.9</v>
      </c>
      <c r="H900" s="25">
        <f>Source!O485</f>
        <v>348.39</v>
      </c>
      <c r="T900">
        <f>Source!O485+Source!X485+Source!Y485</f>
        <v>794.32999999999993</v>
      </c>
      <c r="U900">
        <f>Source!P485</f>
        <v>0</v>
      </c>
      <c r="V900">
        <f>Source!S485</f>
        <v>348.39</v>
      </c>
      <c r="W900">
        <f>Source!Q485</f>
        <v>0</v>
      </c>
      <c r="X900">
        <f>Source!R485</f>
        <v>0</v>
      </c>
      <c r="Y900">
        <f>Source!U485</f>
        <v>6.84</v>
      </c>
      <c r="Z900">
        <f>Source!V485</f>
        <v>0</v>
      </c>
      <c r="AA900">
        <f>Source!X485</f>
        <v>271.74</v>
      </c>
      <c r="AB900">
        <f>Source!Y485</f>
        <v>174.2</v>
      </c>
    </row>
    <row r="901" spans="1:28" ht="14.25" x14ac:dyDescent="0.2">
      <c r="C901" s="27" t="str">
        <f>"Объем: "&amp;Source!I485&amp;"=8/"&amp;"100"</f>
        <v>Объем: 0,08=8/100</v>
      </c>
      <c r="F901" s="14"/>
      <c r="G901" s="14"/>
      <c r="H901" s="14"/>
    </row>
    <row r="902" spans="1:28" x14ac:dyDescent="0.2">
      <c r="C902" s="27" t="s">
        <v>1199</v>
      </c>
      <c r="D902" s="27">
        <f>Source!BA485</f>
        <v>6.53</v>
      </c>
    </row>
    <row r="903" spans="1:28" x14ac:dyDescent="0.2">
      <c r="C903" s="27" t="s">
        <v>1200</v>
      </c>
      <c r="D903" s="27">
        <f>Source!BB485</f>
        <v>6.53</v>
      </c>
    </row>
    <row r="904" spans="1:28" x14ac:dyDescent="0.2">
      <c r="C904" s="27" t="s">
        <v>1201</v>
      </c>
      <c r="D904" s="27">
        <f>Source!BC485</f>
        <v>6.53</v>
      </c>
    </row>
    <row r="905" spans="1:28" x14ac:dyDescent="0.2">
      <c r="C905" s="27" t="s">
        <v>1202</v>
      </c>
      <c r="D905" s="27">
        <f>Source!BS485</f>
        <v>6.53</v>
      </c>
    </row>
    <row r="906" spans="1:28" x14ac:dyDescent="0.2">
      <c r="C906" s="11" t="s">
        <v>1209</v>
      </c>
      <c r="D906" s="37"/>
      <c r="E906" s="37"/>
      <c r="F906" s="37">
        <f>Source!BZ485</f>
        <v>78</v>
      </c>
      <c r="G906" s="62">
        <f>(Source!AF485+Source!AE485)*Source!FX485/100</f>
        <v>520.18200000000002</v>
      </c>
      <c r="H906" s="63">
        <f>Source!X485</f>
        <v>271.74</v>
      </c>
    </row>
    <row r="907" spans="1:28" x14ac:dyDescent="0.2">
      <c r="C907" s="11" t="s">
        <v>1211</v>
      </c>
      <c r="D907" s="37"/>
      <c r="E907" s="37"/>
      <c r="F907" s="37">
        <f>Source!CA485</f>
        <v>50</v>
      </c>
      <c r="G907" s="62">
        <f>(Source!AF485+Source!AE485)*Source!FY485/100</f>
        <v>333.45</v>
      </c>
      <c r="H907" s="63">
        <f>Source!Y485</f>
        <v>174.2</v>
      </c>
    </row>
    <row r="908" spans="1:28" x14ac:dyDescent="0.2">
      <c r="C908" s="11" t="s">
        <v>1213</v>
      </c>
      <c r="D908" s="37"/>
      <c r="E908" s="37"/>
      <c r="F908" s="37"/>
      <c r="G908" s="62">
        <f>((Source!AF485+Source!AE485)*Source!FX485/100)+((Source!AF485+Source!AE485)*Source!FY485/100)+Source!AB485</f>
        <v>1520.5320000000002</v>
      </c>
      <c r="H908" s="63">
        <f>Source!O485+Source!X485+Source!Y485</f>
        <v>794.32999999999993</v>
      </c>
    </row>
    <row r="909" spans="1:28" ht="14.25" x14ac:dyDescent="0.2">
      <c r="A909" s="50">
        <v>125</v>
      </c>
      <c r="B909" s="50" t="str">
        <f>Source!E487</f>
        <v>61,1</v>
      </c>
      <c r="C909" s="50" t="str">
        <f>Source!G487</f>
        <v>Строительный мусор</v>
      </c>
      <c r="D909" s="50" t="str">
        <f>Source!F487</f>
        <v>01.7.07.07</v>
      </c>
      <c r="E909" s="33" t="str">
        <f>Source!H487</f>
        <v>т</v>
      </c>
      <c r="F909" s="14">
        <f>Source!I487</f>
        <v>8.8000000000000005E-3</v>
      </c>
      <c r="G909" s="24">
        <f>Source!AB487</f>
        <v>0</v>
      </c>
      <c r="H909" s="25">
        <f>Source!O487</f>
        <v>0</v>
      </c>
      <c r="T909">
        <f>Source!O487+Source!X487+Source!Y487</f>
        <v>0</v>
      </c>
      <c r="U909">
        <f>Source!P487</f>
        <v>0</v>
      </c>
      <c r="V909">
        <f>Source!S487</f>
        <v>0</v>
      </c>
      <c r="W909">
        <f>Source!Q487</f>
        <v>0</v>
      </c>
      <c r="X909">
        <f>Source!R487</f>
        <v>0</v>
      </c>
      <c r="Y909">
        <f>Source!U487</f>
        <v>0</v>
      </c>
      <c r="Z909">
        <f>Source!V487</f>
        <v>0</v>
      </c>
      <c r="AA909">
        <f>Source!X487</f>
        <v>0</v>
      </c>
      <c r="AB909">
        <f>Source!Y487</f>
        <v>0</v>
      </c>
    </row>
    <row r="910" spans="1:28" ht="14.25" x14ac:dyDescent="0.2">
      <c r="C910" s="27" t="s">
        <v>1201</v>
      </c>
      <c r="D910" s="27">
        <f>Source!BC487</f>
        <v>6.53</v>
      </c>
      <c r="F910" s="14"/>
      <c r="G910" s="14"/>
      <c r="H910" s="14"/>
    </row>
    <row r="911" spans="1:28" ht="28.5" x14ac:dyDescent="0.2">
      <c r="A911" s="50">
        <v>126</v>
      </c>
      <c r="B911" s="50" t="str">
        <f>Source!E489</f>
        <v>62</v>
      </c>
      <c r="C911" s="50" t="str">
        <f>Source!G489</f>
        <v>Установка гильз ПНД диаметром 30 мм</v>
      </c>
      <c r="D911" s="50" t="str">
        <f>Source!F489</f>
        <v>16-04-002-02</v>
      </c>
      <c r="E911" s="33" t="str">
        <f>Source!H489</f>
        <v>100 м</v>
      </c>
      <c r="F911" s="14">
        <f>Source!I489</f>
        <v>0.04</v>
      </c>
      <c r="G911" s="24">
        <f>Source!AB489</f>
        <v>2792.1619999999998</v>
      </c>
      <c r="H911" s="25">
        <f>Source!O489</f>
        <v>729.31</v>
      </c>
      <c r="T911">
        <f>Source!O489+Source!X489+Source!Y489</f>
        <v>1627.4499999999998</v>
      </c>
      <c r="U911">
        <f>Source!P489</f>
        <v>10.81</v>
      </c>
      <c r="V911">
        <f>Source!S489</f>
        <v>445.89</v>
      </c>
      <c r="W911">
        <f>Source!Q489</f>
        <v>272.61</v>
      </c>
      <c r="X911">
        <f>Source!R489</f>
        <v>36.979999999999997</v>
      </c>
      <c r="Y911">
        <f>Source!U489</f>
        <v>6.8834399999999993</v>
      </c>
      <c r="Z911">
        <f>Source!V489</f>
        <v>0.42100000000000004</v>
      </c>
      <c r="AA911">
        <f>Source!X489</f>
        <v>555.29999999999995</v>
      </c>
      <c r="AB911">
        <f>Source!Y489</f>
        <v>342.84</v>
      </c>
    </row>
    <row r="912" spans="1:28" ht="14.25" x14ac:dyDescent="0.2">
      <c r="C912" s="27" t="str">
        <f>"Объем: "&amp;Source!I489&amp;"=4/"&amp;"100"</f>
        <v>Объем: 0,04=4/100</v>
      </c>
      <c r="F912" s="14"/>
      <c r="G912" s="14"/>
      <c r="H912" s="14"/>
    </row>
    <row r="913" spans="1:28" x14ac:dyDescent="0.2">
      <c r="C913" s="27" t="s">
        <v>1199</v>
      </c>
      <c r="D913" s="27">
        <f>Source!BA489</f>
        <v>6.53</v>
      </c>
    </row>
    <row r="914" spans="1:28" x14ac:dyDescent="0.2">
      <c r="C914" s="27" t="s">
        <v>1200</v>
      </c>
      <c r="D914" s="27">
        <f>Source!BB489</f>
        <v>6.53</v>
      </c>
    </row>
    <row r="915" spans="1:28" x14ac:dyDescent="0.2">
      <c r="C915" s="27" t="s">
        <v>1201</v>
      </c>
      <c r="D915" s="27">
        <f>Source!BC489</f>
        <v>6.53</v>
      </c>
    </row>
    <row r="916" spans="1:28" x14ac:dyDescent="0.2">
      <c r="C916" s="27" t="s">
        <v>1202</v>
      </c>
      <c r="D916" s="27">
        <f>Source!BS489</f>
        <v>6.53</v>
      </c>
    </row>
    <row r="917" spans="1:28" x14ac:dyDescent="0.2">
      <c r="C917" s="27" t="s">
        <v>1204</v>
      </c>
      <c r="D917" s="107" t="s">
        <v>76</v>
      </c>
      <c r="E917" s="107"/>
      <c r="F917" s="107"/>
      <c r="G917" s="107"/>
      <c r="H917" s="107"/>
    </row>
    <row r="918" spans="1:28" x14ac:dyDescent="0.2">
      <c r="C918" s="27" t="s">
        <v>1205</v>
      </c>
      <c r="D918" s="107" t="s">
        <v>76</v>
      </c>
      <c r="E918" s="107"/>
      <c r="F918" s="107"/>
      <c r="G918" s="107"/>
      <c r="H918" s="107"/>
    </row>
    <row r="919" spans="1:28" x14ac:dyDescent="0.2">
      <c r="C919" s="27" t="s">
        <v>1206</v>
      </c>
      <c r="D919" s="107" t="s">
        <v>77</v>
      </c>
      <c r="E919" s="107"/>
      <c r="F919" s="107"/>
      <c r="G919" s="107"/>
      <c r="H919" s="107"/>
    </row>
    <row r="920" spans="1:28" x14ac:dyDescent="0.2">
      <c r="C920" s="27" t="s">
        <v>1207</v>
      </c>
      <c r="D920" s="107" t="s">
        <v>77</v>
      </c>
      <c r="E920" s="107"/>
      <c r="F920" s="107"/>
      <c r="G920" s="107"/>
      <c r="H920" s="107"/>
    </row>
    <row r="921" spans="1:28" x14ac:dyDescent="0.2">
      <c r="C921" s="27" t="s">
        <v>1208</v>
      </c>
      <c r="D921" s="107" t="s">
        <v>76</v>
      </c>
      <c r="E921" s="107"/>
      <c r="F921" s="107"/>
      <c r="G921" s="107"/>
      <c r="H921" s="107"/>
    </row>
    <row r="922" spans="1:28" x14ac:dyDescent="0.2">
      <c r="C922" s="11" t="s">
        <v>1209</v>
      </c>
      <c r="D922" s="37"/>
      <c r="E922" s="37"/>
      <c r="F922" s="37">
        <f>Source!BZ489</f>
        <v>128</v>
      </c>
      <c r="G922" s="62">
        <f>(Source!AF489+Source!AE489)*Source!FX489/100</f>
        <v>2129.6672640000002</v>
      </c>
      <c r="H922" s="63">
        <f>Source!X489</f>
        <v>555.29999999999995</v>
      </c>
    </row>
    <row r="923" spans="1:28" x14ac:dyDescent="0.2">
      <c r="C923" s="11" t="s">
        <v>1210</v>
      </c>
      <c r="D923" s="37"/>
      <c r="E923" s="37"/>
      <c r="F923" s="37"/>
      <c r="G923" s="37" t="str">
        <f>CONCATENATE(Source!DL489,Source!FT489, "=", Source!FX489, "%")</f>
        <v>*0,9=115,2%</v>
      </c>
      <c r="H923" s="37" t="str">
        <f>CONCATENATE(Source!AT489)</f>
        <v>115</v>
      </c>
    </row>
    <row r="924" spans="1:28" x14ac:dyDescent="0.2">
      <c r="C924" s="11" t="s">
        <v>1211</v>
      </c>
      <c r="D924" s="37"/>
      <c r="E924" s="37"/>
      <c r="F924" s="37">
        <f>Source!CA489</f>
        <v>83</v>
      </c>
      <c r="G924" s="62">
        <f>(Source!AF489+Source!AE489)*Source!FY489/100</f>
        <v>1304.23633225</v>
      </c>
      <c r="H924" s="63">
        <f>Source!Y489</f>
        <v>342.84</v>
      </c>
    </row>
    <row r="925" spans="1:28" x14ac:dyDescent="0.2">
      <c r="C925" s="11" t="s">
        <v>1212</v>
      </c>
      <c r="D925" s="37"/>
      <c r="E925" s="37"/>
      <c r="F925" s="37"/>
      <c r="G925" s="37" t="str">
        <f>CONCATENATE(Source!DM489,Source!FU489, "=", Source!FY489, "%")</f>
        <v>*0,85=70,55%</v>
      </c>
      <c r="H925" s="37" t="str">
        <f>CONCATENATE(Source!AU489)</f>
        <v>71</v>
      </c>
    </row>
    <row r="926" spans="1:28" x14ac:dyDescent="0.2">
      <c r="C926" s="11" t="s">
        <v>1213</v>
      </c>
      <c r="D926" s="37"/>
      <c r="E926" s="37"/>
      <c r="F926" s="37"/>
      <c r="G926" s="62">
        <f>((Source!AF489+Source!AE489)*Source!FX489/100)+((Source!AF489+Source!AE489)*Source!FY489/100)+Source!AB489</f>
        <v>6226.0655962500005</v>
      </c>
      <c r="H926" s="63">
        <f>Source!O489+Source!X489+Source!Y489</f>
        <v>1627.4499999999998</v>
      </c>
    </row>
    <row r="927" spans="1:28" ht="28.5" x14ac:dyDescent="0.2">
      <c r="A927" s="50">
        <v>127</v>
      </c>
      <c r="B927" s="50" t="str">
        <f>Source!E491</f>
        <v>63</v>
      </c>
      <c r="C927" s="50" t="str">
        <f>Source!G491</f>
        <v>Розетка штепсельная полугерметическая и герметическая</v>
      </c>
      <c r="D927" s="50" t="str">
        <f>Source!F491</f>
        <v>м08-03-591-10</v>
      </c>
      <c r="E927" s="33" t="str">
        <f>Source!H491</f>
        <v>100 ШТ</v>
      </c>
      <c r="F927" s="14">
        <f>Source!I491</f>
        <v>0.96</v>
      </c>
      <c r="G927" s="24">
        <f>Source!AB491</f>
        <v>770.35</v>
      </c>
      <c r="H927" s="25">
        <f>Source!O491</f>
        <v>4829.17</v>
      </c>
      <c r="T927">
        <f>Source!O491+Source!X491+Source!Y491</f>
        <v>10906.8</v>
      </c>
      <c r="U927">
        <f>Source!P491</f>
        <v>803.28</v>
      </c>
      <c r="V927">
        <f>Source!S491</f>
        <v>3785.92</v>
      </c>
      <c r="W927">
        <f>Source!Q491</f>
        <v>239.97</v>
      </c>
      <c r="X927">
        <f>Source!R491</f>
        <v>12.6</v>
      </c>
      <c r="Y927">
        <f>Source!U491</f>
        <v>58.444800000000001</v>
      </c>
      <c r="Z927">
        <f>Source!V491</f>
        <v>0.15359999999999999</v>
      </c>
      <c r="AA927">
        <f>Source!X491</f>
        <v>3608.59</v>
      </c>
      <c r="AB927">
        <f>Source!Y491</f>
        <v>2469.04</v>
      </c>
    </row>
    <row r="928" spans="1:28" ht="14.25" x14ac:dyDescent="0.2">
      <c r="C928" s="27" t="str">
        <f>"Объем: "&amp;Source!I491&amp;"=96/"&amp;"100"</f>
        <v>Объем: 0,96=96/100</v>
      </c>
      <c r="F928" s="14"/>
      <c r="G928" s="14"/>
      <c r="H928" s="14"/>
    </row>
    <row r="929" spans="1:28" x14ac:dyDescent="0.2">
      <c r="C929" s="27" t="s">
        <v>1199</v>
      </c>
      <c r="D929" s="27">
        <f>Source!BA491</f>
        <v>6.53</v>
      </c>
    </row>
    <row r="930" spans="1:28" x14ac:dyDescent="0.2">
      <c r="C930" s="27" t="s">
        <v>1200</v>
      </c>
      <c r="D930" s="27">
        <f>Source!BB491</f>
        <v>6.53</v>
      </c>
    </row>
    <row r="931" spans="1:28" x14ac:dyDescent="0.2">
      <c r="C931" s="27" t="s">
        <v>1201</v>
      </c>
      <c r="D931" s="27">
        <f>Source!BC491</f>
        <v>6.53</v>
      </c>
    </row>
    <row r="932" spans="1:28" x14ac:dyDescent="0.2">
      <c r="C932" s="27" t="s">
        <v>1202</v>
      </c>
      <c r="D932" s="27">
        <f>Source!BS491</f>
        <v>6.53</v>
      </c>
    </row>
    <row r="933" spans="1:28" x14ac:dyDescent="0.2">
      <c r="C933" s="11" t="s">
        <v>1209</v>
      </c>
      <c r="D933" s="37"/>
      <c r="E933" s="37"/>
      <c r="F933" s="37">
        <f>Source!BZ491</f>
        <v>95</v>
      </c>
      <c r="G933" s="62">
        <f>(Source!AF491+Source!AE491)*Source!FX491/100</f>
        <v>575.64299999999992</v>
      </c>
      <c r="H933" s="63">
        <f>Source!X491</f>
        <v>3608.59</v>
      </c>
    </row>
    <row r="934" spans="1:28" x14ac:dyDescent="0.2">
      <c r="C934" s="11" t="s">
        <v>1211</v>
      </c>
      <c r="D934" s="37"/>
      <c r="E934" s="37"/>
      <c r="F934" s="37">
        <f>Source!CA491</f>
        <v>65</v>
      </c>
      <c r="G934" s="62">
        <f>(Source!AF491+Source!AE491)*Source!FY491/100</f>
        <v>393.86099999999999</v>
      </c>
      <c r="H934" s="63">
        <f>Source!Y491</f>
        <v>2469.04</v>
      </c>
    </row>
    <row r="935" spans="1:28" x14ac:dyDescent="0.2">
      <c r="C935" s="11" t="s">
        <v>1213</v>
      </c>
      <c r="D935" s="37"/>
      <c r="E935" s="37"/>
      <c r="F935" s="37"/>
      <c r="G935" s="62">
        <f>((Source!AF491+Source!AE491)*Source!FX491/100)+((Source!AF491+Source!AE491)*Source!FY491/100)+Source!AB491</f>
        <v>1739.8539999999998</v>
      </c>
      <c r="H935" s="63">
        <f>Source!O491+Source!X491+Source!Y491</f>
        <v>10906.8</v>
      </c>
    </row>
    <row r="936" spans="1:28" ht="28.5" x14ac:dyDescent="0.2">
      <c r="A936" s="50">
        <v>128</v>
      </c>
      <c r="B936" s="50" t="str">
        <f>Source!E493</f>
        <v>63,1</v>
      </c>
      <c r="C936" s="50" t="str">
        <f>Source!G493</f>
        <v>Розетка RJ -45 (прим.)</v>
      </c>
      <c r="D936" s="50" t="str">
        <f>Source!F493</f>
        <v>20.4.03.04-0002</v>
      </c>
      <c r="E936" s="33" t="str">
        <f>Source!H493</f>
        <v>100 шт.</v>
      </c>
      <c r="F936" s="14">
        <f>Source!I493</f>
        <v>0.96</v>
      </c>
      <c r="G936" s="24">
        <f>Source!AB493</f>
        <v>7222</v>
      </c>
      <c r="H936" s="25">
        <f>Source!O493</f>
        <v>45273.27</v>
      </c>
      <c r="T936">
        <f>Source!O493+Source!X493+Source!Y493</f>
        <v>45273.27</v>
      </c>
      <c r="U936">
        <f>Source!P493</f>
        <v>45273.27</v>
      </c>
      <c r="V936">
        <f>Source!S493</f>
        <v>0</v>
      </c>
      <c r="W936">
        <f>Source!Q493</f>
        <v>0</v>
      </c>
      <c r="X936">
        <f>Source!R493</f>
        <v>0</v>
      </c>
      <c r="Y936">
        <f>Source!U493</f>
        <v>0</v>
      </c>
      <c r="Z936">
        <f>Source!V493</f>
        <v>0</v>
      </c>
      <c r="AA936">
        <f>Source!X493</f>
        <v>0</v>
      </c>
      <c r="AB936">
        <f>Source!Y493</f>
        <v>0</v>
      </c>
    </row>
    <row r="937" spans="1:28" ht="14.25" x14ac:dyDescent="0.2">
      <c r="C937" s="27" t="s">
        <v>1201</v>
      </c>
      <c r="D937" s="27">
        <f>Source!BC493</f>
        <v>6.53</v>
      </c>
      <c r="F937" s="14"/>
      <c r="G937" s="14"/>
      <c r="H937" s="14"/>
    </row>
    <row r="938" spans="1:28" ht="28.5" x14ac:dyDescent="0.2">
      <c r="A938" s="50">
        <v>129</v>
      </c>
      <c r="B938" s="50" t="str">
        <f>Source!E495</f>
        <v>64</v>
      </c>
      <c r="C938" s="50" t="str">
        <f>Source!G495</f>
        <v>Провод в коробах, сечением до 35 мм2</v>
      </c>
      <c r="D938" s="50" t="str">
        <f>Source!F495</f>
        <v>м08-02-399-02</v>
      </c>
      <c r="E938" s="33" t="str">
        <f>Source!H495</f>
        <v>100 м</v>
      </c>
      <c r="F938" s="14">
        <f>Source!I495</f>
        <v>12.2</v>
      </c>
      <c r="G938" s="24">
        <f>Source!AB495</f>
        <v>50.72</v>
      </c>
      <c r="H938" s="25">
        <f>Source!O495</f>
        <v>4040.67</v>
      </c>
      <c r="T938">
        <f>Source!O495+Source!X495+Source!Y495</f>
        <v>8578.44</v>
      </c>
      <c r="U938">
        <f>Source!P495</f>
        <v>1083.46</v>
      </c>
      <c r="V938">
        <f>Source!S495</f>
        <v>2815.4</v>
      </c>
      <c r="W938">
        <f>Source!Q495</f>
        <v>141.81</v>
      </c>
      <c r="X938">
        <f>Source!R495</f>
        <v>20.71</v>
      </c>
      <c r="Y938">
        <f>Source!U495</f>
        <v>45.871999999999993</v>
      </c>
      <c r="Z938">
        <f>Source!V495</f>
        <v>0.24399999999999999</v>
      </c>
      <c r="AA938">
        <f>Source!X495</f>
        <v>2694.3</v>
      </c>
      <c r="AB938">
        <f>Source!Y495</f>
        <v>1843.47</v>
      </c>
    </row>
    <row r="939" spans="1:28" ht="14.25" x14ac:dyDescent="0.2">
      <c r="C939" s="27" t="str">
        <f>"Объем: "&amp;Source!I495&amp;"=1220/"&amp;"100"</f>
        <v>Объем: 12,2=1220/100</v>
      </c>
      <c r="F939" s="14"/>
      <c r="G939" s="14"/>
      <c r="H939" s="14"/>
    </row>
    <row r="940" spans="1:28" x14ac:dyDescent="0.2">
      <c r="C940" s="27" t="s">
        <v>1199</v>
      </c>
      <c r="D940" s="27">
        <f>Source!BA495</f>
        <v>6.53</v>
      </c>
    </row>
    <row r="941" spans="1:28" x14ac:dyDescent="0.2">
      <c r="C941" s="27" t="s">
        <v>1200</v>
      </c>
      <c r="D941" s="27">
        <f>Source!BB495</f>
        <v>6.53</v>
      </c>
    </row>
    <row r="942" spans="1:28" x14ac:dyDescent="0.2">
      <c r="C942" s="27" t="s">
        <v>1201</v>
      </c>
      <c r="D942" s="27">
        <f>Source!BC495</f>
        <v>6.53</v>
      </c>
    </row>
    <row r="943" spans="1:28" x14ac:dyDescent="0.2">
      <c r="C943" s="27" t="s">
        <v>1202</v>
      </c>
      <c r="D943" s="27">
        <f>Source!BS495</f>
        <v>6.53</v>
      </c>
    </row>
    <row r="944" spans="1:28" x14ac:dyDescent="0.2">
      <c r="C944" s="11" t="s">
        <v>1209</v>
      </c>
      <c r="D944" s="37"/>
      <c r="E944" s="37"/>
      <c r="F944" s="37">
        <f>Source!BZ495</f>
        <v>95</v>
      </c>
      <c r="G944" s="62">
        <f>(Source!AF495+Source!AE495)*Source!FX495/100</f>
        <v>33.82</v>
      </c>
      <c r="H944" s="63">
        <f>Source!X495</f>
        <v>2694.3</v>
      </c>
    </row>
    <row r="945" spans="1:33" x14ac:dyDescent="0.2">
      <c r="C945" s="11" t="s">
        <v>1211</v>
      </c>
      <c r="D945" s="37"/>
      <c r="E945" s="37"/>
      <c r="F945" s="37">
        <f>Source!CA495</f>
        <v>65</v>
      </c>
      <c r="G945" s="62">
        <f>(Source!AF495+Source!AE495)*Source!FY495/100</f>
        <v>23.14</v>
      </c>
      <c r="H945" s="63">
        <f>Source!Y495</f>
        <v>1843.47</v>
      </c>
    </row>
    <row r="946" spans="1:33" x14ac:dyDescent="0.2">
      <c r="C946" s="11" t="s">
        <v>1213</v>
      </c>
      <c r="D946" s="37"/>
      <c r="E946" s="37"/>
      <c r="F946" s="37"/>
      <c r="G946" s="62">
        <f>((Source!AF495+Source!AE495)*Source!FX495/100)+((Source!AF495+Source!AE495)*Source!FY495/100)+Source!AB495</f>
        <v>107.68</v>
      </c>
      <c r="H946" s="63">
        <f>Source!O495+Source!X495+Source!Y495</f>
        <v>8578.44</v>
      </c>
    </row>
    <row r="947" spans="1:33" ht="28.5" x14ac:dyDescent="0.2">
      <c r="A947" s="50">
        <v>130</v>
      </c>
      <c r="B947" s="50" t="str">
        <f>Source!E497</f>
        <v>64,1</v>
      </c>
      <c r="C947" s="50" t="str">
        <f>Source!G497</f>
        <v>Кабель (витая пара) UTP 4x2x0,52 категория 5е</v>
      </c>
      <c r="D947" s="50" t="str">
        <f>Source!F497</f>
        <v>21.1.04.01-0004</v>
      </c>
      <c r="E947" s="33" t="str">
        <f>Source!H497</f>
        <v>1000 м</v>
      </c>
      <c r="F947" s="14">
        <f>Source!I497</f>
        <v>1.22</v>
      </c>
      <c r="G947" s="24">
        <f>Source!AB497</f>
        <v>1150.19</v>
      </c>
      <c r="H947" s="25">
        <f>Source!O497</f>
        <v>9163.1</v>
      </c>
      <c r="T947">
        <f>Source!O497+Source!X497+Source!Y497</f>
        <v>9163.1</v>
      </c>
      <c r="U947">
        <f>Source!P497</f>
        <v>9163.1</v>
      </c>
      <c r="V947">
        <f>Source!S497</f>
        <v>0</v>
      </c>
      <c r="W947">
        <f>Source!Q497</f>
        <v>0</v>
      </c>
      <c r="X947">
        <f>Source!R497</f>
        <v>0</v>
      </c>
      <c r="Y947">
        <f>Source!U497</f>
        <v>0</v>
      </c>
      <c r="Z947">
        <f>Source!V497</f>
        <v>0</v>
      </c>
      <c r="AA947">
        <f>Source!X497</f>
        <v>0</v>
      </c>
      <c r="AB947">
        <f>Source!Y497</f>
        <v>0</v>
      </c>
    </row>
    <row r="948" spans="1:33" ht="14.25" x14ac:dyDescent="0.2">
      <c r="C948" s="27" t="s">
        <v>1201</v>
      </c>
      <c r="D948" s="27">
        <f>Source!BC497</f>
        <v>6.53</v>
      </c>
      <c r="F948" s="14"/>
      <c r="G948" s="14"/>
      <c r="H948" s="14"/>
    </row>
    <row r="950" spans="1:33" ht="15" x14ac:dyDescent="0.25">
      <c r="A950" s="64"/>
      <c r="B950" s="64"/>
      <c r="C950" s="81" t="str">
        <f>CONCATENATE("Итого по разделу: ",IF(Source!G499&lt;&gt;"Новый раздел", Source!G499, ""))</f>
        <v>Итого по разделу: Раздел Локальные вычислительные сети</v>
      </c>
      <c r="D950" s="81"/>
      <c r="E950" s="81"/>
      <c r="F950" s="81"/>
      <c r="G950" s="64"/>
      <c r="H950" s="65">
        <f>IF(SUM(T878:T949)=0, "-", SUM(T878:T949))</f>
        <v>167887.59</v>
      </c>
      <c r="AG950" s="55" t="str">
        <f>CONCATENATE("Итого по разделу: ",IF(Source!G499&lt;&gt;"Новый раздел", Source!G499, ""))</f>
        <v>Итого по разделу: Раздел Локальные вычислительные сети</v>
      </c>
    </row>
    <row r="951" spans="1:33" ht="15" x14ac:dyDescent="0.25">
      <c r="A951" s="64"/>
      <c r="B951" s="64"/>
      <c r="C951" s="64"/>
      <c r="D951" s="64"/>
      <c r="E951" s="64"/>
      <c r="F951" s="64"/>
      <c r="G951" s="64"/>
      <c r="H951" s="64"/>
    </row>
    <row r="953" spans="1:33" ht="14.25" x14ac:dyDescent="0.2">
      <c r="C953" s="108" t="str">
        <f>Source!H532</f>
        <v>Итого</v>
      </c>
      <c r="D953" s="108"/>
      <c r="E953" s="108"/>
      <c r="F953" s="108"/>
      <c r="G953" s="75">
        <f>IF(Source!P532=0, "", Source!P532)</f>
        <v>167887.59</v>
      </c>
      <c r="H953" s="75"/>
    </row>
    <row r="954" spans="1:33" ht="14.25" x14ac:dyDescent="0.2">
      <c r="C954" s="108" t="str">
        <f>Source!H533</f>
        <v>НДС 18%</v>
      </c>
      <c r="D954" s="108"/>
      <c r="E954" s="108"/>
      <c r="F954" s="108"/>
      <c r="G954" s="75">
        <f>IF(Source!P533=0, "", Source!P533)</f>
        <v>30219.77</v>
      </c>
      <c r="H954" s="75"/>
    </row>
    <row r="955" spans="1:33" ht="14.25" x14ac:dyDescent="0.2">
      <c r="C955" s="108" t="str">
        <f>Source!H534</f>
        <v>Всего</v>
      </c>
      <c r="D955" s="108"/>
      <c r="E955" s="108"/>
      <c r="F955" s="108"/>
      <c r="G955" s="75">
        <f>IF(Source!P534=0, "", Source!P534)</f>
        <v>198107.36</v>
      </c>
      <c r="H955" s="75"/>
    </row>
    <row r="957" spans="1:33" ht="15" x14ac:dyDescent="0.25">
      <c r="A957" s="64"/>
      <c r="B957" s="64"/>
      <c r="C957" s="81" t="str">
        <f>CONCATENATE("Итого по локальной смете: ",IF(Source!G536&lt;&gt;"Новая локальная смета", Source!G536, ""))</f>
        <v xml:space="preserve">Итого по локальной смете: </v>
      </c>
      <c r="D957" s="81"/>
      <c r="E957" s="81"/>
      <c r="F957" s="81"/>
      <c r="G957" s="64"/>
      <c r="H957" s="65">
        <f>IF(SUM(T37:T956)=0, "-", SUM(T37:T956))</f>
        <v>1758298.7200000004</v>
      </c>
    </row>
    <row r="958" spans="1:33" ht="15" x14ac:dyDescent="0.25">
      <c r="A958" s="64"/>
      <c r="B958" s="64"/>
      <c r="C958" s="64"/>
      <c r="D958" s="64"/>
      <c r="E958" s="64"/>
      <c r="F958" s="64"/>
      <c r="G958" s="64"/>
      <c r="H958" s="64"/>
    </row>
    <row r="960" spans="1:33" ht="14.25" x14ac:dyDescent="0.2">
      <c r="C960" s="108" t="str">
        <f>Source!H569</f>
        <v>Итого</v>
      </c>
      <c r="D960" s="108"/>
      <c r="E960" s="108"/>
      <c r="F960" s="108"/>
      <c r="G960" s="75">
        <f>IF(Source!P569=0, "", Source!P569)</f>
        <v>1758298.72</v>
      </c>
      <c r="H960" s="75"/>
    </row>
    <row r="961" spans="1:33" ht="14.25" x14ac:dyDescent="0.2">
      <c r="C961" s="108" t="str">
        <f>Source!H570</f>
        <v>НДС 18%</v>
      </c>
      <c r="D961" s="108"/>
      <c r="E961" s="108"/>
      <c r="F961" s="108"/>
      <c r="G961" s="75">
        <f>IF(Source!P570=0, "", Source!P570)</f>
        <v>316493.77</v>
      </c>
      <c r="H961" s="75"/>
    </row>
    <row r="962" spans="1:33" ht="14.25" x14ac:dyDescent="0.2">
      <c r="C962" s="108" t="str">
        <f>Source!H571</f>
        <v>Всего</v>
      </c>
      <c r="D962" s="108"/>
      <c r="E962" s="108"/>
      <c r="F962" s="108"/>
      <c r="G962" s="75">
        <f>IF(Source!P571=0, "", Source!P571)</f>
        <v>2074792.49</v>
      </c>
      <c r="H962" s="75"/>
    </row>
    <row r="964" spans="1:33" ht="30" x14ac:dyDescent="0.25">
      <c r="A964" s="64"/>
      <c r="B964" s="64"/>
      <c r="C964" s="81" t="str">
        <f>CONCATENATE("Итого по смете: ",IF(Source!G573&lt;&gt;"Новый объект", Source!G573, ""))</f>
        <v>Итого по смете: Капитальный ремонт помещений первого этажа лабораторного корпуса В НИЯУ МИФИ</v>
      </c>
      <c r="D964" s="81"/>
      <c r="E964" s="81"/>
      <c r="F964" s="81"/>
      <c r="G964" s="64"/>
      <c r="H964" s="65">
        <f>IF(SUM(T1:T963)=0, "-", SUM(T1:T963))</f>
        <v>1758298.7200000004</v>
      </c>
      <c r="AG964" s="55" t="str">
        <f>CONCATENATE("Итого по смете: ",IF(Source!G573&lt;&gt;"Новый объект", Source!G573, ""))</f>
        <v>Итого по смете: Капитальный ремонт помещений первого этажа лабораторного корпуса В НИЯУ МИФИ</v>
      </c>
    </row>
    <row r="965" spans="1:33" ht="15" x14ac:dyDescent="0.25">
      <c r="A965" s="64"/>
      <c r="B965" s="64"/>
      <c r="C965" s="64"/>
      <c r="D965" s="64"/>
      <c r="E965" s="64"/>
      <c r="F965" s="64"/>
      <c r="G965" s="64"/>
      <c r="H965" s="64"/>
    </row>
    <row r="966" spans="1:33" ht="14.25" x14ac:dyDescent="0.2">
      <c r="C966" s="108" t="str">
        <f>Source!H606</f>
        <v>Итого</v>
      </c>
      <c r="D966" s="108"/>
      <c r="E966" s="108"/>
      <c r="F966" s="108"/>
      <c r="G966" s="75">
        <f>IF(Source!P606=0, "", Source!P606)</f>
        <v>1758298.72</v>
      </c>
      <c r="H966" s="75"/>
    </row>
    <row r="967" spans="1:33" ht="14.25" x14ac:dyDescent="0.2">
      <c r="C967" s="108" t="str">
        <f>Source!H607</f>
        <v>НДС 18%</v>
      </c>
      <c r="D967" s="108"/>
      <c r="E967" s="108"/>
      <c r="F967" s="108"/>
      <c r="G967" s="75">
        <f>IF(Source!P607=0, "", Source!P607)</f>
        <v>316493.77</v>
      </c>
      <c r="H967" s="75"/>
    </row>
    <row r="968" spans="1:33" ht="14.25" x14ac:dyDescent="0.2">
      <c r="C968" s="108" t="str">
        <f>Source!H608</f>
        <v>Всего</v>
      </c>
      <c r="D968" s="108"/>
      <c r="E968" s="108"/>
      <c r="F968" s="108"/>
      <c r="G968" s="75">
        <f>IF(Source!P608=0, "", Source!P608)</f>
        <v>2074792.49</v>
      </c>
      <c r="H968" s="75"/>
    </row>
    <row r="971" spans="1:33" ht="15" thickBot="1" x14ac:dyDescent="0.25">
      <c r="A971" s="109" t="s">
        <v>1216</v>
      </c>
      <c r="B971" s="109"/>
      <c r="C971" s="66" t="str">
        <f>IF(Source!AC12&lt;&gt;"", Source!AC12," ")</f>
        <v xml:space="preserve"> </v>
      </c>
      <c r="D971" s="14"/>
      <c r="E971" s="67"/>
      <c r="F971" s="14"/>
      <c r="G971" s="110" t="str">
        <f>IF(Source!AB12&lt;&gt;"", Source!AB12," ")</f>
        <v xml:space="preserve"> </v>
      </c>
      <c r="H971" s="110"/>
      <c r="I971" s="14"/>
      <c r="J971" s="14"/>
      <c r="K971" s="14"/>
      <c r="L971" s="14"/>
    </row>
    <row r="972" spans="1:33" ht="14.25" x14ac:dyDescent="0.2">
      <c r="A972" s="14"/>
      <c r="B972" s="14"/>
      <c r="C972" s="68" t="s">
        <v>1217</v>
      </c>
      <c r="D972" s="14"/>
      <c r="E972" s="68" t="s">
        <v>1218</v>
      </c>
      <c r="F972" s="14"/>
      <c r="G972" s="111" t="s">
        <v>1219</v>
      </c>
      <c r="H972" s="111"/>
      <c r="I972" s="14"/>
      <c r="J972" s="14"/>
      <c r="K972" s="14"/>
      <c r="L972" s="14"/>
    </row>
    <row r="973" spans="1:33" ht="14.25" x14ac:dyDescent="0.2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</row>
    <row r="974" spans="1:33" ht="14.25" x14ac:dyDescent="0.2">
      <c r="A974" s="14"/>
      <c r="B974" s="14"/>
      <c r="C974" s="15" t="s">
        <v>1220</v>
      </c>
      <c r="D974" s="14"/>
      <c r="E974" s="14"/>
      <c r="F974" s="14"/>
      <c r="G974" s="14"/>
      <c r="H974" s="14"/>
      <c r="I974" s="14"/>
      <c r="J974" s="14"/>
      <c r="K974" s="14"/>
      <c r="L974" s="14"/>
    </row>
    <row r="975" spans="1:33" ht="14.25" x14ac:dyDescent="0.2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</row>
    <row r="976" spans="1:33" ht="15" thickBot="1" x14ac:dyDescent="0.25">
      <c r="A976" s="109" t="s">
        <v>1221</v>
      </c>
      <c r="B976" s="109"/>
      <c r="C976" s="66" t="str">
        <f>IF(Source!AG12&lt;&gt;"", Source!AG12," ")</f>
        <v xml:space="preserve"> </v>
      </c>
      <c r="D976" s="14"/>
      <c r="E976" s="67"/>
      <c r="F976" s="14"/>
      <c r="G976" s="110" t="str">
        <f>IF(Source!AF12&lt;&gt;"", Source!AF12," ")</f>
        <v xml:space="preserve"> </v>
      </c>
      <c r="H976" s="110"/>
      <c r="I976" s="14"/>
      <c r="J976" s="14"/>
      <c r="K976" s="14"/>
      <c r="L976" s="14"/>
    </row>
    <row r="977" spans="1:12" ht="14.25" x14ac:dyDescent="0.2">
      <c r="A977" s="14"/>
      <c r="B977" s="14"/>
      <c r="C977" s="68" t="s">
        <v>1217</v>
      </c>
      <c r="D977" s="14"/>
      <c r="E977" s="68" t="s">
        <v>1218</v>
      </c>
      <c r="F977" s="14"/>
      <c r="G977" s="111" t="s">
        <v>1219</v>
      </c>
      <c r="H977" s="111"/>
      <c r="I977" s="14"/>
      <c r="J977" s="14"/>
      <c r="K977" s="14"/>
      <c r="L977" s="14"/>
    </row>
    <row r="978" spans="1:12" ht="14.25" x14ac:dyDescent="0.2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</row>
    <row r="979" spans="1:12" ht="14.25" x14ac:dyDescent="0.2">
      <c r="A979" s="14"/>
      <c r="B979" s="14"/>
      <c r="C979" s="15" t="s">
        <v>1220</v>
      </c>
      <c r="D979" s="14"/>
      <c r="E979" s="14"/>
      <c r="F979" s="14"/>
      <c r="G979" s="14"/>
      <c r="H979" s="14"/>
      <c r="I979" s="14"/>
      <c r="J979" s="14"/>
      <c r="K979" s="14"/>
      <c r="L979" s="14"/>
    </row>
  </sheetData>
  <mergeCells count="245">
    <mergeCell ref="A971:B971"/>
    <mergeCell ref="G971:H971"/>
    <mergeCell ref="G972:H972"/>
    <mergeCell ref="A976:B976"/>
    <mergeCell ref="G976:H976"/>
    <mergeCell ref="G977:H977"/>
    <mergeCell ref="C964:F964"/>
    <mergeCell ref="C966:F966"/>
    <mergeCell ref="G966:H966"/>
    <mergeCell ref="C967:F967"/>
    <mergeCell ref="G967:H967"/>
    <mergeCell ref="C968:F968"/>
    <mergeCell ref="G968:H968"/>
    <mergeCell ref="C957:F957"/>
    <mergeCell ref="C960:F960"/>
    <mergeCell ref="G960:H960"/>
    <mergeCell ref="C961:F961"/>
    <mergeCell ref="G961:H961"/>
    <mergeCell ref="C962:F962"/>
    <mergeCell ref="G962:H962"/>
    <mergeCell ref="C950:F950"/>
    <mergeCell ref="C953:F953"/>
    <mergeCell ref="G953:H953"/>
    <mergeCell ref="C954:F954"/>
    <mergeCell ref="G954:H954"/>
    <mergeCell ref="C955:F955"/>
    <mergeCell ref="G955:H955"/>
    <mergeCell ref="A878:H878"/>
    <mergeCell ref="D917:H917"/>
    <mergeCell ref="D918:H918"/>
    <mergeCell ref="D919:H919"/>
    <mergeCell ref="D920:H920"/>
    <mergeCell ref="D921:H921"/>
    <mergeCell ref="C874:F874"/>
    <mergeCell ref="G874:H874"/>
    <mergeCell ref="C875:F875"/>
    <mergeCell ref="G875:H875"/>
    <mergeCell ref="C876:F876"/>
    <mergeCell ref="G876:H876"/>
    <mergeCell ref="D821:H821"/>
    <mergeCell ref="D822:H822"/>
    <mergeCell ref="D823:H823"/>
    <mergeCell ref="D824:H824"/>
    <mergeCell ref="D825:H825"/>
    <mergeCell ref="C871:F871"/>
    <mergeCell ref="D806:H806"/>
    <mergeCell ref="D807:H807"/>
    <mergeCell ref="D808:H808"/>
    <mergeCell ref="D809:H809"/>
    <mergeCell ref="D810:H810"/>
    <mergeCell ref="D820:H820"/>
    <mergeCell ref="C796:F796"/>
    <mergeCell ref="G796:H796"/>
    <mergeCell ref="C797:F797"/>
    <mergeCell ref="G797:H797"/>
    <mergeCell ref="A799:H799"/>
    <mergeCell ref="D805:H805"/>
    <mergeCell ref="C779:F779"/>
    <mergeCell ref="G779:H779"/>
    <mergeCell ref="A781:H781"/>
    <mergeCell ref="C792:F792"/>
    <mergeCell ref="C795:F795"/>
    <mergeCell ref="G795:H795"/>
    <mergeCell ref="D763:H763"/>
    <mergeCell ref="C774:F774"/>
    <mergeCell ref="C777:F777"/>
    <mergeCell ref="G777:H777"/>
    <mergeCell ref="C778:F778"/>
    <mergeCell ref="G778:H778"/>
    <mergeCell ref="D732:H732"/>
    <mergeCell ref="D733:H733"/>
    <mergeCell ref="D759:H759"/>
    <mergeCell ref="D760:H760"/>
    <mergeCell ref="D761:H761"/>
    <mergeCell ref="D762:H762"/>
    <mergeCell ref="C689:F689"/>
    <mergeCell ref="G689:H689"/>
    <mergeCell ref="A691:H691"/>
    <mergeCell ref="D729:H729"/>
    <mergeCell ref="D730:H730"/>
    <mergeCell ref="D731:H731"/>
    <mergeCell ref="D679:H679"/>
    <mergeCell ref="C684:F684"/>
    <mergeCell ref="C687:F687"/>
    <mergeCell ref="G687:H687"/>
    <mergeCell ref="C688:F688"/>
    <mergeCell ref="G688:H688"/>
    <mergeCell ref="D658:H658"/>
    <mergeCell ref="D664:H664"/>
    <mergeCell ref="D665:H665"/>
    <mergeCell ref="D671:H671"/>
    <mergeCell ref="D672:H672"/>
    <mergeCell ref="D678:H678"/>
    <mergeCell ref="D528:H528"/>
    <mergeCell ref="D529:H529"/>
    <mergeCell ref="D530:H530"/>
    <mergeCell ref="D649:H649"/>
    <mergeCell ref="D650:H650"/>
    <mergeCell ref="D657:H657"/>
    <mergeCell ref="D513:H513"/>
    <mergeCell ref="D514:H514"/>
    <mergeCell ref="D515:H515"/>
    <mergeCell ref="D525:H525"/>
    <mergeCell ref="D526:H526"/>
    <mergeCell ref="D527:H527"/>
    <mergeCell ref="D489:H489"/>
    <mergeCell ref="D490:H490"/>
    <mergeCell ref="D491:H491"/>
    <mergeCell ref="D510:H510"/>
    <mergeCell ref="D511:H511"/>
    <mergeCell ref="D512:H512"/>
    <mergeCell ref="C478:F478"/>
    <mergeCell ref="G478:H478"/>
    <mergeCell ref="A480:H480"/>
    <mergeCell ref="D486:H486"/>
    <mergeCell ref="D487:H487"/>
    <mergeCell ref="D488:H488"/>
    <mergeCell ref="D421:H421"/>
    <mergeCell ref="D422:H422"/>
    <mergeCell ref="C473:F473"/>
    <mergeCell ref="C476:F476"/>
    <mergeCell ref="G476:H476"/>
    <mergeCell ref="C477:F477"/>
    <mergeCell ref="G477:H477"/>
    <mergeCell ref="D400:H400"/>
    <mergeCell ref="D401:H401"/>
    <mergeCell ref="D402:H402"/>
    <mergeCell ref="D418:H418"/>
    <mergeCell ref="D419:H419"/>
    <mergeCell ref="D420:H420"/>
    <mergeCell ref="D383:H383"/>
    <mergeCell ref="D384:H384"/>
    <mergeCell ref="D385:H385"/>
    <mergeCell ref="D386:H386"/>
    <mergeCell ref="D398:H398"/>
    <mergeCell ref="D399:H399"/>
    <mergeCell ref="D362:H362"/>
    <mergeCell ref="D363:H363"/>
    <mergeCell ref="D364:H364"/>
    <mergeCell ref="D365:H365"/>
    <mergeCell ref="D366:H366"/>
    <mergeCell ref="D382:H382"/>
    <mergeCell ref="D328:H328"/>
    <mergeCell ref="D329:H329"/>
    <mergeCell ref="D330:H330"/>
    <mergeCell ref="D331:H331"/>
    <mergeCell ref="D332:H332"/>
    <mergeCell ref="D361:H361"/>
    <mergeCell ref="D290:H290"/>
    <mergeCell ref="D306:H306"/>
    <mergeCell ref="D307:H307"/>
    <mergeCell ref="D308:H308"/>
    <mergeCell ref="D309:H309"/>
    <mergeCell ref="D310:H310"/>
    <mergeCell ref="D253:H253"/>
    <mergeCell ref="D254:H254"/>
    <mergeCell ref="D286:H286"/>
    <mergeCell ref="D287:H287"/>
    <mergeCell ref="D288:H288"/>
    <mergeCell ref="D289:H289"/>
    <mergeCell ref="D234:H234"/>
    <mergeCell ref="D235:H235"/>
    <mergeCell ref="D236:H236"/>
    <mergeCell ref="D250:H250"/>
    <mergeCell ref="D251:H251"/>
    <mergeCell ref="D252:H252"/>
    <mergeCell ref="D215:H215"/>
    <mergeCell ref="D216:H216"/>
    <mergeCell ref="D217:H217"/>
    <mergeCell ref="D218:H218"/>
    <mergeCell ref="D232:H232"/>
    <mergeCell ref="D233:H233"/>
    <mergeCell ref="D194:H194"/>
    <mergeCell ref="D195:H195"/>
    <mergeCell ref="D196:H196"/>
    <mergeCell ref="D197:H197"/>
    <mergeCell ref="D198:H198"/>
    <mergeCell ref="D214:H214"/>
    <mergeCell ref="D159:H159"/>
    <mergeCell ref="D175:H175"/>
    <mergeCell ref="D176:H176"/>
    <mergeCell ref="D177:H177"/>
    <mergeCell ref="D178:H178"/>
    <mergeCell ref="D179:H179"/>
    <mergeCell ref="D94:H94"/>
    <mergeCell ref="D95:H95"/>
    <mergeCell ref="D155:H155"/>
    <mergeCell ref="D156:H156"/>
    <mergeCell ref="D157:H157"/>
    <mergeCell ref="D158:H158"/>
    <mergeCell ref="D77:H77"/>
    <mergeCell ref="D78:H78"/>
    <mergeCell ref="D90:H90"/>
    <mergeCell ref="D91:H91"/>
    <mergeCell ref="D92:H92"/>
    <mergeCell ref="D93:H93"/>
    <mergeCell ref="D49:H49"/>
    <mergeCell ref="D50:H50"/>
    <mergeCell ref="D73:H73"/>
    <mergeCell ref="D74:H74"/>
    <mergeCell ref="D75:H75"/>
    <mergeCell ref="D76:H76"/>
    <mergeCell ref="A37:H37"/>
    <mergeCell ref="A39:H39"/>
    <mergeCell ref="D45:H45"/>
    <mergeCell ref="D46:H46"/>
    <mergeCell ref="D47:H47"/>
    <mergeCell ref="D48:H48"/>
    <mergeCell ref="F31:G31"/>
    <mergeCell ref="A33:B33"/>
    <mergeCell ref="C33:C34"/>
    <mergeCell ref="D33:D34"/>
    <mergeCell ref="E33:E34"/>
    <mergeCell ref="F33:H3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C14:E14"/>
    <mergeCell ref="G14:H15"/>
    <mergeCell ref="C15:E15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E2:H2"/>
    <mergeCell ref="E3:H3"/>
    <mergeCell ref="E4:H4"/>
    <mergeCell ref="G6:H6"/>
    <mergeCell ref="G7:H7"/>
    <mergeCell ref="G8:H9"/>
    <mergeCell ref="C9:E9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645"/>
  <sheetViews>
    <sheetView workbookViewId="0">
      <selection activeCell="A641" sqref="A641:AH641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639</v>
      </c>
      <c r="C12" s="1">
        <v>0</v>
      </c>
      <c r="D12" s="1">
        <f>ROW(A573)</f>
        <v>573</v>
      </c>
      <c r="E12" s="1">
        <v>0</v>
      </c>
      <c r="F12" s="1" t="s">
        <v>4</v>
      </c>
      <c r="G12" s="1" t="s">
        <v>5</v>
      </c>
      <c r="H12" s="1" t="s">
        <v>4</v>
      </c>
      <c r="I12" s="1">
        <v>0</v>
      </c>
      <c r="J12" s="1" t="s">
        <v>4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4</v>
      </c>
      <c r="V12" s="1">
        <v>0</v>
      </c>
      <c r="W12" s="1" t="s">
        <v>4</v>
      </c>
      <c r="X12" s="1" t="s">
        <v>4</v>
      </c>
      <c r="Y12" s="1" t="s">
        <v>4</v>
      </c>
      <c r="Z12" s="1" t="s">
        <v>4</v>
      </c>
      <c r="AA12" s="1" t="s">
        <v>4</v>
      </c>
      <c r="AB12" s="1" t="s">
        <v>4</v>
      </c>
      <c r="AC12" s="1" t="s">
        <v>4</v>
      </c>
      <c r="AD12" s="1" t="s">
        <v>4</v>
      </c>
      <c r="AE12" s="1" t="s">
        <v>4</v>
      </c>
      <c r="AF12" s="1" t="s">
        <v>4</v>
      </c>
      <c r="AG12" s="1" t="s">
        <v>4</v>
      </c>
      <c r="AH12" s="1" t="s">
        <v>4</v>
      </c>
      <c r="AI12" s="1" t="s">
        <v>4</v>
      </c>
      <c r="AJ12" s="1" t="s">
        <v>4</v>
      </c>
      <c r="AK12" s="1"/>
      <c r="AL12" s="1" t="s">
        <v>4</v>
      </c>
      <c r="AM12" s="1" t="s">
        <v>4</v>
      </c>
      <c r="AN12" s="1" t="s">
        <v>4</v>
      </c>
      <c r="AO12" s="1"/>
      <c r="AP12" s="1" t="s">
        <v>4</v>
      </c>
      <c r="AQ12" s="1" t="s">
        <v>4</v>
      </c>
      <c r="AR12" s="1" t="s">
        <v>4</v>
      </c>
      <c r="AS12" s="1"/>
      <c r="AT12" s="1"/>
      <c r="AU12" s="1"/>
      <c r="AV12" s="1"/>
      <c r="AW12" s="1"/>
      <c r="AX12" s="1" t="s">
        <v>4</v>
      </c>
      <c r="AY12" s="1" t="s">
        <v>4</v>
      </c>
      <c r="AZ12" s="1" t="s">
        <v>4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4</v>
      </c>
      <c r="CJ12" s="1" t="s">
        <v>4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B573</f>
        <v>639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/>
      </c>
      <c r="G18" s="3" t="str">
        <f t="shared" si="0"/>
        <v>Капитальный ремонт помещений первого этажа лабораторного корпуса В НИЯУ МИФИ</v>
      </c>
      <c r="H18" s="3"/>
      <c r="I18" s="3"/>
      <c r="J18" s="3"/>
      <c r="K18" s="3"/>
      <c r="L18" s="3"/>
      <c r="M18" s="3"/>
      <c r="N18" s="3"/>
      <c r="O18" s="3">
        <f t="shared" ref="O18:AT18" si="1">O573</f>
        <v>225058.71</v>
      </c>
      <c r="P18" s="3">
        <f t="shared" si="1"/>
        <v>194749.31</v>
      </c>
      <c r="Q18" s="3">
        <f t="shared" si="1"/>
        <v>4406.46</v>
      </c>
      <c r="R18" s="3">
        <f t="shared" si="1"/>
        <v>679.97</v>
      </c>
      <c r="S18" s="3">
        <f t="shared" si="1"/>
        <v>25902.94</v>
      </c>
      <c r="T18" s="3">
        <f t="shared" si="1"/>
        <v>0</v>
      </c>
      <c r="U18" s="3">
        <f t="shared" si="1"/>
        <v>2927.0808591499999</v>
      </c>
      <c r="V18" s="3">
        <f t="shared" si="1"/>
        <v>61.198355100000001</v>
      </c>
      <c r="W18" s="3">
        <f t="shared" si="1"/>
        <v>0</v>
      </c>
      <c r="X18" s="3">
        <f t="shared" si="1"/>
        <v>23743.32</v>
      </c>
      <c r="Y18" s="3">
        <f t="shared" si="1"/>
        <v>14883.42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263685.45</v>
      </c>
      <c r="AS18" s="3">
        <f t="shared" si="1"/>
        <v>177318.71</v>
      </c>
      <c r="AT18" s="3">
        <f t="shared" si="1"/>
        <v>83409.509999999995</v>
      </c>
      <c r="AU18" s="3">
        <f t="shared" ref="AU18:BZ18" si="2">AU573</f>
        <v>2957.23</v>
      </c>
      <c r="AV18" s="3">
        <f t="shared" si="2"/>
        <v>194749.31</v>
      </c>
      <c r="AW18" s="3">
        <f t="shared" si="2"/>
        <v>194749.31</v>
      </c>
      <c r="AX18" s="3">
        <f t="shared" si="2"/>
        <v>0</v>
      </c>
      <c r="AY18" s="3">
        <f t="shared" si="2"/>
        <v>194749.31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CA573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DG573</f>
        <v>1487405.51</v>
      </c>
      <c r="DH18" s="4">
        <f t="shared" si="4"/>
        <v>1271713.02</v>
      </c>
      <c r="DI18" s="4">
        <f t="shared" si="4"/>
        <v>28774.05</v>
      </c>
      <c r="DJ18" s="4">
        <f t="shared" si="4"/>
        <v>4440.2</v>
      </c>
      <c r="DK18" s="4">
        <f t="shared" si="4"/>
        <v>186918.44</v>
      </c>
      <c r="DL18" s="4">
        <f t="shared" si="4"/>
        <v>0</v>
      </c>
      <c r="DM18" s="4">
        <f t="shared" si="4"/>
        <v>2927.0808591499999</v>
      </c>
      <c r="DN18" s="4">
        <f t="shared" si="4"/>
        <v>61.198355100000001</v>
      </c>
      <c r="DO18" s="4">
        <f t="shared" si="4"/>
        <v>0</v>
      </c>
      <c r="DP18" s="4">
        <f t="shared" si="4"/>
        <v>166595.82</v>
      </c>
      <c r="DQ18" s="4">
        <f t="shared" si="4"/>
        <v>104297.39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1758298.72</v>
      </c>
      <c r="EK18" s="4">
        <f t="shared" si="4"/>
        <v>1157891.21</v>
      </c>
      <c r="EL18" s="4">
        <f t="shared" si="4"/>
        <v>544663.80000000005</v>
      </c>
      <c r="EM18" s="4">
        <f t="shared" ref="EM18:FR18" si="5">EM573</f>
        <v>55743.71</v>
      </c>
      <c r="EN18" s="4">
        <f t="shared" si="5"/>
        <v>1271713.02</v>
      </c>
      <c r="EO18" s="4">
        <f t="shared" si="5"/>
        <v>1271713.02</v>
      </c>
      <c r="EP18" s="4">
        <f t="shared" si="5"/>
        <v>0</v>
      </c>
      <c r="EQ18" s="4">
        <f t="shared" si="5"/>
        <v>1271713.02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FS573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ROW(A536)</f>
        <v>536</v>
      </c>
      <c r="E20" s="1"/>
      <c r="F20" s="1" t="s">
        <v>11</v>
      </c>
      <c r="G20" s="1" t="s">
        <v>11</v>
      </c>
      <c r="H20" s="1" t="s">
        <v>4</v>
      </c>
      <c r="I20" s="1">
        <v>0</v>
      </c>
      <c r="J20" s="1" t="s">
        <v>4</v>
      </c>
      <c r="K20" s="1">
        <v>0</v>
      </c>
      <c r="L20" s="1" t="s">
        <v>4</v>
      </c>
      <c r="M20" s="1"/>
      <c r="N20" s="1"/>
      <c r="O20" s="1"/>
      <c r="P20" s="1"/>
      <c r="Q20" s="1"/>
      <c r="R20" s="1"/>
      <c r="S20" s="1"/>
      <c r="T20" s="1"/>
      <c r="U20" s="1" t="s">
        <v>4</v>
      </c>
      <c r="V20" s="1">
        <v>0</v>
      </c>
      <c r="W20" s="1"/>
      <c r="X20" s="1"/>
      <c r="Y20" s="1"/>
      <c r="Z20" s="1"/>
      <c r="AA20" s="1"/>
      <c r="AB20" s="1" t="s">
        <v>4</v>
      </c>
      <c r="AC20" s="1" t="s">
        <v>4</v>
      </c>
      <c r="AD20" s="1" t="s">
        <v>4</v>
      </c>
      <c r="AE20" s="1" t="s">
        <v>4</v>
      </c>
      <c r="AF20" s="1" t="s">
        <v>4</v>
      </c>
      <c r="AG20" s="1" t="s">
        <v>4</v>
      </c>
      <c r="AH20" s="1"/>
      <c r="AI20" s="1"/>
      <c r="AJ20" s="1"/>
      <c r="AK20" s="1"/>
      <c r="AL20" s="1"/>
      <c r="AM20" s="1"/>
      <c r="AN20" s="1"/>
      <c r="AO20" s="1"/>
      <c r="AP20" s="1" t="s">
        <v>4</v>
      </c>
      <c r="AQ20" s="1" t="s">
        <v>4</v>
      </c>
      <c r="AR20" s="1" t="s">
        <v>4</v>
      </c>
      <c r="AS20" s="1"/>
      <c r="AT20" s="1"/>
      <c r="AU20" s="1"/>
      <c r="AV20" s="1"/>
      <c r="AW20" s="1"/>
      <c r="AX20" s="1"/>
      <c r="AY20" s="1"/>
      <c r="AZ20" s="1" t="s">
        <v>4</v>
      </c>
      <c r="BA20" s="1"/>
      <c r="BB20" s="1" t="s">
        <v>4</v>
      </c>
      <c r="BC20" s="1" t="s">
        <v>4</v>
      </c>
      <c r="BD20" s="1" t="s">
        <v>4</v>
      </c>
      <c r="BE20" s="1" t="s">
        <v>4</v>
      </c>
      <c r="BF20" s="1" t="s">
        <v>4</v>
      </c>
      <c r="BG20" s="1" t="s">
        <v>4</v>
      </c>
      <c r="BH20" s="1" t="s">
        <v>4</v>
      </c>
      <c r="BI20" s="1" t="s">
        <v>4</v>
      </c>
      <c r="BJ20" s="1" t="s">
        <v>4</v>
      </c>
      <c r="BK20" s="1" t="s">
        <v>4</v>
      </c>
      <c r="BL20" s="1" t="s">
        <v>4</v>
      </c>
      <c r="BM20" s="1" t="s">
        <v>4</v>
      </c>
      <c r="BN20" s="1" t="s">
        <v>4</v>
      </c>
      <c r="BO20" s="1" t="s">
        <v>4</v>
      </c>
      <c r="BP20" s="1" t="s">
        <v>4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4</v>
      </c>
      <c r="CJ20" s="1" t="s">
        <v>4</v>
      </c>
    </row>
    <row r="22" spans="1:255" x14ac:dyDescent="0.2">
      <c r="A22" s="3">
        <v>52</v>
      </c>
      <c r="B22" s="3">
        <f t="shared" ref="B22:G22" si="7">B536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O536</f>
        <v>225058.71</v>
      </c>
      <c r="P22" s="3">
        <f t="shared" si="8"/>
        <v>194749.31</v>
      </c>
      <c r="Q22" s="3">
        <f t="shared" si="8"/>
        <v>4406.46</v>
      </c>
      <c r="R22" s="3">
        <f t="shared" si="8"/>
        <v>679.97</v>
      </c>
      <c r="S22" s="3">
        <f t="shared" si="8"/>
        <v>25902.94</v>
      </c>
      <c r="T22" s="3">
        <f t="shared" si="8"/>
        <v>0</v>
      </c>
      <c r="U22" s="3">
        <f t="shared" si="8"/>
        <v>2927.0808591499999</v>
      </c>
      <c r="V22" s="3">
        <f t="shared" si="8"/>
        <v>61.198355100000001</v>
      </c>
      <c r="W22" s="3">
        <f t="shared" si="8"/>
        <v>0</v>
      </c>
      <c r="X22" s="3">
        <f t="shared" si="8"/>
        <v>23743.32</v>
      </c>
      <c r="Y22" s="3">
        <f t="shared" si="8"/>
        <v>14883.42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263685.45</v>
      </c>
      <c r="AS22" s="3">
        <f t="shared" si="8"/>
        <v>177318.71</v>
      </c>
      <c r="AT22" s="3">
        <f t="shared" si="8"/>
        <v>83409.509999999995</v>
      </c>
      <c r="AU22" s="3">
        <f t="shared" ref="AU22:BZ22" si="9">AU536</f>
        <v>2957.23</v>
      </c>
      <c r="AV22" s="3">
        <f t="shared" si="9"/>
        <v>194749.31</v>
      </c>
      <c r="AW22" s="3">
        <f t="shared" si="9"/>
        <v>194749.31</v>
      </c>
      <c r="AX22" s="3">
        <f t="shared" si="9"/>
        <v>0</v>
      </c>
      <c r="AY22" s="3">
        <f t="shared" si="9"/>
        <v>194749.31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CA536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DG536</f>
        <v>1487405.51</v>
      </c>
      <c r="DH22" s="4">
        <f t="shared" si="11"/>
        <v>1271713.02</v>
      </c>
      <c r="DI22" s="4">
        <f t="shared" si="11"/>
        <v>28774.05</v>
      </c>
      <c r="DJ22" s="4">
        <f t="shared" si="11"/>
        <v>4440.2</v>
      </c>
      <c r="DK22" s="4">
        <f t="shared" si="11"/>
        <v>186918.44</v>
      </c>
      <c r="DL22" s="4">
        <f t="shared" si="11"/>
        <v>0</v>
      </c>
      <c r="DM22" s="4">
        <f t="shared" si="11"/>
        <v>2927.0808591499999</v>
      </c>
      <c r="DN22" s="4">
        <f t="shared" si="11"/>
        <v>61.198355100000001</v>
      </c>
      <c r="DO22" s="4">
        <f t="shared" si="11"/>
        <v>0</v>
      </c>
      <c r="DP22" s="4">
        <f t="shared" si="11"/>
        <v>166595.82</v>
      </c>
      <c r="DQ22" s="4">
        <f t="shared" si="11"/>
        <v>104297.39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1758298.72</v>
      </c>
      <c r="EK22" s="4">
        <f t="shared" si="11"/>
        <v>1157891.21</v>
      </c>
      <c r="EL22" s="4">
        <f t="shared" si="11"/>
        <v>544663.80000000005</v>
      </c>
      <c r="EM22" s="4">
        <f t="shared" ref="EM22:FR22" si="12">EM536</f>
        <v>55743.71</v>
      </c>
      <c r="EN22" s="4">
        <f t="shared" si="12"/>
        <v>1271713.02</v>
      </c>
      <c r="EO22" s="4">
        <f t="shared" si="12"/>
        <v>1271713.02</v>
      </c>
      <c r="EP22" s="4">
        <f t="shared" si="12"/>
        <v>0</v>
      </c>
      <c r="EQ22" s="4">
        <f t="shared" si="12"/>
        <v>1271713.02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FS536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ROW(A165)</f>
        <v>165</v>
      </c>
      <c r="E24" s="1"/>
      <c r="F24" s="1" t="s">
        <v>12</v>
      </c>
      <c r="G24" s="1" t="s">
        <v>13</v>
      </c>
      <c r="H24" s="1" t="s">
        <v>4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4</v>
      </c>
      <c r="V24" s="1">
        <v>0</v>
      </c>
      <c r="W24" s="1"/>
      <c r="X24" s="1"/>
      <c r="Y24" s="1"/>
      <c r="Z24" s="1"/>
      <c r="AA24" s="1"/>
      <c r="AB24" s="1" t="s">
        <v>4</v>
      </c>
      <c r="AC24" s="1" t="s">
        <v>4</v>
      </c>
      <c r="AD24" s="1" t="s">
        <v>4</v>
      </c>
      <c r="AE24" s="1" t="s">
        <v>4</v>
      </c>
      <c r="AF24" s="1" t="s">
        <v>4</v>
      </c>
      <c r="AG24" s="1" t="s">
        <v>4</v>
      </c>
      <c r="AH24" s="1"/>
      <c r="AI24" s="1"/>
      <c r="AJ24" s="1"/>
      <c r="AK24" s="1"/>
      <c r="AL24" s="1"/>
      <c r="AM24" s="1"/>
      <c r="AN24" s="1"/>
      <c r="AO24" s="1"/>
      <c r="AP24" s="1" t="s">
        <v>4</v>
      </c>
      <c r="AQ24" s="1" t="s">
        <v>4</v>
      </c>
      <c r="AR24" s="1" t="s">
        <v>4</v>
      </c>
      <c r="AS24" s="1"/>
      <c r="AT24" s="1"/>
      <c r="AU24" s="1"/>
      <c r="AV24" s="1"/>
      <c r="AW24" s="1"/>
      <c r="AX24" s="1"/>
      <c r="AY24" s="1"/>
      <c r="AZ24" s="1" t="s">
        <v>4</v>
      </c>
      <c r="BA24" s="1"/>
      <c r="BB24" s="1" t="s">
        <v>4</v>
      </c>
      <c r="BC24" s="1" t="s">
        <v>4</v>
      </c>
      <c r="BD24" s="1" t="s">
        <v>4</v>
      </c>
      <c r="BE24" s="1" t="s">
        <v>4</v>
      </c>
      <c r="BF24" s="1" t="s">
        <v>4</v>
      </c>
      <c r="BG24" s="1" t="s">
        <v>4</v>
      </c>
      <c r="BH24" s="1" t="s">
        <v>4</v>
      </c>
      <c r="BI24" s="1" t="s">
        <v>4</v>
      </c>
      <c r="BJ24" s="1" t="s">
        <v>4</v>
      </c>
      <c r="BK24" s="1" t="s">
        <v>4</v>
      </c>
      <c r="BL24" s="1" t="s">
        <v>4</v>
      </c>
      <c r="BM24" s="1" t="s">
        <v>4</v>
      </c>
      <c r="BN24" s="1" t="s">
        <v>4</v>
      </c>
      <c r="BO24" s="1" t="s">
        <v>4</v>
      </c>
      <c r="BP24" s="1" t="s">
        <v>4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B165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Раздел Общестроительные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O165</f>
        <v>143435.03</v>
      </c>
      <c r="P26" s="3">
        <f t="shared" si="15"/>
        <v>121594.05</v>
      </c>
      <c r="Q26" s="3">
        <f t="shared" si="15"/>
        <v>3835.22</v>
      </c>
      <c r="R26" s="3">
        <f t="shared" si="15"/>
        <v>612.54999999999995</v>
      </c>
      <c r="S26" s="3">
        <f t="shared" si="15"/>
        <v>18005.759999999998</v>
      </c>
      <c r="T26" s="3">
        <f t="shared" si="15"/>
        <v>0</v>
      </c>
      <c r="U26" s="3">
        <f t="shared" si="15"/>
        <v>2102.4735247499998</v>
      </c>
      <c r="V26" s="3">
        <f t="shared" si="15"/>
        <v>55.890315100000009</v>
      </c>
      <c r="W26" s="3">
        <f t="shared" si="15"/>
        <v>0</v>
      </c>
      <c r="X26" s="3">
        <f t="shared" si="15"/>
        <v>16592.490000000002</v>
      </c>
      <c r="Y26" s="3">
        <f t="shared" si="15"/>
        <v>10106.19</v>
      </c>
      <c r="Z26" s="3">
        <f t="shared" si="15"/>
        <v>0</v>
      </c>
      <c r="AA26" s="3">
        <f t="shared" si="15"/>
        <v>0</v>
      </c>
      <c r="AB26" s="3">
        <f t="shared" si="15"/>
        <v>143435.03</v>
      </c>
      <c r="AC26" s="3">
        <f t="shared" si="15"/>
        <v>121594.05</v>
      </c>
      <c r="AD26" s="3">
        <f t="shared" si="15"/>
        <v>3835.22</v>
      </c>
      <c r="AE26" s="3">
        <f t="shared" si="15"/>
        <v>612.54999999999995</v>
      </c>
      <c r="AF26" s="3">
        <f t="shared" si="15"/>
        <v>18005.759999999998</v>
      </c>
      <c r="AG26" s="3">
        <f t="shared" si="15"/>
        <v>0</v>
      </c>
      <c r="AH26" s="3">
        <f t="shared" si="15"/>
        <v>2102.4735247499998</v>
      </c>
      <c r="AI26" s="3">
        <f t="shared" si="15"/>
        <v>55.890315100000009</v>
      </c>
      <c r="AJ26" s="3">
        <f t="shared" si="15"/>
        <v>0</v>
      </c>
      <c r="AK26" s="3">
        <f t="shared" si="15"/>
        <v>16592.490000000002</v>
      </c>
      <c r="AL26" s="3">
        <f t="shared" si="15"/>
        <v>10106.19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170133.71</v>
      </c>
      <c r="AS26" s="3">
        <f t="shared" si="15"/>
        <v>170133.71</v>
      </c>
      <c r="AT26" s="3">
        <f t="shared" si="15"/>
        <v>0</v>
      </c>
      <c r="AU26" s="3">
        <f t="shared" ref="AU26:BZ26" si="16">AU165</f>
        <v>0</v>
      </c>
      <c r="AV26" s="3">
        <f t="shared" si="16"/>
        <v>121594.05</v>
      </c>
      <c r="AW26" s="3">
        <f t="shared" si="16"/>
        <v>121594.05</v>
      </c>
      <c r="AX26" s="3">
        <f t="shared" si="16"/>
        <v>0</v>
      </c>
      <c r="AY26" s="3">
        <f t="shared" si="16"/>
        <v>121594.05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CA165</f>
        <v>170133.71</v>
      </c>
      <c r="CB26" s="3">
        <f t="shared" si="17"/>
        <v>170133.71</v>
      </c>
      <c r="CC26" s="3">
        <f t="shared" si="17"/>
        <v>0</v>
      </c>
      <c r="CD26" s="3">
        <f t="shared" si="17"/>
        <v>0</v>
      </c>
      <c r="CE26" s="3">
        <f t="shared" si="17"/>
        <v>121594.05</v>
      </c>
      <c r="CF26" s="3">
        <f t="shared" si="17"/>
        <v>121594.05</v>
      </c>
      <c r="CG26" s="3">
        <f t="shared" si="17"/>
        <v>0</v>
      </c>
      <c r="CH26" s="3">
        <f t="shared" si="17"/>
        <v>121594.05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DG165</f>
        <v>936630.89</v>
      </c>
      <c r="DH26" s="4">
        <f t="shared" si="18"/>
        <v>794009.25</v>
      </c>
      <c r="DI26" s="4">
        <f t="shared" si="18"/>
        <v>25043.96</v>
      </c>
      <c r="DJ26" s="4">
        <f t="shared" si="18"/>
        <v>3999.98</v>
      </c>
      <c r="DK26" s="4">
        <f t="shared" si="18"/>
        <v>117577.68</v>
      </c>
      <c r="DL26" s="4">
        <f t="shared" si="18"/>
        <v>0</v>
      </c>
      <c r="DM26" s="4">
        <f t="shared" si="18"/>
        <v>2102.4735247499998</v>
      </c>
      <c r="DN26" s="4">
        <f t="shared" si="18"/>
        <v>55.890315100000009</v>
      </c>
      <c r="DO26" s="4">
        <f t="shared" si="18"/>
        <v>0</v>
      </c>
      <c r="DP26" s="4">
        <f t="shared" si="18"/>
        <v>108348.96</v>
      </c>
      <c r="DQ26" s="4">
        <f t="shared" si="18"/>
        <v>65993.460000000006</v>
      </c>
      <c r="DR26" s="4">
        <f t="shared" si="18"/>
        <v>0</v>
      </c>
      <c r="DS26" s="4">
        <f t="shared" si="18"/>
        <v>0</v>
      </c>
      <c r="DT26" s="4">
        <f t="shared" si="18"/>
        <v>936630.89</v>
      </c>
      <c r="DU26" s="4">
        <f t="shared" si="18"/>
        <v>794009.25</v>
      </c>
      <c r="DV26" s="4">
        <f t="shared" si="18"/>
        <v>25043.96</v>
      </c>
      <c r="DW26" s="4">
        <f t="shared" si="18"/>
        <v>3999.98</v>
      </c>
      <c r="DX26" s="4">
        <f t="shared" si="18"/>
        <v>117577.68</v>
      </c>
      <c r="DY26" s="4">
        <f t="shared" si="18"/>
        <v>0</v>
      </c>
      <c r="DZ26" s="4">
        <f t="shared" si="18"/>
        <v>2102.4735247499998</v>
      </c>
      <c r="EA26" s="4">
        <f t="shared" si="18"/>
        <v>55.890315100000009</v>
      </c>
      <c r="EB26" s="4">
        <f t="shared" si="18"/>
        <v>0</v>
      </c>
      <c r="EC26" s="4">
        <f t="shared" si="18"/>
        <v>108348.96</v>
      </c>
      <c r="ED26" s="4">
        <f t="shared" si="18"/>
        <v>65993.460000000006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1110973.31</v>
      </c>
      <c r="EK26" s="4">
        <f t="shared" si="18"/>
        <v>1110973.31</v>
      </c>
      <c r="EL26" s="4">
        <f t="shared" si="18"/>
        <v>0</v>
      </c>
      <c r="EM26" s="4">
        <f t="shared" ref="EM26:FR26" si="19">EM165</f>
        <v>0</v>
      </c>
      <c r="EN26" s="4">
        <f t="shared" si="19"/>
        <v>794009.25</v>
      </c>
      <c r="EO26" s="4">
        <f t="shared" si="19"/>
        <v>794009.25</v>
      </c>
      <c r="EP26" s="4">
        <f t="shared" si="19"/>
        <v>0</v>
      </c>
      <c r="EQ26" s="4">
        <f t="shared" si="19"/>
        <v>794009.25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FS165</f>
        <v>1110973.31</v>
      </c>
      <c r="FT26" s="4">
        <f t="shared" si="20"/>
        <v>1110973.31</v>
      </c>
      <c r="FU26" s="4">
        <f t="shared" si="20"/>
        <v>0</v>
      </c>
      <c r="FV26" s="4">
        <f t="shared" si="20"/>
        <v>0</v>
      </c>
      <c r="FW26" s="4">
        <f t="shared" si="20"/>
        <v>794009.25</v>
      </c>
      <c r="FX26" s="4">
        <f t="shared" si="20"/>
        <v>794009.25</v>
      </c>
      <c r="FY26" s="4">
        <f t="shared" si="20"/>
        <v>0</v>
      </c>
      <c r="FZ26" s="4">
        <f t="shared" si="20"/>
        <v>794009.25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ROW(SmtRes!A7)</f>
        <v>7</v>
      </c>
      <c r="D28" s="2">
        <f>ROW(EtalonRes!A9)</f>
        <v>9</v>
      </c>
      <c r="E28" s="2" t="s">
        <v>14</v>
      </c>
      <c r="F28" s="2" t="s">
        <v>15</v>
      </c>
      <c r="G28" s="2" t="s">
        <v>16</v>
      </c>
      <c r="H28" s="2" t="s">
        <v>17</v>
      </c>
      <c r="I28" s="2">
        <v>13.8</v>
      </c>
      <c r="J28" s="2">
        <v>0</v>
      </c>
      <c r="K28" s="2"/>
      <c r="L28" s="2"/>
      <c r="M28" s="2"/>
      <c r="N28" s="2"/>
      <c r="O28" s="2">
        <f t="shared" ref="O28:O59" si="21">ROUND(CP28,2)</f>
        <v>369.2</v>
      </c>
      <c r="P28" s="2">
        <f t="shared" ref="P28:P59" si="22">ROUND(CQ28*I28,2)</f>
        <v>0</v>
      </c>
      <c r="Q28" s="2">
        <f t="shared" ref="Q28:Q59" si="23">ROUND(CR28*I28,2)</f>
        <v>139.19999999999999</v>
      </c>
      <c r="R28" s="2">
        <f t="shared" ref="R28:R59" si="24">ROUND(CS28*I28,2)</f>
        <v>19.03</v>
      </c>
      <c r="S28" s="2">
        <f t="shared" ref="S28:S59" si="25">ROUND(CT28*I28,2)</f>
        <v>230</v>
      </c>
      <c r="T28" s="2">
        <f t="shared" ref="T28:T59" si="26">ROUND(CU28*I28,2)</f>
        <v>0</v>
      </c>
      <c r="U28" s="2">
        <f t="shared" ref="U28:U59" si="27">CV28*I28</f>
        <v>23.184000000000001</v>
      </c>
      <c r="V28" s="2">
        <f t="shared" ref="V28:V59" si="28">CW28*I28</f>
        <v>1.6422000000000001</v>
      </c>
      <c r="W28" s="2">
        <f t="shared" ref="W28:W59" si="29">ROUND(CX28*I28,2)</f>
        <v>0</v>
      </c>
      <c r="X28" s="2">
        <f t="shared" ref="X28:X59" si="30">ROUND(CY28,2)</f>
        <v>201.71</v>
      </c>
      <c r="Y28" s="2">
        <f t="shared" ref="Y28:Y59" si="31">ROUND(CZ28,2)</f>
        <v>179.3</v>
      </c>
      <c r="Z28" s="2"/>
      <c r="AA28" s="2">
        <v>16483241</v>
      </c>
      <c r="AB28" s="2">
        <f t="shared" ref="AB28:AB59" si="32">ROUND((AC28+AD28+AF28),6)</f>
        <v>26.754000000000001</v>
      </c>
      <c r="AC28" s="2">
        <f>ROUND(((ES28*0)),6)</f>
        <v>0</v>
      </c>
      <c r="AD28" s="2">
        <f>ROUND(((((ET28*0.7))-((EU28*0.7)))+AE28),6)</f>
        <v>10.087</v>
      </c>
      <c r="AE28" s="2">
        <f>ROUND(((EU28*0.7)),6)</f>
        <v>1.379</v>
      </c>
      <c r="AF28" s="2">
        <f>ROUND(((EV28*0.7)),6)</f>
        <v>16.667000000000002</v>
      </c>
      <c r="AG28" s="2">
        <f t="shared" ref="AG28:AG59" si="33">ROUND((AP28),6)</f>
        <v>0</v>
      </c>
      <c r="AH28" s="2">
        <f>((EW28*0.7))</f>
        <v>1.68</v>
      </c>
      <c r="AI28" s="2">
        <f>((EX28*0.7))</f>
        <v>0.11899999999999999</v>
      </c>
      <c r="AJ28" s="2">
        <f t="shared" ref="AJ28:AJ59" si="34">ROUND((AS28),6)</f>
        <v>0</v>
      </c>
      <c r="AK28" s="2">
        <v>63.94</v>
      </c>
      <c r="AL28" s="2">
        <v>25.72</v>
      </c>
      <c r="AM28" s="2">
        <v>14.41</v>
      </c>
      <c r="AN28" s="2">
        <v>1.97</v>
      </c>
      <c r="AO28" s="2">
        <v>23.81</v>
      </c>
      <c r="AP28" s="2">
        <v>0</v>
      </c>
      <c r="AQ28" s="2">
        <v>2.4</v>
      </c>
      <c r="AR28" s="2">
        <v>0.17</v>
      </c>
      <c r="AS28" s="2">
        <v>0</v>
      </c>
      <c r="AT28" s="2">
        <v>81</v>
      </c>
      <c r="AU28" s="2">
        <v>72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4</v>
      </c>
      <c r="BE28" s="2" t="s">
        <v>4</v>
      </c>
      <c r="BF28" s="2" t="s">
        <v>4</v>
      </c>
      <c r="BG28" s="2" t="s">
        <v>4</v>
      </c>
      <c r="BH28" s="2">
        <v>0</v>
      </c>
      <c r="BI28" s="2">
        <v>1</v>
      </c>
      <c r="BJ28" s="2" t="s">
        <v>18</v>
      </c>
      <c r="BK28" s="2"/>
      <c r="BL28" s="2"/>
      <c r="BM28" s="2">
        <v>9001</v>
      </c>
      <c r="BN28" s="2">
        <v>0</v>
      </c>
      <c r="BO28" s="2" t="s">
        <v>4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4</v>
      </c>
      <c r="BZ28" s="2">
        <v>90</v>
      </c>
      <c r="CA28" s="2">
        <v>85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19</v>
      </c>
      <c r="CO28" s="2">
        <v>0</v>
      </c>
      <c r="CP28" s="2">
        <f t="shared" ref="CP28:CP59" si="35">(P28+Q28+S28)</f>
        <v>369.2</v>
      </c>
      <c r="CQ28" s="2">
        <f t="shared" ref="CQ28:CQ59" si="36">AC28*BC28</f>
        <v>0</v>
      </c>
      <c r="CR28" s="2">
        <f t="shared" ref="CR28:CR59" si="37">AD28*BB28</f>
        <v>10.087</v>
      </c>
      <c r="CS28" s="2">
        <f t="shared" ref="CS28:CS59" si="38">AE28*BS28</f>
        <v>1.379</v>
      </c>
      <c r="CT28" s="2">
        <f t="shared" ref="CT28:CT59" si="39">AF28*BA28</f>
        <v>16.667000000000002</v>
      </c>
      <c r="CU28" s="2">
        <f t="shared" ref="CU28:CU59" si="40">AG28</f>
        <v>0</v>
      </c>
      <c r="CV28" s="2">
        <f t="shared" ref="CV28:CV59" si="41">AH28</f>
        <v>1.68</v>
      </c>
      <c r="CW28" s="2">
        <f t="shared" ref="CW28:CW59" si="42">AI28</f>
        <v>0.11899999999999999</v>
      </c>
      <c r="CX28" s="2">
        <f t="shared" ref="CX28:CX59" si="43">AJ28</f>
        <v>0</v>
      </c>
      <c r="CY28" s="2">
        <f t="shared" ref="CY28:CY59" si="44">(((S28+R28)*AT28)/100)</f>
        <v>201.71430000000001</v>
      </c>
      <c r="CZ28" s="2">
        <f t="shared" ref="CZ28:CZ59" si="45">(((S28+R28)*AU28)/100)</f>
        <v>179.30160000000001</v>
      </c>
      <c r="DA28" s="2"/>
      <c r="DB28" s="2"/>
      <c r="DC28" s="2" t="s">
        <v>4</v>
      </c>
      <c r="DD28" s="2" t="s">
        <v>20</v>
      </c>
      <c r="DE28" s="2" t="s">
        <v>21</v>
      </c>
      <c r="DF28" s="2" t="s">
        <v>21</v>
      </c>
      <c r="DG28" s="2" t="s">
        <v>21</v>
      </c>
      <c r="DH28" s="2" t="s">
        <v>4</v>
      </c>
      <c r="DI28" s="2" t="s">
        <v>21</v>
      </c>
      <c r="DJ28" s="2" t="s">
        <v>21</v>
      </c>
      <c r="DK28" s="2" t="s">
        <v>4</v>
      </c>
      <c r="DL28" s="2" t="s">
        <v>4</v>
      </c>
      <c r="DM28" s="2" t="s">
        <v>4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17</v>
      </c>
      <c r="DW28" s="2" t="s">
        <v>17</v>
      </c>
      <c r="DX28" s="2">
        <v>1</v>
      </c>
      <c r="DY28" s="2"/>
      <c r="DZ28" s="2"/>
      <c r="EA28" s="2"/>
      <c r="EB28" s="2"/>
      <c r="EC28" s="2"/>
      <c r="ED28" s="2"/>
      <c r="EE28" s="2">
        <v>16510486</v>
      </c>
      <c r="EF28" s="2">
        <v>2</v>
      </c>
      <c r="EG28" s="2" t="s">
        <v>22</v>
      </c>
      <c r="EH28" s="2">
        <v>0</v>
      </c>
      <c r="EI28" s="2" t="s">
        <v>4</v>
      </c>
      <c r="EJ28" s="2">
        <v>1</v>
      </c>
      <c r="EK28" s="2">
        <v>9001</v>
      </c>
      <c r="EL28" s="2" t="s">
        <v>23</v>
      </c>
      <c r="EM28" s="2" t="s">
        <v>24</v>
      </c>
      <c r="EN28" s="2"/>
      <c r="EO28" s="2" t="s">
        <v>25</v>
      </c>
      <c r="EP28" s="2"/>
      <c r="EQ28" s="2">
        <v>0</v>
      </c>
      <c r="ER28" s="2">
        <v>63.94</v>
      </c>
      <c r="ES28" s="2">
        <v>25.72</v>
      </c>
      <c r="ET28" s="2">
        <v>14.41</v>
      </c>
      <c r="EU28" s="2">
        <v>1.97</v>
      </c>
      <c r="EV28" s="2">
        <v>23.81</v>
      </c>
      <c r="EW28" s="2">
        <v>2.4</v>
      </c>
      <c r="EX28" s="2">
        <v>0.17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59" si="46">ROUND(IF(AND(BH28=3,BI28=3),P28,0),2)</f>
        <v>0</v>
      </c>
      <c r="FS28" s="2">
        <v>0</v>
      </c>
      <c r="FT28" s="2" t="s">
        <v>26</v>
      </c>
      <c r="FU28" s="2" t="s">
        <v>27</v>
      </c>
      <c r="FV28" s="2"/>
      <c r="FW28" s="2"/>
      <c r="FX28" s="2">
        <v>81</v>
      </c>
      <c r="FY28" s="2">
        <v>72.25</v>
      </c>
      <c r="FZ28" s="2"/>
      <c r="GA28" s="2" t="s">
        <v>4</v>
      </c>
      <c r="GB28" s="2"/>
      <c r="GC28" s="2"/>
      <c r="GD28" s="2">
        <v>0</v>
      </c>
      <c r="GE28" s="2"/>
      <c r="GF28" s="2">
        <v>617592136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59" si="47">ROUND(IF(AND(BH28=3,BI28=3,FS28&lt;&gt;0),P28,0),2)</f>
        <v>0</v>
      </c>
      <c r="GM28" s="2">
        <f t="shared" ref="GM28:GM59" si="48">ROUND(O28+X28+Y28+GK28,2)+GX28</f>
        <v>750.21</v>
      </c>
      <c r="GN28" s="2">
        <f t="shared" ref="GN28:GN59" si="49">IF(OR(BI28=0,BI28=1),ROUND(O28+X28+Y28+GK28,2),0)</f>
        <v>750.21</v>
      </c>
      <c r="GO28" s="2">
        <f t="shared" ref="GO28:GO59" si="50">IF(BI28=2,ROUND(O28+X28+Y28+GK28,2),0)</f>
        <v>0</v>
      </c>
      <c r="GP28" s="2">
        <f t="shared" ref="GP28:GP59" si="51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4</v>
      </c>
      <c r="GV28" s="2">
        <f t="shared" ref="GV28:GV59" si="52">ROUND(GT28,6)</f>
        <v>0</v>
      </c>
      <c r="GW28" s="2">
        <v>1</v>
      </c>
      <c r="GX28" s="2">
        <f t="shared" ref="GX28:GX59" si="53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ROW(SmtRes!A14)</f>
        <v>14</v>
      </c>
      <c r="D29">
        <f>ROW(EtalonRes!A18)</f>
        <v>18</v>
      </c>
      <c r="E29" t="s">
        <v>14</v>
      </c>
      <c r="F29" t="s">
        <v>15</v>
      </c>
      <c r="G29" t="s">
        <v>16</v>
      </c>
      <c r="H29" t="s">
        <v>17</v>
      </c>
      <c r="I29">
        <v>13.8</v>
      </c>
      <c r="J29">
        <v>0</v>
      </c>
      <c r="O29">
        <f t="shared" si="21"/>
        <v>2410.91</v>
      </c>
      <c r="P29">
        <f t="shared" si="22"/>
        <v>0</v>
      </c>
      <c r="Q29">
        <f t="shared" si="23"/>
        <v>908.98</v>
      </c>
      <c r="R29">
        <f t="shared" si="24"/>
        <v>124.27</v>
      </c>
      <c r="S29">
        <f t="shared" si="25"/>
        <v>1501.93</v>
      </c>
      <c r="T29">
        <f t="shared" si="26"/>
        <v>0</v>
      </c>
      <c r="U29">
        <f t="shared" si="27"/>
        <v>23.184000000000001</v>
      </c>
      <c r="V29">
        <f t="shared" si="28"/>
        <v>1.6422000000000001</v>
      </c>
      <c r="W29">
        <f t="shared" si="29"/>
        <v>0</v>
      </c>
      <c r="X29">
        <f t="shared" si="30"/>
        <v>1317.22</v>
      </c>
      <c r="Y29">
        <f t="shared" si="31"/>
        <v>1170.8599999999999</v>
      </c>
      <c r="AA29">
        <v>16483255</v>
      </c>
      <c r="AB29">
        <f t="shared" si="32"/>
        <v>26.754000000000001</v>
      </c>
      <c r="AC29">
        <f>ROUND(((ES29*0)),6)</f>
        <v>0</v>
      </c>
      <c r="AD29">
        <f>ROUND(((((ET29*0.7))-((EU29*0.7)))+AE29),6)</f>
        <v>10.087</v>
      </c>
      <c r="AE29">
        <f>ROUND(((EU29*0.7)),6)</f>
        <v>1.379</v>
      </c>
      <c r="AF29">
        <f>ROUND(((EV29*0.7)),6)</f>
        <v>16.667000000000002</v>
      </c>
      <c r="AG29">
        <f t="shared" si="33"/>
        <v>0</v>
      </c>
      <c r="AH29">
        <f>((EW29*0.7))</f>
        <v>1.68</v>
      </c>
      <c r="AI29">
        <f>((EX29*0.7))</f>
        <v>0.11899999999999999</v>
      </c>
      <c r="AJ29">
        <f t="shared" si="34"/>
        <v>0</v>
      </c>
      <c r="AK29">
        <v>63.94</v>
      </c>
      <c r="AL29">
        <v>25.72</v>
      </c>
      <c r="AM29">
        <v>14.41</v>
      </c>
      <c r="AN29">
        <v>1.97</v>
      </c>
      <c r="AO29">
        <v>23.81</v>
      </c>
      <c r="AP29">
        <v>0</v>
      </c>
      <c r="AQ29">
        <v>2.4</v>
      </c>
      <c r="AR29">
        <v>0.17</v>
      </c>
      <c r="AS29">
        <v>0</v>
      </c>
      <c r="AT29">
        <v>81</v>
      </c>
      <c r="AU29">
        <v>72</v>
      </c>
      <c r="AV29">
        <v>1</v>
      </c>
      <c r="AW29">
        <v>1</v>
      </c>
      <c r="AZ29">
        <v>6.53</v>
      </c>
      <c r="BA29">
        <v>6.53</v>
      </c>
      <c r="BB29">
        <v>6.53</v>
      </c>
      <c r="BC29">
        <v>6.53</v>
      </c>
      <c r="BD29" t="s">
        <v>4</v>
      </c>
      <c r="BE29" t="s">
        <v>4</v>
      </c>
      <c r="BF29" t="s">
        <v>4</v>
      </c>
      <c r="BG29" t="s">
        <v>4</v>
      </c>
      <c r="BH29">
        <v>0</v>
      </c>
      <c r="BI29">
        <v>1</v>
      </c>
      <c r="BJ29" t="s">
        <v>18</v>
      </c>
      <c r="BM29">
        <v>9001</v>
      </c>
      <c r="BN29">
        <v>0</v>
      </c>
      <c r="BO29" t="s">
        <v>4</v>
      </c>
      <c r="BP29">
        <v>0</v>
      </c>
      <c r="BQ29">
        <v>2</v>
      </c>
      <c r="BR29">
        <v>0</v>
      </c>
      <c r="BS29">
        <v>6.53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4</v>
      </c>
      <c r="BZ29">
        <v>90</v>
      </c>
      <c r="CA29">
        <v>85</v>
      </c>
      <c r="CF29">
        <v>0</v>
      </c>
      <c r="CG29">
        <v>0</v>
      </c>
      <c r="CM29">
        <v>0</v>
      </c>
      <c r="CN29" t="s">
        <v>19</v>
      </c>
      <c r="CO29">
        <v>0</v>
      </c>
      <c r="CP29">
        <f t="shared" si="35"/>
        <v>2410.91</v>
      </c>
      <c r="CQ29">
        <f t="shared" si="36"/>
        <v>0</v>
      </c>
      <c r="CR29">
        <f t="shared" si="37"/>
        <v>65.868110000000001</v>
      </c>
      <c r="CS29">
        <f t="shared" si="38"/>
        <v>9.0048700000000004</v>
      </c>
      <c r="CT29">
        <f t="shared" si="39"/>
        <v>108.83551000000001</v>
      </c>
      <c r="CU29">
        <f t="shared" si="40"/>
        <v>0</v>
      </c>
      <c r="CV29">
        <f t="shared" si="41"/>
        <v>1.68</v>
      </c>
      <c r="CW29">
        <f t="shared" si="42"/>
        <v>0.11899999999999999</v>
      </c>
      <c r="CX29">
        <f t="shared" si="43"/>
        <v>0</v>
      </c>
      <c r="CY29">
        <f t="shared" si="44"/>
        <v>1317.2220000000002</v>
      </c>
      <c r="CZ29">
        <f t="shared" si="45"/>
        <v>1170.864</v>
      </c>
      <c r="DC29" t="s">
        <v>4</v>
      </c>
      <c r="DD29" t="s">
        <v>20</v>
      </c>
      <c r="DE29" t="s">
        <v>21</v>
      </c>
      <c r="DF29" t="s">
        <v>21</v>
      </c>
      <c r="DG29" t="s">
        <v>21</v>
      </c>
      <c r="DH29" t="s">
        <v>4</v>
      </c>
      <c r="DI29" t="s">
        <v>21</v>
      </c>
      <c r="DJ29" t="s">
        <v>21</v>
      </c>
      <c r="DK29" t="s">
        <v>4</v>
      </c>
      <c r="DL29" t="s">
        <v>4</v>
      </c>
      <c r="DM29" t="s">
        <v>4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17</v>
      </c>
      <c r="DW29" t="s">
        <v>17</v>
      </c>
      <c r="DX29">
        <v>1</v>
      </c>
      <c r="EE29">
        <v>16510486</v>
      </c>
      <c r="EF29">
        <v>2</v>
      </c>
      <c r="EG29" t="s">
        <v>22</v>
      </c>
      <c r="EH29">
        <v>0</v>
      </c>
      <c r="EI29" t="s">
        <v>4</v>
      </c>
      <c r="EJ29">
        <v>1</v>
      </c>
      <c r="EK29">
        <v>9001</v>
      </c>
      <c r="EL29" t="s">
        <v>23</v>
      </c>
      <c r="EM29" t="s">
        <v>24</v>
      </c>
      <c r="EO29" t="s">
        <v>25</v>
      </c>
      <c r="EQ29">
        <v>0</v>
      </c>
      <c r="ER29">
        <v>63.94</v>
      </c>
      <c r="ES29">
        <v>25.72</v>
      </c>
      <c r="ET29">
        <v>14.41</v>
      </c>
      <c r="EU29">
        <v>1.97</v>
      </c>
      <c r="EV29">
        <v>23.81</v>
      </c>
      <c r="EW29">
        <v>2.4</v>
      </c>
      <c r="EX29">
        <v>0.17</v>
      </c>
      <c r="EY29">
        <v>0</v>
      </c>
      <c r="FQ29">
        <v>0</v>
      </c>
      <c r="FR29">
        <f t="shared" si="46"/>
        <v>0</v>
      </c>
      <c r="FS29">
        <v>0</v>
      </c>
      <c r="FT29" t="s">
        <v>26</v>
      </c>
      <c r="FU29" t="s">
        <v>27</v>
      </c>
      <c r="FX29">
        <v>81</v>
      </c>
      <c r="FY29">
        <v>72.25</v>
      </c>
      <c r="GA29" t="s">
        <v>4</v>
      </c>
      <c r="GD29">
        <v>0</v>
      </c>
      <c r="GF29">
        <v>617592136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7"/>
        <v>0</v>
      </c>
      <c r="GM29">
        <f t="shared" si="48"/>
        <v>4898.99</v>
      </c>
      <c r="GN29">
        <f t="shared" si="49"/>
        <v>4898.99</v>
      </c>
      <c r="GO29">
        <f t="shared" si="50"/>
        <v>0</v>
      </c>
      <c r="GP29">
        <f t="shared" si="51"/>
        <v>0</v>
      </c>
      <c r="GR29">
        <v>0</v>
      </c>
      <c r="GS29">
        <v>3</v>
      </c>
      <c r="GT29">
        <v>0</v>
      </c>
      <c r="GU29" t="s">
        <v>4</v>
      </c>
      <c r="GV29">
        <f t="shared" si="52"/>
        <v>0</v>
      </c>
      <c r="GW29">
        <v>1</v>
      </c>
      <c r="GX29">
        <f t="shared" si="53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ROW(SmtRes!A17)</f>
        <v>17</v>
      </c>
      <c r="D30" s="2">
        <f>ROW(EtalonRes!A21)</f>
        <v>21</v>
      </c>
      <c r="E30" s="2" t="s">
        <v>28</v>
      </c>
      <c r="F30" s="2" t="s">
        <v>29</v>
      </c>
      <c r="G30" s="2" t="s">
        <v>30</v>
      </c>
      <c r="H30" s="2" t="s">
        <v>31</v>
      </c>
      <c r="I30" s="2">
        <f>ROUND(27.6/100,9)</f>
        <v>0.27600000000000002</v>
      </c>
      <c r="J30" s="2">
        <v>0</v>
      </c>
      <c r="K30" s="2"/>
      <c r="L30" s="2"/>
      <c r="M30" s="2"/>
      <c r="N30" s="2"/>
      <c r="O30" s="2">
        <f t="shared" si="21"/>
        <v>298.79000000000002</v>
      </c>
      <c r="P30" s="2">
        <f t="shared" si="22"/>
        <v>0</v>
      </c>
      <c r="Q30" s="2">
        <f t="shared" si="23"/>
        <v>66.78</v>
      </c>
      <c r="R30" s="2">
        <f t="shared" si="24"/>
        <v>28.84</v>
      </c>
      <c r="S30" s="2">
        <f t="shared" si="25"/>
        <v>232.01</v>
      </c>
      <c r="T30" s="2">
        <f t="shared" si="26"/>
        <v>0</v>
      </c>
      <c r="U30" s="2">
        <f t="shared" si="27"/>
        <v>28.679160000000003</v>
      </c>
      <c r="V30" s="2">
        <f t="shared" si="28"/>
        <v>2.1362400000000004</v>
      </c>
      <c r="W30" s="2">
        <f t="shared" si="29"/>
        <v>0</v>
      </c>
      <c r="X30" s="2">
        <f t="shared" si="30"/>
        <v>258.24</v>
      </c>
      <c r="Y30" s="2">
        <f t="shared" si="31"/>
        <v>156.51</v>
      </c>
      <c r="Z30" s="2"/>
      <c r="AA30" s="2">
        <v>16483241</v>
      </c>
      <c r="AB30" s="2">
        <f t="shared" si="32"/>
        <v>1082.58</v>
      </c>
      <c r="AC30" s="2">
        <f>ROUND((ES30),6)</f>
        <v>0</v>
      </c>
      <c r="AD30" s="2">
        <f>ROUND((((ET30)-(EU30))+AE30),6)</f>
        <v>241.95</v>
      </c>
      <c r="AE30" s="2">
        <f>ROUND((EU30),6)</f>
        <v>104.49</v>
      </c>
      <c r="AF30" s="2">
        <f>ROUND((EV30),6)</f>
        <v>840.63</v>
      </c>
      <c r="AG30" s="2">
        <f t="shared" si="33"/>
        <v>0</v>
      </c>
      <c r="AH30" s="2">
        <f>(EW30)</f>
        <v>103.91</v>
      </c>
      <c r="AI30" s="2">
        <f>(EX30)</f>
        <v>7.74</v>
      </c>
      <c r="AJ30" s="2">
        <f t="shared" si="34"/>
        <v>0</v>
      </c>
      <c r="AK30" s="2">
        <v>1082.58</v>
      </c>
      <c r="AL30" s="2">
        <v>0</v>
      </c>
      <c r="AM30" s="2">
        <v>241.95</v>
      </c>
      <c r="AN30" s="2">
        <v>104.49</v>
      </c>
      <c r="AO30" s="2">
        <v>840.63</v>
      </c>
      <c r="AP30" s="2">
        <v>0</v>
      </c>
      <c r="AQ30" s="2">
        <v>103.91</v>
      </c>
      <c r="AR30" s="2">
        <v>7.74</v>
      </c>
      <c r="AS30" s="2">
        <v>0</v>
      </c>
      <c r="AT30" s="2">
        <v>99</v>
      </c>
      <c r="AU30" s="2">
        <v>60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4</v>
      </c>
      <c r="BE30" s="2" t="s">
        <v>4</v>
      </c>
      <c r="BF30" s="2" t="s">
        <v>4</v>
      </c>
      <c r="BG30" s="2" t="s">
        <v>4</v>
      </c>
      <c r="BH30" s="2">
        <v>0</v>
      </c>
      <c r="BI30" s="2">
        <v>1</v>
      </c>
      <c r="BJ30" s="2" t="s">
        <v>32</v>
      </c>
      <c r="BK30" s="2"/>
      <c r="BL30" s="2"/>
      <c r="BM30" s="2">
        <v>46001</v>
      </c>
      <c r="BN30" s="2">
        <v>0</v>
      </c>
      <c r="BO30" s="2" t="s">
        <v>4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4</v>
      </c>
      <c r="BZ30" s="2">
        <v>110</v>
      </c>
      <c r="CA30" s="2">
        <v>70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4</v>
      </c>
      <c r="CO30" s="2">
        <v>0</v>
      </c>
      <c r="CP30" s="2">
        <f t="shared" si="35"/>
        <v>298.78999999999996</v>
      </c>
      <c r="CQ30" s="2">
        <f t="shared" si="36"/>
        <v>0</v>
      </c>
      <c r="CR30" s="2">
        <f t="shared" si="37"/>
        <v>241.95</v>
      </c>
      <c r="CS30" s="2">
        <f t="shared" si="38"/>
        <v>104.49</v>
      </c>
      <c r="CT30" s="2">
        <f t="shared" si="39"/>
        <v>840.63</v>
      </c>
      <c r="CU30" s="2">
        <f t="shared" si="40"/>
        <v>0</v>
      </c>
      <c r="CV30" s="2">
        <f t="shared" si="41"/>
        <v>103.91</v>
      </c>
      <c r="CW30" s="2">
        <f t="shared" si="42"/>
        <v>7.74</v>
      </c>
      <c r="CX30" s="2">
        <f t="shared" si="43"/>
        <v>0</v>
      </c>
      <c r="CY30" s="2">
        <f t="shared" si="44"/>
        <v>258.24149999999997</v>
      </c>
      <c r="CZ30" s="2">
        <f t="shared" si="45"/>
        <v>156.51</v>
      </c>
      <c r="DA30" s="2"/>
      <c r="DB30" s="2"/>
      <c r="DC30" s="2" t="s">
        <v>4</v>
      </c>
      <c r="DD30" s="2" t="s">
        <v>4</v>
      </c>
      <c r="DE30" s="2" t="s">
        <v>4</v>
      </c>
      <c r="DF30" s="2" t="s">
        <v>4</v>
      </c>
      <c r="DG30" s="2" t="s">
        <v>4</v>
      </c>
      <c r="DH30" s="2" t="s">
        <v>4</v>
      </c>
      <c r="DI30" s="2" t="s">
        <v>4</v>
      </c>
      <c r="DJ30" s="2" t="s">
        <v>4</v>
      </c>
      <c r="DK30" s="2" t="s">
        <v>4</v>
      </c>
      <c r="DL30" s="2" t="s">
        <v>4</v>
      </c>
      <c r="DM30" s="2" t="s">
        <v>4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1005</v>
      </c>
      <c r="DV30" s="2" t="s">
        <v>31</v>
      </c>
      <c r="DW30" s="2" t="s">
        <v>31</v>
      </c>
      <c r="DX30" s="2">
        <v>100</v>
      </c>
      <c r="DY30" s="2"/>
      <c r="DZ30" s="2"/>
      <c r="EA30" s="2"/>
      <c r="EB30" s="2"/>
      <c r="EC30" s="2"/>
      <c r="ED30" s="2"/>
      <c r="EE30" s="2">
        <v>16510555</v>
      </c>
      <c r="EF30" s="2">
        <v>2</v>
      </c>
      <c r="EG30" s="2" t="s">
        <v>22</v>
      </c>
      <c r="EH30" s="2">
        <v>0</v>
      </c>
      <c r="EI30" s="2" t="s">
        <v>4</v>
      </c>
      <c r="EJ30" s="2">
        <v>1</v>
      </c>
      <c r="EK30" s="2">
        <v>46001</v>
      </c>
      <c r="EL30" s="2" t="s">
        <v>33</v>
      </c>
      <c r="EM30" s="2" t="s">
        <v>34</v>
      </c>
      <c r="EN30" s="2"/>
      <c r="EO30" s="2" t="s">
        <v>4</v>
      </c>
      <c r="EP30" s="2"/>
      <c r="EQ30" s="2">
        <v>0</v>
      </c>
      <c r="ER30" s="2">
        <v>1082.58</v>
      </c>
      <c r="ES30" s="2">
        <v>0</v>
      </c>
      <c r="ET30" s="2">
        <v>241.95</v>
      </c>
      <c r="EU30" s="2">
        <v>104.49</v>
      </c>
      <c r="EV30" s="2">
        <v>840.63</v>
      </c>
      <c r="EW30" s="2">
        <v>103.91</v>
      </c>
      <c r="EX30" s="2">
        <v>7.74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6"/>
        <v>0</v>
      </c>
      <c r="FS30" s="2">
        <v>0</v>
      </c>
      <c r="FT30" s="2" t="s">
        <v>26</v>
      </c>
      <c r="FU30" s="2" t="s">
        <v>27</v>
      </c>
      <c r="FV30" s="2"/>
      <c r="FW30" s="2"/>
      <c r="FX30" s="2">
        <v>99</v>
      </c>
      <c r="FY30" s="2">
        <v>59.5</v>
      </c>
      <c r="FZ30" s="2"/>
      <c r="GA30" s="2" t="s">
        <v>4</v>
      </c>
      <c r="GB30" s="2"/>
      <c r="GC30" s="2"/>
      <c r="GD30" s="2">
        <v>0</v>
      </c>
      <c r="GE30" s="2"/>
      <c r="GF30" s="2">
        <v>309229644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7"/>
        <v>0</v>
      </c>
      <c r="GM30" s="2">
        <f t="shared" si="48"/>
        <v>713.54</v>
      </c>
      <c r="GN30" s="2">
        <f t="shared" si="49"/>
        <v>713.54</v>
      </c>
      <c r="GO30" s="2">
        <f t="shared" si="50"/>
        <v>0</v>
      </c>
      <c r="GP30" s="2">
        <f t="shared" si="51"/>
        <v>0</v>
      </c>
      <c r="GQ30" s="2"/>
      <c r="GR30" s="2">
        <v>0</v>
      </c>
      <c r="GS30" s="2">
        <v>3</v>
      </c>
      <c r="GT30" s="2">
        <v>0</v>
      </c>
      <c r="GU30" s="2" t="s">
        <v>4</v>
      </c>
      <c r="GV30" s="2">
        <f t="shared" si="52"/>
        <v>0</v>
      </c>
      <c r="GW30" s="2">
        <v>1</v>
      </c>
      <c r="GX30" s="2">
        <f t="shared" si="53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ROW(SmtRes!A20)</f>
        <v>20</v>
      </c>
      <c r="D31">
        <f>ROW(EtalonRes!A24)</f>
        <v>24</v>
      </c>
      <c r="E31" t="s">
        <v>28</v>
      </c>
      <c r="F31" t="s">
        <v>29</v>
      </c>
      <c r="G31" t="s">
        <v>30</v>
      </c>
      <c r="H31" t="s">
        <v>31</v>
      </c>
      <c r="I31">
        <f>ROUND(27.6/100,9)</f>
        <v>0.27600000000000002</v>
      </c>
      <c r="J31">
        <v>0</v>
      </c>
      <c r="O31">
        <f t="shared" si="21"/>
        <v>1951.11</v>
      </c>
      <c r="P31">
        <f t="shared" si="22"/>
        <v>0</v>
      </c>
      <c r="Q31">
        <f t="shared" si="23"/>
        <v>436.06</v>
      </c>
      <c r="R31">
        <f t="shared" si="24"/>
        <v>188.32</v>
      </c>
      <c r="S31">
        <f t="shared" si="25"/>
        <v>1515.05</v>
      </c>
      <c r="T31">
        <f t="shared" si="26"/>
        <v>0</v>
      </c>
      <c r="U31">
        <f t="shared" si="27"/>
        <v>28.679160000000003</v>
      </c>
      <c r="V31">
        <f t="shared" si="28"/>
        <v>2.1362400000000004</v>
      </c>
      <c r="W31">
        <f t="shared" si="29"/>
        <v>0</v>
      </c>
      <c r="X31">
        <f t="shared" si="30"/>
        <v>1686.34</v>
      </c>
      <c r="Y31">
        <f t="shared" si="31"/>
        <v>1022.02</v>
      </c>
      <c r="AA31">
        <v>16483255</v>
      </c>
      <c r="AB31">
        <f t="shared" si="32"/>
        <v>1082.58</v>
      </c>
      <c r="AC31">
        <f>ROUND((ES31),6)</f>
        <v>0</v>
      </c>
      <c r="AD31">
        <f>ROUND((((ET31)-(EU31))+AE31),6)</f>
        <v>241.95</v>
      </c>
      <c r="AE31">
        <f>ROUND((EU31),6)</f>
        <v>104.49</v>
      </c>
      <c r="AF31">
        <f>ROUND((EV31),6)</f>
        <v>840.63</v>
      </c>
      <c r="AG31">
        <f t="shared" si="33"/>
        <v>0</v>
      </c>
      <c r="AH31">
        <f>(EW31)</f>
        <v>103.91</v>
      </c>
      <c r="AI31">
        <f>(EX31)</f>
        <v>7.74</v>
      </c>
      <c r="AJ31">
        <f t="shared" si="34"/>
        <v>0</v>
      </c>
      <c r="AK31">
        <v>1082.58</v>
      </c>
      <c r="AL31">
        <v>0</v>
      </c>
      <c r="AM31">
        <v>241.95</v>
      </c>
      <c r="AN31">
        <v>104.49</v>
      </c>
      <c r="AO31">
        <v>840.63</v>
      </c>
      <c r="AP31">
        <v>0</v>
      </c>
      <c r="AQ31">
        <v>103.91</v>
      </c>
      <c r="AR31">
        <v>7.74</v>
      </c>
      <c r="AS31">
        <v>0</v>
      </c>
      <c r="AT31">
        <v>99</v>
      </c>
      <c r="AU31">
        <v>60</v>
      </c>
      <c r="AV31">
        <v>1</v>
      </c>
      <c r="AW31">
        <v>1</v>
      </c>
      <c r="AZ31">
        <v>6.53</v>
      </c>
      <c r="BA31">
        <v>6.53</v>
      </c>
      <c r="BB31">
        <v>6.53</v>
      </c>
      <c r="BC31">
        <v>6.53</v>
      </c>
      <c r="BD31" t="s">
        <v>4</v>
      </c>
      <c r="BE31" t="s">
        <v>4</v>
      </c>
      <c r="BF31" t="s">
        <v>4</v>
      </c>
      <c r="BG31" t="s">
        <v>4</v>
      </c>
      <c r="BH31">
        <v>0</v>
      </c>
      <c r="BI31">
        <v>1</v>
      </c>
      <c r="BJ31" t="s">
        <v>32</v>
      </c>
      <c r="BM31">
        <v>46001</v>
      </c>
      <c r="BN31">
        <v>0</v>
      </c>
      <c r="BO31" t="s">
        <v>4</v>
      </c>
      <c r="BP31">
        <v>0</v>
      </c>
      <c r="BQ31">
        <v>2</v>
      </c>
      <c r="BR31">
        <v>0</v>
      </c>
      <c r="BS31">
        <v>6.53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4</v>
      </c>
      <c r="BZ31">
        <v>110</v>
      </c>
      <c r="CA31">
        <v>70</v>
      </c>
      <c r="CF31">
        <v>0</v>
      </c>
      <c r="CG31">
        <v>0</v>
      </c>
      <c r="CM31">
        <v>0</v>
      </c>
      <c r="CN31" t="s">
        <v>4</v>
      </c>
      <c r="CO31">
        <v>0</v>
      </c>
      <c r="CP31">
        <f t="shared" si="35"/>
        <v>1951.11</v>
      </c>
      <c r="CQ31">
        <f t="shared" si="36"/>
        <v>0</v>
      </c>
      <c r="CR31">
        <f t="shared" si="37"/>
        <v>1579.9335000000001</v>
      </c>
      <c r="CS31">
        <f t="shared" si="38"/>
        <v>682.31970000000001</v>
      </c>
      <c r="CT31">
        <f t="shared" si="39"/>
        <v>5489.3139000000001</v>
      </c>
      <c r="CU31">
        <f t="shared" si="40"/>
        <v>0</v>
      </c>
      <c r="CV31">
        <f t="shared" si="41"/>
        <v>103.91</v>
      </c>
      <c r="CW31">
        <f t="shared" si="42"/>
        <v>7.74</v>
      </c>
      <c r="CX31">
        <f t="shared" si="43"/>
        <v>0</v>
      </c>
      <c r="CY31">
        <f t="shared" si="44"/>
        <v>1686.3362999999997</v>
      </c>
      <c r="CZ31">
        <f t="shared" si="45"/>
        <v>1022.0219999999999</v>
      </c>
      <c r="DC31" t="s">
        <v>4</v>
      </c>
      <c r="DD31" t="s">
        <v>4</v>
      </c>
      <c r="DE31" t="s">
        <v>4</v>
      </c>
      <c r="DF31" t="s">
        <v>4</v>
      </c>
      <c r="DG31" t="s">
        <v>4</v>
      </c>
      <c r="DH31" t="s">
        <v>4</v>
      </c>
      <c r="DI31" t="s">
        <v>4</v>
      </c>
      <c r="DJ31" t="s">
        <v>4</v>
      </c>
      <c r="DK31" t="s">
        <v>4</v>
      </c>
      <c r="DL31" t="s">
        <v>4</v>
      </c>
      <c r="DM31" t="s">
        <v>4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31</v>
      </c>
      <c r="DW31" t="s">
        <v>31</v>
      </c>
      <c r="DX31">
        <v>100</v>
      </c>
      <c r="EE31">
        <v>16510555</v>
      </c>
      <c r="EF31">
        <v>2</v>
      </c>
      <c r="EG31" t="s">
        <v>22</v>
      </c>
      <c r="EH31">
        <v>0</v>
      </c>
      <c r="EI31" t="s">
        <v>4</v>
      </c>
      <c r="EJ31">
        <v>1</v>
      </c>
      <c r="EK31">
        <v>46001</v>
      </c>
      <c r="EL31" t="s">
        <v>33</v>
      </c>
      <c r="EM31" t="s">
        <v>34</v>
      </c>
      <c r="EO31" t="s">
        <v>4</v>
      </c>
      <c r="EQ31">
        <v>0</v>
      </c>
      <c r="ER31">
        <v>1082.58</v>
      </c>
      <c r="ES31">
        <v>0</v>
      </c>
      <c r="ET31">
        <v>241.95</v>
      </c>
      <c r="EU31">
        <v>104.49</v>
      </c>
      <c r="EV31">
        <v>840.63</v>
      </c>
      <c r="EW31">
        <v>103.91</v>
      </c>
      <c r="EX31">
        <v>7.74</v>
      </c>
      <c r="EY31">
        <v>0</v>
      </c>
      <c r="FQ31">
        <v>0</v>
      </c>
      <c r="FR31">
        <f t="shared" si="46"/>
        <v>0</v>
      </c>
      <c r="FS31">
        <v>0</v>
      </c>
      <c r="FT31" t="s">
        <v>26</v>
      </c>
      <c r="FU31" t="s">
        <v>27</v>
      </c>
      <c r="FX31">
        <v>99</v>
      </c>
      <c r="FY31">
        <v>59.5</v>
      </c>
      <c r="GA31" t="s">
        <v>4</v>
      </c>
      <c r="GD31">
        <v>0</v>
      </c>
      <c r="GF31">
        <v>309229644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7"/>
        <v>0</v>
      </c>
      <c r="GM31">
        <f t="shared" si="48"/>
        <v>4659.47</v>
      </c>
      <c r="GN31">
        <f t="shared" si="49"/>
        <v>4659.47</v>
      </c>
      <c r="GO31">
        <f t="shared" si="50"/>
        <v>0</v>
      </c>
      <c r="GP31">
        <f t="shared" si="51"/>
        <v>0</v>
      </c>
      <c r="GR31">
        <v>0</v>
      </c>
      <c r="GS31">
        <v>3</v>
      </c>
      <c r="GT31">
        <v>0</v>
      </c>
      <c r="GU31" t="s">
        <v>4</v>
      </c>
      <c r="GV31">
        <f t="shared" si="52"/>
        <v>0</v>
      </c>
      <c r="GW31">
        <v>1</v>
      </c>
      <c r="GX31">
        <f t="shared" si="53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ROW(SmtRes!A22)</f>
        <v>22</v>
      </c>
      <c r="D32" s="2">
        <f>ROW(EtalonRes!A27)</f>
        <v>27</v>
      </c>
      <c r="E32" s="2" t="s">
        <v>35</v>
      </c>
      <c r="F32" s="2" t="s">
        <v>36</v>
      </c>
      <c r="G32" s="2" t="s">
        <v>37</v>
      </c>
      <c r="H32" s="2" t="s">
        <v>38</v>
      </c>
      <c r="I32" s="2">
        <f>ROUND(56.96/100,9)</f>
        <v>0.5696</v>
      </c>
      <c r="J32" s="2">
        <v>0</v>
      </c>
      <c r="K32" s="2"/>
      <c r="L32" s="2"/>
      <c r="M32" s="2"/>
      <c r="N32" s="2"/>
      <c r="O32" s="2">
        <f t="shared" si="21"/>
        <v>26.04</v>
      </c>
      <c r="P32" s="2">
        <f t="shared" si="22"/>
        <v>0</v>
      </c>
      <c r="Q32" s="2">
        <f t="shared" si="23"/>
        <v>0</v>
      </c>
      <c r="R32" s="2">
        <f t="shared" si="24"/>
        <v>0</v>
      </c>
      <c r="S32" s="2">
        <f t="shared" si="25"/>
        <v>26.04</v>
      </c>
      <c r="T32" s="2">
        <f t="shared" si="26"/>
        <v>0</v>
      </c>
      <c r="U32" s="2">
        <f t="shared" si="27"/>
        <v>3.0530560000000002</v>
      </c>
      <c r="V32" s="2">
        <f t="shared" si="28"/>
        <v>0</v>
      </c>
      <c r="W32" s="2">
        <f t="shared" si="29"/>
        <v>0</v>
      </c>
      <c r="X32" s="2">
        <f t="shared" si="30"/>
        <v>27.6</v>
      </c>
      <c r="Y32" s="2">
        <f t="shared" si="31"/>
        <v>14.06</v>
      </c>
      <c r="Z32" s="2"/>
      <c r="AA32" s="2">
        <v>16483241</v>
      </c>
      <c r="AB32" s="2">
        <f t="shared" si="32"/>
        <v>45.72</v>
      </c>
      <c r="AC32" s="2">
        <f>ROUND(((ES32*0)),6)</f>
        <v>0</v>
      </c>
      <c r="AD32" s="2">
        <f>ROUND(((((ET32*0.8))-((EU32*0.8)))+AE32),6)</f>
        <v>0</v>
      </c>
      <c r="AE32" s="2">
        <f>ROUND(((EU32*0.8)),6)</f>
        <v>0</v>
      </c>
      <c r="AF32" s="2">
        <f>ROUND(((EV32*0.8)),6)</f>
        <v>45.72</v>
      </c>
      <c r="AG32" s="2">
        <f t="shared" si="33"/>
        <v>0</v>
      </c>
      <c r="AH32" s="2">
        <f>((EW32*0.8))</f>
        <v>5.36</v>
      </c>
      <c r="AI32" s="2">
        <f>((EX32*0.8))</f>
        <v>0</v>
      </c>
      <c r="AJ32" s="2">
        <f t="shared" si="34"/>
        <v>0</v>
      </c>
      <c r="AK32" s="2">
        <v>93.15</v>
      </c>
      <c r="AL32" s="2">
        <v>36</v>
      </c>
      <c r="AM32" s="2">
        <v>0</v>
      </c>
      <c r="AN32" s="2">
        <v>0</v>
      </c>
      <c r="AO32" s="2">
        <v>57.15</v>
      </c>
      <c r="AP32" s="2">
        <v>0</v>
      </c>
      <c r="AQ32" s="2">
        <v>6.7</v>
      </c>
      <c r="AR32" s="2">
        <v>0</v>
      </c>
      <c r="AS32" s="2">
        <v>0</v>
      </c>
      <c r="AT32" s="2">
        <v>106</v>
      </c>
      <c r="AU32" s="2">
        <v>54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4</v>
      </c>
      <c r="BE32" s="2" t="s">
        <v>4</v>
      </c>
      <c r="BF32" s="2" t="s">
        <v>4</v>
      </c>
      <c r="BG32" s="2" t="s">
        <v>4</v>
      </c>
      <c r="BH32" s="2">
        <v>0</v>
      </c>
      <c r="BI32" s="2">
        <v>1</v>
      </c>
      <c r="BJ32" s="2" t="s">
        <v>39</v>
      </c>
      <c r="BK32" s="2"/>
      <c r="BL32" s="2"/>
      <c r="BM32" s="2">
        <v>10001</v>
      </c>
      <c r="BN32" s="2">
        <v>0</v>
      </c>
      <c r="BO32" s="2" t="s">
        <v>4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4</v>
      </c>
      <c r="BZ32" s="2">
        <v>118</v>
      </c>
      <c r="CA32" s="2">
        <v>63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40</v>
      </c>
      <c r="CO32" s="2">
        <v>0</v>
      </c>
      <c r="CP32" s="2">
        <f t="shared" si="35"/>
        <v>26.04</v>
      </c>
      <c r="CQ32" s="2">
        <f t="shared" si="36"/>
        <v>0</v>
      </c>
      <c r="CR32" s="2">
        <f t="shared" si="37"/>
        <v>0</v>
      </c>
      <c r="CS32" s="2">
        <f t="shared" si="38"/>
        <v>0</v>
      </c>
      <c r="CT32" s="2">
        <f t="shared" si="39"/>
        <v>45.72</v>
      </c>
      <c r="CU32" s="2">
        <f t="shared" si="40"/>
        <v>0</v>
      </c>
      <c r="CV32" s="2">
        <f t="shared" si="41"/>
        <v>5.36</v>
      </c>
      <c r="CW32" s="2">
        <f t="shared" si="42"/>
        <v>0</v>
      </c>
      <c r="CX32" s="2">
        <f t="shared" si="43"/>
        <v>0</v>
      </c>
      <c r="CY32" s="2">
        <f t="shared" si="44"/>
        <v>27.602399999999999</v>
      </c>
      <c r="CZ32" s="2">
        <f t="shared" si="45"/>
        <v>14.061599999999999</v>
      </c>
      <c r="DA32" s="2"/>
      <c r="DB32" s="2"/>
      <c r="DC32" s="2" t="s">
        <v>4</v>
      </c>
      <c r="DD32" s="2" t="s">
        <v>20</v>
      </c>
      <c r="DE32" s="2" t="s">
        <v>41</v>
      </c>
      <c r="DF32" s="2" t="s">
        <v>41</v>
      </c>
      <c r="DG32" s="2" t="s">
        <v>41</v>
      </c>
      <c r="DH32" s="2" t="s">
        <v>4</v>
      </c>
      <c r="DI32" s="2" t="s">
        <v>41</v>
      </c>
      <c r="DJ32" s="2" t="s">
        <v>41</v>
      </c>
      <c r="DK32" s="2" t="s">
        <v>4</v>
      </c>
      <c r="DL32" s="2" t="s">
        <v>4</v>
      </c>
      <c r="DM32" s="2" t="s">
        <v>4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1003</v>
      </c>
      <c r="DV32" s="2" t="s">
        <v>38</v>
      </c>
      <c r="DW32" s="2" t="s">
        <v>38</v>
      </c>
      <c r="DX32" s="2">
        <v>100</v>
      </c>
      <c r="DY32" s="2"/>
      <c r="DZ32" s="2"/>
      <c r="EA32" s="2"/>
      <c r="EB32" s="2"/>
      <c r="EC32" s="2"/>
      <c r="ED32" s="2"/>
      <c r="EE32" s="2">
        <v>16510487</v>
      </c>
      <c r="EF32" s="2">
        <v>2</v>
      </c>
      <c r="EG32" s="2" t="s">
        <v>22</v>
      </c>
      <c r="EH32" s="2">
        <v>0</v>
      </c>
      <c r="EI32" s="2" t="s">
        <v>4</v>
      </c>
      <c r="EJ32" s="2">
        <v>1</v>
      </c>
      <c r="EK32" s="2">
        <v>10001</v>
      </c>
      <c r="EL32" s="2" t="s">
        <v>42</v>
      </c>
      <c r="EM32" s="2" t="s">
        <v>43</v>
      </c>
      <c r="EN32" s="2"/>
      <c r="EO32" s="2" t="s">
        <v>44</v>
      </c>
      <c r="EP32" s="2"/>
      <c r="EQ32" s="2">
        <v>0</v>
      </c>
      <c r="ER32" s="2">
        <v>93.15</v>
      </c>
      <c r="ES32" s="2">
        <v>36</v>
      </c>
      <c r="ET32" s="2">
        <v>0</v>
      </c>
      <c r="EU32" s="2">
        <v>0</v>
      </c>
      <c r="EV32" s="2">
        <v>57.15</v>
      </c>
      <c r="EW32" s="2">
        <v>6.7</v>
      </c>
      <c r="EX32" s="2">
        <v>0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6"/>
        <v>0</v>
      </c>
      <c r="FS32" s="2">
        <v>0</v>
      </c>
      <c r="FT32" s="2" t="s">
        <v>26</v>
      </c>
      <c r="FU32" s="2" t="s">
        <v>27</v>
      </c>
      <c r="FV32" s="2"/>
      <c r="FW32" s="2"/>
      <c r="FX32" s="2">
        <v>106.2</v>
      </c>
      <c r="FY32" s="2">
        <v>53.55</v>
      </c>
      <c r="FZ32" s="2"/>
      <c r="GA32" s="2" t="s">
        <v>4</v>
      </c>
      <c r="GB32" s="2"/>
      <c r="GC32" s="2"/>
      <c r="GD32" s="2">
        <v>0</v>
      </c>
      <c r="GE32" s="2"/>
      <c r="GF32" s="2">
        <v>-732961495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7"/>
        <v>0</v>
      </c>
      <c r="GM32" s="2">
        <f t="shared" si="48"/>
        <v>67.7</v>
      </c>
      <c r="GN32" s="2">
        <f t="shared" si="49"/>
        <v>67.7</v>
      </c>
      <c r="GO32" s="2">
        <f t="shared" si="50"/>
        <v>0</v>
      </c>
      <c r="GP32" s="2">
        <f t="shared" si="51"/>
        <v>0</v>
      </c>
      <c r="GQ32" s="2"/>
      <c r="GR32" s="2">
        <v>0</v>
      </c>
      <c r="GS32" s="2">
        <v>3</v>
      </c>
      <c r="GT32" s="2">
        <v>0</v>
      </c>
      <c r="GU32" s="2" t="s">
        <v>4</v>
      </c>
      <c r="GV32" s="2">
        <f t="shared" si="52"/>
        <v>0</v>
      </c>
      <c r="GW32" s="2">
        <v>1</v>
      </c>
      <c r="GX32" s="2">
        <f t="shared" si="53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ROW(SmtRes!A24)</f>
        <v>24</v>
      </c>
      <c r="D33">
        <f>ROW(EtalonRes!A30)</f>
        <v>30</v>
      </c>
      <c r="E33" t="s">
        <v>35</v>
      </c>
      <c r="F33" t="s">
        <v>36</v>
      </c>
      <c r="G33" t="s">
        <v>37</v>
      </c>
      <c r="H33" t="s">
        <v>38</v>
      </c>
      <c r="I33">
        <f>ROUND(56.96/100,9)</f>
        <v>0.5696</v>
      </c>
      <c r="J33">
        <v>0</v>
      </c>
      <c r="O33">
        <f t="shared" si="21"/>
        <v>170.05</v>
      </c>
      <c r="P33">
        <f t="shared" si="22"/>
        <v>0</v>
      </c>
      <c r="Q33">
        <f t="shared" si="23"/>
        <v>0</v>
      </c>
      <c r="R33">
        <f t="shared" si="24"/>
        <v>0</v>
      </c>
      <c r="S33">
        <f t="shared" si="25"/>
        <v>170.05</v>
      </c>
      <c r="T33">
        <f t="shared" si="26"/>
        <v>0</v>
      </c>
      <c r="U33">
        <f t="shared" si="27"/>
        <v>3.0530560000000002</v>
      </c>
      <c r="V33">
        <f t="shared" si="28"/>
        <v>0</v>
      </c>
      <c r="W33">
        <f t="shared" si="29"/>
        <v>0</v>
      </c>
      <c r="X33">
        <f t="shared" si="30"/>
        <v>180.25</v>
      </c>
      <c r="Y33">
        <f t="shared" si="31"/>
        <v>91.83</v>
      </c>
      <c r="AA33">
        <v>16483255</v>
      </c>
      <c r="AB33">
        <f t="shared" si="32"/>
        <v>45.72</v>
      </c>
      <c r="AC33">
        <f>ROUND(((ES33*0)),6)</f>
        <v>0</v>
      </c>
      <c r="AD33">
        <f>ROUND(((((ET33*0.8))-((EU33*0.8)))+AE33),6)</f>
        <v>0</v>
      </c>
      <c r="AE33">
        <f>ROUND(((EU33*0.8)),6)</f>
        <v>0</v>
      </c>
      <c r="AF33">
        <f>ROUND(((EV33*0.8)),6)</f>
        <v>45.72</v>
      </c>
      <c r="AG33">
        <f t="shared" si="33"/>
        <v>0</v>
      </c>
      <c r="AH33">
        <f>((EW33*0.8))</f>
        <v>5.36</v>
      </c>
      <c r="AI33">
        <f>((EX33*0.8))</f>
        <v>0</v>
      </c>
      <c r="AJ33">
        <f t="shared" si="34"/>
        <v>0</v>
      </c>
      <c r="AK33">
        <v>93.15</v>
      </c>
      <c r="AL33">
        <v>36</v>
      </c>
      <c r="AM33">
        <v>0</v>
      </c>
      <c r="AN33">
        <v>0</v>
      </c>
      <c r="AO33">
        <v>57.15</v>
      </c>
      <c r="AP33">
        <v>0</v>
      </c>
      <c r="AQ33">
        <v>6.7</v>
      </c>
      <c r="AR33">
        <v>0</v>
      </c>
      <c r="AS33">
        <v>0</v>
      </c>
      <c r="AT33">
        <v>106</v>
      </c>
      <c r="AU33">
        <v>54</v>
      </c>
      <c r="AV33">
        <v>1</v>
      </c>
      <c r="AW33">
        <v>1</v>
      </c>
      <c r="AZ33">
        <v>6.53</v>
      </c>
      <c r="BA33">
        <v>6.53</v>
      </c>
      <c r="BB33">
        <v>6.53</v>
      </c>
      <c r="BC33">
        <v>6.53</v>
      </c>
      <c r="BD33" t="s">
        <v>4</v>
      </c>
      <c r="BE33" t="s">
        <v>4</v>
      </c>
      <c r="BF33" t="s">
        <v>4</v>
      </c>
      <c r="BG33" t="s">
        <v>4</v>
      </c>
      <c r="BH33">
        <v>0</v>
      </c>
      <c r="BI33">
        <v>1</v>
      </c>
      <c r="BJ33" t="s">
        <v>39</v>
      </c>
      <c r="BM33">
        <v>10001</v>
      </c>
      <c r="BN33">
        <v>0</v>
      </c>
      <c r="BO33" t="s">
        <v>4</v>
      </c>
      <c r="BP33">
        <v>0</v>
      </c>
      <c r="BQ33">
        <v>2</v>
      </c>
      <c r="BR33">
        <v>0</v>
      </c>
      <c r="BS33">
        <v>6.53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4</v>
      </c>
      <c r="BZ33">
        <v>118</v>
      </c>
      <c r="CA33">
        <v>63</v>
      </c>
      <c r="CF33">
        <v>0</v>
      </c>
      <c r="CG33">
        <v>0</v>
      </c>
      <c r="CM33">
        <v>0</v>
      </c>
      <c r="CN33" t="s">
        <v>40</v>
      </c>
      <c r="CO33">
        <v>0</v>
      </c>
      <c r="CP33">
        <f t="shared" si="35"/>
        <v>170.05</v>
      </c>
      <c r="CQ33">
        <f t="shared" si="36"/>
        <v>0</v>
      </c>
      <c r="CR33">
        <f t="shared" si="37"/>
        <v>0</v>
      </c>
      <c r="CS33">
        <f t="shared" si="38"/>
        <v>0</v>
      </c>
      <c r="CT33">
        <f t="shared" si="39"/>
        <v>298.55160000000001</v>
      </c>
      <c r="CU33">
        <f t="shared" si="40"/>
        <v>0</v>
      </c>
      <c r="CV33">
        <f t="shared" si="41"/>
        <v>5.36</v>
      </c>
      <c r="CW33">
        <f t="shared" si="42"/>
        <v>0</v>
      </c>
      <c r="CX33">
        <f t="shared" si="43"/>
        <v>0</v>
      </c>
      <c r="CY33">
        <f t="shared" si="44"/>
        <v>180.25300000000004</v>
      </c>
      <c r="CZ33">
        <f t="shared" si="45"/>
        <v>91.827000000000012</v>
      </c>
      <c r="DC33" t="s">
        <v>4</v>
      </c>
      <c r="DD33" t="s">
        <v>20</v>
      </c>
      <c r="DE33" t="s">
        <v>41</v>
      </c>
      <c r="DF33" t="s">
        <v>41</v>
      </c>
      <c r="DG33" t="s">
        <v>41</v>
      </c>
      <c r="DH33" t="s">
        <v>4</v>
      </c>
      <c r="DI33" t="s">
        <v>41</v>
      </c>
      <c r="DJ33" t="s">
        <v>41</v>
      </c>
      <c r="DK33" t="s">
        <v>4</v>
      </c>
      <c r="DL33" t="s">
        <v>4</v>
      </c>
      <c r="DM33" t="s">
        <v>4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38</v>
      </c>
      <c r="DW33" t="s">
        <v>38</v>
      </c>
      <c r="DX33">
        <v>100</v>
      </c>
      <c r="EE33">
        <v>16510487</v>
      </c>
      <c r="EF33">
        <v>2</v>
      </c>
      <c r="EG33" t="s">
        <v>22</v>
      </c>
      <c r="EH33">
        <v>0</v>
      </c>
      <c r="EI33" t="s">
        <v>4</v>
      </c>
      <c r="EJ33">
        <v>1</v>
      </c>
      <c r="EK33">
        <v>10001</v>
      </c>
      <c r="EL33" t="s">
        <v>42</v>
      </c>
      <c r="EM33" t="s">
        <v>43</v>
      </c>
      <c r="EO33" t="s">
        <v>44</v>
      </c>
      <c r="EQ33">
        <v>0</v>
      </c>
      <c r="ER33">
        <v>93.15</v>
      </c>
      <c r="ES33">
        <v>36</v>
      </c>
      <c r="ET33">
        <v>0</v>
      </c>
      <c r="EU33">
        <v>0</v>
      </c>
      <c r="EV33">
        <v>57.15</v>
      </c>
      <c r="EW33">
        <v>6.7</v>
      </c>
      <c r="EX33">
        <v>0</v>
      </c>
      <c r="EY33">
        <v>0</v>
      </c>
      <c r="FQ33">
        <v>0</v>
      </c>
      <c r="FR33">
        <f t="shared" si="46"/>
        <v>0</v>
      </c>
      <c r="FS33">
        <v>0</v>
      </c>
      <c r="FT33" t="s">
        <v>26</v>
      </c>
      <c r="FU33" t="s">
        <v>27</v>
      </c>
      <c r="FX33">
        <v>106.2</v>
      </c>
      <c r="FY33">
        <v>53.55</v>
      </c>
      <c r="GA33" t="s">
        <v>4</v>
      </c>
      <c r="GD33">
        <v>0</v>
      </c>
      <c r="GF33">
        <v>-732961495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7"/>
        <v>0</v>
      </c>
      <c r="GM33">
        <f t="shared" si="48"/>
        <v>442.13</v>
      </c>
      <c r="GN33">
        <f t="shared" si="49"/>
        <v>442.13</v>
      </c>
      <c r="GO33">
        <f t="shared" si="50"/>
        <v>0</v>
      </c>
      <c r="GP33">
        <f t="shared" si="51"/>
        <v>0</v>
      </c>
      <c r="GR33">
        <v>0</v>
      </c>
      <c r="GS33">
        <v>3</v>
      </c>
      <c r="GT33">
        <v>0</v>
      </c>
      <c r="GU33" t="s">
        <v>4</v>
      </c>
      <c r="GV33">
        <f t="shared" si="52"/>
        <v>0</v>
      </c>
      <c r="GW33">
        <v>1</v>
      </c>
      <c r="GX33">
        <f t="shared" si="53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ROW(SmtRes!A33)</f>
        <v>33</v>
      </c>
      <c r="D34" s="2">
        <f>ROW(EtalonRes!A43)</f>
        <v>43</v>
      </c>
      <c r="E34" s="2" t="s">
        <v>45</v>
      </c>
      <c r="F34" s="2" t="s">
        <v>46</v>
      </c>
      <c r="G34" s="2" t="s">
        <v>47</v>
      </c>
      <c r="H34" s="2" t="s">
        <v>31</v>
      </c>
      <c r="I34" s="2">
        <f>ROUND(53.61/100,9)</f>
        <v>0.53610000000000002</v>
      </c>
      <c r="J34" s="2">
        <v>0</v>
      </c>
      <c r="K34" s="2"/>
      <c r="L34" s="2"/>
      <c r="M34" s="2"/>
      <c r="N34" s="2"/>
      <c r="O34" s="2">
        <f t="shared" si="21"/>
        <v>1439.31</v>
      </c>
      <c r="P34" s="2">
        <f t="shared" si="22"/>
        <v>0</v>
      </c>
      <c r="Q34" s="2">
        <f t="shared" si="23"/>
        <v>213.04</v>
      </c>
      <c r="R34" s="2">
        <f t="shared" si="24"/>
        <v>12.37</v>
      </c>
      <c r="S34" s="2">
        <f t="shared" si="25"/>
        <v>1226.27</v>
      </c>
      <c r="T34" s="2">
        <f t="shared" si="26"/>
        <v>0</v>
      </c>
      <c r="U34" s="2">
        <f t="shared" si="27"/>
        <v>121.89520139999999</v>
      </c>
      <c r="V34" s="2">
        <f t="shared" si="28"/>
        <v>0.93066959999999999</v>
      </c>
      <c r="W34" s="2">
        <f t="shared" si="29"/>
        <v>0</v>
      </c>
      <c r="X34" s="2">
        <f t="shared" si="30"/>
        <v>1003.3</v>
      </c>
      <c r="Y34" s="2">
        <f t="shared" si="31"/>
        <v>891.82</v>
      </c>
      <c r="Z34" s="2"/>
      <c r="AA34" s="2">
        <v>16483241</v>
      </c>
      <c r="AB34" s="2">
        <f t="shared" si="32"/>
        <v>2684.7660000000001</v>
      </c>
      <c r="AC34" s="2">
        <f>ROUND(((ES34*0)),6)</f>
        <v>0</v>
      </c>
      <c r="AD34" s="2">
        <f>ROUND(((((ET34*0.7))-((EU34*0.7)))+AE34),6)</f>
        <v>397.38299999999998</v>
      </c>
      <c r="AE34" s="2">
        <f>ROUND(((EU34*0.7)),6)</f>
        <v>23.065000000000001</v>
      </c>
      <c r="AF34" s="2">
        <f>ROUND(((EV34*0.7)),6)</f>
        <v>2287.3829999999998</v>
      </c>
      <c r="AG34" s="2">
        <f t="shared" si="33"/>
        <v>0</v>
      </c>
      <c r="AH34" s="2">
        <f>((EW34*0.7))</f>
        <v>227.37399999999997</v>
      </c>
      <c r="AI34" s="2">
        <f>((EX34*0.7))</f>
        <v>1.736</v>
      </c>
      <c r="AJ34" s="2">
        <f t="shared" si="34"/>
        <v>0</v>
      </c>
      <c r="AK34" s="2">
        <v>4111.26</v>
      </c>
      <c r="AL34" s="2">
        <v>275.88</v>
      </c>
      <c r="AM34" s="2">
        <v>567.69000000000005</v>
      </c>
      <c r="AN34" s="2">
        <v>32.950000000000003</v>
      </c>
      <c r="AO34" s="2">
        <v>3267.69</v>
      </c>
      <c r="AP34" s="2">
        <v>0</v>
      </c>
      <c r="AQ34" s="2">
        <v>324.82</v>
      </c>
      <c r="AR34" s="2">
        <v>2.48</v>
      </c>
      <c r="AS34" s="2">
        <v>0</v>
      </c>
      <c r="AT34" s="2">
        <v>81</v>
      </c>
      <c r="AU34" s="2">
        <v>72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4</v>
      </c>
      <c r="BE34" s="2" t="s">
        <v>4</v>
      </c>
      <c r="BF34" s="2" t="s">
        <v>4</v>
      </c>
      <c r="BG34" s="2" t="s">
        <v>4</v>
      </c>
      <c r="BH34" s="2">
        <v>0</v>
      </c>
      <c r="BI34" s="2">
        <v>1</v>
      </c>
      <c r="BJ34" s="2" t="s">
        <v>48</v>
      </c>
      <c r="BK34" s="2"/>
      <c r="BL34" s="2"/>
      <c r="BM34" s="2">
        <v>9001</v>
      </c>
      <c r="BN34" s="2">
        <v>0</v>
      </c>
      <c r="BO34" s="2" t="s">
        <v>4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4</v>
      </c>
      <c r="BZ34" s="2">
        <v>90</v>
      </c>
      <c r="CA34" s="2">
        <v>85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19</v>
      </c>
      <c r="CO34" s="2">
        <v>0</v>
      </c>
      <c r="CP34" s="2">
        <f t="shared" si="35"/>
        <v>1439.31</v>
      </c>
      <c r="CQ34" s="2">
        <f t="shared" si="36"/>
        <v>0</v>
      </c>
      <c r="CR34" s="2">
        <f t="shared" si="37"/>
        <v>397.38299999999998</v>
      </c>
      <c r="CS34" s="2">
        <f t="shared" si="38"/>
        <v>23.065000000000001</v>
      </c>
      <c r="CT34" s="2">
        <f t="shared" si="39"/>
        <v>2287.3829999999998</v>
      </c>
      <c r="CU34" s="2">
        <f t="shared" si="40"/>
        <v>0</v>
      </c>
      <c r="CV34" s="2">
        <f t="shared" si="41"/>
        <v>227.37399999999997</v>
      </c>
      <c r="CW34" s="2">
        <f t="shared" si="42"/>
        <v>1.736</v>
      </c>
      <c r="CX34" s="2">
        <f t="shared" si="43"/>
        <v>0</v>
      </c>
      <c r="CY34" s="2">
        <f t="shared" si="44"/>
        <v>1003.2984</v>
      </c>
      <c r="CZ34" s="2">
        <f t="shared" si="45"/>
        <v>891.82079999999985</v>
      </c>
      <c r="DA34" s="2"/>
      <c r="DB34" s="2"/>
      <c r="DC34" s="2" t="s">
        <v>4</v>
      </c>
      <c r="DD34" s="2" t="s">
        <v>20</v>
      </c>
      <c r="DE34" s="2" t="s">
        <v>21</v>
      </c>
      <c r="DF34" s="2" t="s">
        <v>21</v>
      </c>
      <c r="DG34" s="2" t="s">
        <v>21</v>
      </c>
      <c r="DH34" s="2" t="s">
        <v>4</v>
      </c>
      <c r="DI34" s="2" t="s">
        <v>21</v>
      </c>
      <c r="DJ34" s="2" t="s">
        <v>21</v>
      </c>
      <c r="DK34" s="2" t="s">
        <v>4</v>
      </c>
      <c r="DL34" s="2" t="s">
        <v>4</v>
      </c>
      <c r="DM34" s="2" t="s">
        <v>4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31</v>
      </c>
      <c r="DW34" s="2" t="s">
        <v>31</v>
      </c>
      <c r="DX34" s="2">
        <v>100</v>
      </c>
      <c r="DY34" s="2"/>
      <c r="DZ34" s="2"/>
      <c r="EA34" s="2"/>
      <c r="EB34" s="2"/>
      <c r="EC34" s="2"/>
      <c r="ED34" s="2"/>
      <c r="EE34" s="2">
        <v>16510486</v>
      </c>
      <c r="EF34" s="2">
        <v>2</v>
      </c>
      <c r="EG34" s="2" t="s">
        <v>22</v>
      </c>
      <c r="EH34" s="2">
        <v>0</v>
      </c>
      <c r="EI34" s="2" t="s">
        <v>4</v>
      </c>
      <c r="EJ34" s="2">
        <v>1</v>
      </c>
      <c r="EK34" s="2">
        <v>9001</v>
      </c>
      <c r="EL34" s="2" t="s">
        <v>23</v>
      </c>
      <c r="EM34" s="2" t="s">
        <v>24</v>
      </c>
      <c r="EN34" s="2"/>
      <c r="EO34" s="2" t="s">
        <v>25</v>
      </c>
      <c r="EP34" s="2"/>
      <c r="EQ34" s="2">
        <v>0</v>
      </c>
      <c r="ER34" s="2">
        <v>4111.26</v>
      </c>
      <c r="ES34" s="2">
        <v>275.88</v>
      </c>
      <c r="ET34" s="2">
        <v>567.69000000000005</v>
      </c>
      <c r="EU34" s="2">
        <v>32.950000000000003</v>
      </c>
      <c r="EV34" s="2">
        <v>3267.69</v>
      </c>
      <c r="EW34" s="2">
        <v>324.82</v>
      </c>
      <c r="EX34" s="2">
        <v>2.48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6"/>
        <v>0</v>
      </c>
      <c r="FS34" s="2">
        <v>0</v>
      </c>
      <c r="FT34" s="2" t="s">
        <v>26</v>
      </c>
      <c r="FU34" s="2" t="s">
        <v>27</v>
      </c>
      <c r="FV34" s="2"/>
      <c r="FW34" s="2"/>
      <c r="FX34" s="2">
        <v>81</v>
      </c>
      <c r="FY34" s="2">
        <v>72.25</v>
      </c>
      <c r="FZ34" s="2"/>
      <c r="GA34" s="2" t="s">
        <v>4</v>
      </c>
      <c r="GB34" s="2"/>
      <c r="GC34" s="2"/>
      <c r="GD34" s="2">
        <v>0</v>
      </c>
      <c r="GE34" s="2"/>
      <c r="GF34" s="2">
        <v>95181522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7"/>
        <v>0</v>
      </c>
      <c r="GM34" s="2">
        <f t="shared" si="48"/>
        <v>3334.43</v>
      </c>
      <c r="GN34" s="2">
        <f t="shared" si="49"/>
        <v>3334.43</v>
      </c>
      <c r="GO34" s="2">
        <f t="shared" si="50"/>
        <v>0</v>
      </c>
      <c r="GP34" s="2">
        <f t="shared" si="51"/>
        <v>0</v>
      </c>
      <c r="GQ34" s="2"/>
      <c r="GR34" s="2">
        <v>0</v>
      </c>
      <c r="GS34" s="2">
        <v>3</v>
      </c>
      <c r="GT34" s="2">
        <v>0</v>
      </c>
      <c r="GU34" s="2" t="s">
        <v>4</v>
      </c>
      <c r="GV34" s="2">
        <f t="shared" si="52"/>
        <v>0</v>
      </c>
      <c r="GW34" s="2">
        <v>1</v>
      </c>
      <c r="GX34" s="2">
        <f t="shared" si="53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ROW(SmtRes!A42)</f>
        <v>42</v>
      </c>
      <c r="D35">
        <f>ROW(EtalonRes!A56)</f>
        <v>56</v>
      </c>
      <c r="E35" t="s">
        <v>45</v>
      </c>
      <c r="F35" t="s">
        <v>46</v>
      </c>
      <c r="G35" t="s">
        <v>47</v>
      </c>
      <c r="H35" t="s">
        <v>31</v>
      </c>
      <c r="I35">
        <f>ROUND(53.61/100,9)</f>
        <v>0.53610000000000002</v>
      </c>
      <c r="J35">
        <v>0</v>
      </c>
      <c r="O35">
        <f t="shared" si="21"/>
        <v>9398.65</v>
      </c>
      <c r="P35">
        <f t="shared" si="22"/>
        <v>0</v>
      </c>
      <c r="Q35">
        <f t="shared" si="23"/>
        <v>1391.13</v>
      </c>
      <c r="R35">
        <f t="shared" si="24"/>
        <v>80.739999999999995</v>
      </c>
      <c r="S35">
        <f t="shared" si="25"/>
        <v>8007.52</v>
      </c>
      <c r="T35">
        <f t="shared" si="26"/>
        <v>0</v>
      </c>
      <c r="U35">
        <f t="shared" si="27"/>
        <v>121.89520139999999</v>
      </c>
      <c r="V35">
        <f t="shared" si="28"/>
        <v>0.93066959999999999</v>
      </c>
      <c r="W35">
        <f t="shared" si="29"/>
        <v>0</v>
      </c>
      <c r="X35">
        <f t="shared" si="30"/>
        <v>6551.49</v>
      </c>
      <c r="Y35">
        <f t="shared" si="31"/>
        <v>5823.55</v>
      </c>
      <c r="AA35">
        <v>16483255</v>
      </c>
      <c r="AB35">
        <f t="shared" si="32"/>
        <v>2684.7660000000001</v>
      </c>
      <c r="AC35">
        <f>ROUND(((ES35*0)),6)</f>
        <v>0</v>
      </c>
      <c r="AD35">
        <f>ROUND(((((ET35*0.7))-((EU35*0.7)))+AE35),6)</f>
        <v>397.38299999999998</v>
      </c>
      <c r="AE35">
        <f>ROUND(((EU35*0.7)),6)</f>
        <v>23.065000000000001</v>
      </c>
      <c r="AF35">
        <f>ROUND(((EV35*0.7)),6)</f>
        <v>2287.3829999999998</v>
      </c>
      <c r="AG35">
        <f t="shared" si="33"/>
        <v>0</v>
      </c>
      <c r="AH35">
        <f>((EW35*0.7))</f>
        <v>227.37399999999997</v>
      </c>
      <c r="AI35">
        <f>((EX35*0.7))</f>
        <v>1.736</v>
      </c>
      <c r="AJ35">
        <f t="shared" si="34"/>
        <v>0</v>
      </c>
      <c r="AK35">
        <v>4111.26</v>
      </c>
      <c r="AL35">
        <v>275.88</v>
      </c>
      <c r="AM35">
        <v>567.69000000000005</v>
      </c>
      <c r="AN35">
        <v>32.950000000000003</v>
      </c>
      <c r="AO35">
        <v>3267.69</v>
      </c>
      <c r="AP35">
        <v>0</v>
      </c>
      <c r="AQ35">
        <v>324.82</v>
      </c>
      <c r="AR35">
        <v>2.48</v>
      </c>
      <c r="AS35">
        <v>0</v>
      </c>
      <c r="AT35">
        <v>81</v>
      </c>
      <c r="AU35">
        <v>72</v>
      </c>
      <c r="AV35">
        <v>1</v>
      </c>
      <c r="AW35">
        <v>1</v>
      </c>
      <c r="AZ35">
        <v>6.53</v>
      </c>
      <c r="BA35">
        <v>6.53</v>
      </c>
      <c r="BB35">
        <v>6.53</v>
      </c>
      <c r="BC35">
        <v>6.53</v>
      </c>
      <c r="BD35" t="s">
        <v>4</v>
      </c>
      <c r="BE35" t="s">
        <v>4</v>
      </c>
      <c r="BF35" t="s">
        <v>4</v>
      </c>
      <c r="BG35" t="s">
        <v>4</v>
      </c>
      <c r="BH35">
        <v>0</v>
      </c>
      <c r="BI35">
        <v>1</v>
      </c>
      <c r="BJ35" t="s">
        <v>48</v>
      </c>
      <c r="BM35">
        <v>9001</v>
      </c>
      <c r="BN35">
        <v>0</v>
      </c>
      <c r="BO35" t="s">
        <v>4</v>
      </c>
      <c r="BP35">
        <v>0</v>
      </c>
      <c r="BQ35">
        <v>2</v>
      </c>
      <c r="BR35">
        <v>0</v>
      </c>
      <c r="BS35">
        <v>6.53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4</v>
      </c>
      <c r="BZ35">
        <v>90</v>
      </c>
      <c r="CA35">
        <v>85</v>
      </c>
      <c r="CF35">
        <v>0</v>
      </c>
      <c r="CG35">
        <v>0</v>
      </c>
      <c r="CM35">
        <v>0</v>
      </c>
      <c r="CN35" t="s">
        <v>19</v>
      </c>
      <c r="CO35">
        <v>0</v>
      </c>
      <c r="CP35">
        <f t="shared" si="35"/>
        <v>9398.6500000000015</v>
      </c>
      <c r="CQ35">
        <f t="shared" si="36"/>
        <v>0</v>
      </c>
      <c r="CR35">
        <f t="shared" si="37"/>
        <v>2594.9109899999999</v>
      </c>
      <c r="CS35">
        <f t="shared" si="38"/>
        <v>150.61445000000001</v>
      </c>
      <c r="CT35">
        <f t="shared" si="39"/>
        <v>14936.610989999999</v>
      </c>
      <c r="CU35">
        <f t="shared" si="40"/>
        <v>0</v>
      </c>
      <c r="CV35">
        <f t="shared" si="41"/>
        <v>227.37399999999997</v>
      </c>
      <c r="CW35">
        <f t="shared" si="42"/>
        <v>1.736</v>
      </c>
      <c r="CX35">
        <f t="shared" si="43"/>
        <v>0</v>
      </c>
      <c r="CY35">
        <f t="shared" si="44"/>
        <v>6551.490600000001</v>
      </c>
      <c r="CZ35">
        <f t="shared" si="45"/>
        <v>5823.5472</v>
      </c>
      <c r="DC35" t="s">
        <v>4</v>
      </c>
      <c r="DD35" t="s">
        <v>20</v>
      </c>
      <c r="DE35" t="s">
        <v>21</v>
      </c>
      <c r="DF35" t="s">
        <v>21</v>
      </c>
      <c r="DG35" t="s">
        <v>21</v>
      </c>
      <c r="DH35" t="s">
        <v>4</v>
      </c>
      <c r="DI35" t="s">
        <v>21</v>
      </c>
      <c r="DJ35" t="s">
        <v>21</v>
      </c>
      <c r="DK35" t="s">
        <v>4</v>
      </c>
      <c r="DL35" t="s">
        <v>4</v>
      </c>
      <c r="DM35" t="s">
        <v>4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31</v>
      </c>
      <c r="DW35" t="s">
        <v>31</v>
      </c>
      <c r="DX35">
        <v>100</v>
      </c>
      <c r="EE35">
        <v>16510486</v>
      </c>
      <c r="EF35">
        <v>2</v>
      </c>
      <c r="EG35" t="s">
        <v>22</v>
      </c>
      <c r="EH35">
        <v>0</v>
      </c>
      <c r="EI35" t="s">
        <v>4</v>
      </c>
      <c r="EJ35">
        <v>1</v>
      </c>
      <c r="EK35">
        <v>9001</v>
      </c>
      <c r="EL35" t="s">
        <v>23</v>
      </c>
      <c r="EM35" t="s">
        <v>24</v>
      </c>
      <c r="EO35" t="s">
        <v>25</v>
      </c>
      <c r="EQ35">
        <v>0</v>
      </c>
      <c r="ER35">
        <v>4111.26</v>
      </c>
      <c r="ES35">
        <v>275.88</v>
      </c>
      <c r="ET35">
        <v>567.69000000000005</v>
      </c>
      <c r="EU35">
        <v>32.950000000000003</v>
      </c>
      <c r="EV35">
        <v>3267.69</v>
      </c>
      <c r="EW35">
        <v>324.82</v>
      </c>
      <c r="EX35">
        <v>2.48</v>
      </c>
      <c r="EY35">
        <v>0</v>
      </c>
      <c r="FQ35">
        <v>0</v>
      </c>
      <c r="FR35">
        <f t="shared" si="46"/>
        <v>0</v>
      </c>
      <c r="FS35">
        <v>0</v>
      </c>
      <c r="FT35" t="s">
        <v>26</v>
      </c>
      <c r="FU35" t="s">
        <v>27</v>
      </c>
      <c r="FX35">
        <v>81</v>
      </c>
      <c r="FY35">
        <v>72.25</v>
      </c>
      <c r="GA35" t="s">
        <v>4</v>
      </c>
      <c r="GD35">
        <v>0</v>
      </c>
      <c r="GF35">
        <v>95181522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7"/>
        <v>0</v>
      </c>
      <c r="GM35">
        <f t="shared" si="48"/>
        <v>21773.69</v>
      </c>
      <c r="GN35">
        <f t="shared" si="49"/>
        <v>21773.69</v>
      </c>
      <c r="GO35">
        <f t="shared" si="50"/>
        <v>0</v>
      </c>
      <c r="GP35">
        <f t="shared" si="51"/>
        <v>0</v>
      </c>
      <c r="GR35">
        <v>0</v>
      </c>
      <c r="GS35">
        <v>3</v>
      </c>
      <c r="GT35">
        <v>0</v>
      </c>
      <c r="GU35" t="s">
        <v>4</v>
      </c>
      <c r="GV35">
        <f t="shared" si="52"/>
        <v>0</v>
      </c>
      <c r="GW35">
        <v>1</v>
      </c>
      <c r="GX35">
        <f t="shared" si="53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ROW(SmtRes!A47)</f>
        <v>47</v>
      </c>
      <c r="D36" s="2">
        <f>ROW(EtalonRes!A61)</f>
        <v>61</v>
      </c>
      <c r="E36" s="2" t="s">
        <v>49</v>
      </c>
      <c r="F36" s="2" t="s">
        <v>50</v>
      </c>
      <c r="G36" s="2" t="s">
        <v>51</v>
      </c>
      <c r="H36" s="2" t="s">
        <v>31</v>
      </c>
      <c r="I36" s="2">
        <f>ROUND(138.82/100,9)</f>
        <v>1.3882000000000001</v>
      </c>
      <c r="J36" s="2">
        <v>0</v>
      </c>
      <c r="K36" s="2"/>
      <c r="L36" s="2"/>
      <c r="M36" s="2"/>
      <c r="N36" s="2"/>
      <c r="O36" s="2">
        <f t="shared" si="21"/>
        <v>6332.48</v>
      </c>
      <c r="P36" s="2">
        <f t="shared" si="22"/>
        <v>0</v>
      </c>
      <c r="Q36" s="2">
        <f t="shared" si="23"/>
        <v>353.16</v>
      </c>
      <c r="R36" s="2">
        <f t="shared" si="24"/>
        <v>24.18</v>
      </c>
      <c r="S36" s="2">
        <f t="shared" si="25"/>
        <v>5979.32</v>
      </c>
      <c r="T36" s="2">
        <f t="shared" si="26"/>
        <v>0</v>
      </c>
      <c r="U36" s="2">
        <f t="shared" si="27"/>
        <v>759.76185999999996</v>
      </c>
      <c r="V36" s="2">
        <f t="shared" si="28"/>
        <v>1.7907780000000002</v>
      </c>
      <c r="W36" s="2">
        <f t="shared" si="29"/>
        <v>0</v>
      </c>
      <c r="X36" s="2">
        <f t="shared" si="30"/>
        <v>4622.7</v>
      </c>
      <c r="Y36" s="2">
        <f t="shared" si="31"/>
        <v>3001.75</v>
      </c>
      <c r="Z36" s="2"/>
      <c r="AA36" s="2">
        <v>16483241</v>
      </c>
      <c r="AB36" s="2">
        <f t="shared" si="32"/>
        <v>4561.6499999999996</v>
      </c>
      <c r="AC36" s="2">
        <f t="shared" ref="AC36:AC67" si="54">ROUND((ES36),6)</f>
        <v>0</v>
      </c>
      <c r="AD36" s="2">
        <f t="shared" ref="AD36:AD45" si="55">ROUND((((ET36)-(EU36))+AE36),6)</f>
        <v>254.4</v>
      </c>
      <c r="AE36" s="2">
        <f t="shared" ref="AE36:AE45" si="56">ROUND((EU36),6)</f>
        <v>17.420000000000002</v>
      </c>
      <c r="AF36" s="2">
        <f t="shared" ref="AF36:AF45" si="57">ROUND((EV36),6)</f>
        <v>4307.25</v>
      </c>
      <c r="AG36" s="2">
        <f t="shared" si="33"/>
        <v>0</v>
      </c>
      <c r="AH36" s="2">
        <f t="shared" ref="AH36:AH45" si="58">(EW36)</f>
        <v>547.29999999999995</v>
      </c>
      <c r="AI36" s="2">
        <f t="shared" ref="AI36:AI45" si="59">(EX36)</f>
        <v>1.29</v>
      </c>
      <c r="AJ36" s="2">
        <f t="shared" si="34"/>
        <v>0</v>
      </c>
      <c r="AK36" s="2">
        <v>4561.6499999999996</v>
      </c>
      <c r="AL36" s="2">
        <v>0</v>
      </c>
      <c r="AM36" s="2">
        <v>254.4</v>
      </c>
      <c r="AN36" s="2">
        <v>17.420000000000002</v>
      </c>
      <c r="AO36" s="2">
        <v>4307.25</v>
      </c>
      <c r="AP36" s="2">
        <v>0</v>
      </c>
      <c r="AQ36" s="2">
        <v>547.29999999999995</v>
      </c>
      <c r="AR36" s="2">
        <v>1.29</v>
      </c>
      <c r="AS36" s="2">
        <v>0</v>
      </c>
      <c r="AT36" s="2">
        <v>77</v>
      </c>
      <c r="AU36" s="2">
        <v>50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4</v>
      </c>
      <c r="BE36" s="2" t="s">
        <v>4</v>
      </c>
      <c r="BF36" s="2" t="s">
        <v>4</v>
      </c>
      <c r="BG36" s="2" t="s">
        <v>4</v>
      </c>
      <c r="BH36" s="2">
        <v>0</v>
      </c>
      <c r="BI36" s="2">
        <v>1</v>
      </c>
      <c r="BJ36" s="2" t="s">
        <v>52</v>
      </c>
      <c r="BK36" s="2"/>
      <c r="BL36" s="2"/>
      <c r="BM36" s="2">
        <v>63001</v>
      </c>
      <c r="BN36" s="2">
        <v>0</v>
      </c>
      <c r="BO36" s="2" t="s">
        <v>4</v>
      </c>
      <c r="BP36" s="2">
        <v>0</v>
      </c>
      <c r="BQ36" s="2">
        <v>6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4</v>
      </c>
      <c r="BZ36" s="2">
        <v>77</v>
      </c>
      <c r="CA36" s="2">
        <v>50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4</v>
      </c>
      <c r="CO36" s="2">
        <v>0</v>
      </c>
      <c r="CP36" s="2">
        <f t="shared" si="35"/>
        <v>6332.48</v>
      </c>
      <c r="CQ36" s="2">
        <f t="shared" si="36"/>
        <v>0</v>
      </c>
      <c r="CR36" s="2">
        <f t="shared" si="37"/>
        <v>254.4</v>
      </c>
      <c r="CS36" s="2">
        <f t="shared" si="38"/>
        <v>17.420000000000002</v>
      </c>
      <c r="CT36" s="2">
        <f t="shared" si="39"/>
        <v>4307.25</v>
      </c>
      <c r="CU36" s="2">
        <f t="shared" si="40"/>
        <v>0</v>
      </c>
      <c r="CV36" s="2">
        <f t="shared" si="41"/>
        <v>547.29999999999995</v>
      </c>
      <c r="CW36" s="2">
        <f t="shared" si="42"/>
        <v>1.29</v>
      </c>
      <c r="CX36" s="2">
        <f t="shared" si="43"/>
        <v>0</v>
      </c>
      <c r="CY36" s="2">
        <f t="shared" si="44"/>
        <v>4622.6949999999997</v>
      </c>
      <c r="CZ36" s="2">
        <f t="shared" si="45"/>
        <v>3001.75</v>
      </c>
      <c r="DA36" s="2"/>
      <c r="DB36" s="2"/>
      <c r="DC36" s="2" t="s">
        <v>4</v>
      </c>
      <c r="DD36" s="2" t="s">
        <v>4</v>
      </c>
      <c r="DE36" s="2" t="s">
        <v>4</v>
      </c>
      <c r="DF36" s="2" t="s">
        <v>4</v>
      </c>
      <c r="DG36" s="2" t="s">
        <v>4</v>
      </c>
      <c r="DH36" s="2" t="s">
        <v>4</v>
      </c>
      <c r="DI36" s="2" t="s">
        <v>4</v>
      </c>
      <c r="DJ36" s="2" t="s">
        <v>4</v>
      </c>
      <c r="DK36" s="2" t="s">
        <v>4</v>
      </c>
      <c r="DL36" s="2" t="s">
        <v>4</v>
      </c>
      <c r="DM36" s="2" t="s">
        <v>4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31</v>
      </c>
      <c r="DW36" s="2" t="s">
        <v>31</v>
      </c>
      <c r="DX36" s="2">
        <v>100</v>
      </c>
      <c r="DY36" s="2"/>
      <c r="DZ36" s="2"/>
      <c r="EA36" s="2"/>
      <c r="EB36" s="2"/>
      <c r="EC36" s="2"/>
      <c r="ED36" s="2"/>
      <c r="EE36" s="2">
        <v>16510572</v>
      </c>
      <c r="EF36" s="2">
        <v>6</v>
      </c>
      <c r="EG36" s="2" t="s">
        <v>53</v>
      </c>
      <c r="EH36" s="2">
        <v>0</v>
      </c>
      <c r="EI36" s="2" t="s">
        <v>4</v>
      </c>
      <c r="EJ36" s="2">
        <v>1</v>
      </c>
      <c r="EK36" s="2">
        <v>63001</v>
      </c>
      <c r="EL36" s="2" t="s">
        <v>54</v>
      </c>
      <c r="EM36" s="2" t="s">
        <v>55</v>
      </c>
      <c r="EN36" s="2"/>
      <c r="EO36" s="2" t="s">
        <v>4</v>
      </c>
      <c r="EP36" s="2"/>
      <c r="EQ36" s="2">
        <v>0</v>
      </c>
      <c r="ER36" s="2">
        <v>4561.6499999999996</v>
      </c>
      <c r="ES36" s="2">
        <v>0</v>
      </c>
      <c r="ET36" s="2">
        <v>254.4</v>
      </c>
      <c r="EU36" s="2">
        <v>17.420000000000002</v>
      </c>
      <c r="EV36" s="2">
        <v>4307.25</v>
      </c>
      <c r="EW36" s="2">
        <v>547.29999999999995</v>
      </c>
      <c r="EX36" s="2">
        <v>1.29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6"/>
        <v>0</v>
      </c>
      <c r="FS36" s="2">
        <v>0</v>
      </c>
      <c r="FT36" s="2"/>
      <c r="FU36" s="2"/>
      <c r="FV36" s="2"/>
      <c r="FW36" s="2"/>
      <c r="FX36" s="2">
        <v>77</v>
      </c>
      <c r="FY36" s="2">
        <v>50</v>
      </c>
      <c r="FZ36" s="2"/>
      <c r="GA36" s="2" t="s">
        <v>4</v>
      </c>
      <c r="GB36" s="2"/>
      <c r="GC36" s="2"/>
      <c r="GD36" s="2">
        <v>0</v>
      </c>
      <c r="GE36" s="2"/>
      <c r="GF36" s="2">
        <v>-1591007834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7"/>
        <v>0</v>
      </c>
      <c r="GM36" s="2">
        <f t="shared" si="48"/>
        <v>13956.93</v>
      </c>
      <c r="GN36" s="2">
        <f t="shared" si="49"/>
        <v>13956.93</v>
      </c>
      <c r="GO36" s="2">
        <f t="shared" si="50"/>
        <v>0</v>
      </c>
      <c r="GP36" s="2">
        <f t="shared" si="51"/>
        <v>0</v>
      </c>
      <c r="GQ36" s="2"/>
      <c r="GR36" s="2">
        <v>0</v>
      </c>
      <c r="GS36" s="2">
        <v>3</v>
      </c>
      <c r="GT36" s="2">
        <v>0</v>
      </c>
      <c r="GU36" s="2" t="s">
        <v>4</v>
      </c>
      <c r="GV36" s="2">
        <f t="shared" si="52"/>
        <v>0</v>
      </c>
      <c r="GW36" s="2">
        <v>1</v>
      </c>
      <c r="GX36" s="2">
        <f t="shared" si="53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ROW(SmtRes!A52)</f>
        <v>52</v>
      </c>
      <c r="D37">
        <f>ROW(EtalonRes!A66)</f>
        <v>66</v>
      </c>
      <c r="E37" t="s">
        <v>49</v>
      </c>
      <c r="F37" t="s">
        <v>50</v>
      </c>
      <c r="G37" t="s">
        <v>51</v>
      </c>
      <c r="H37" t="s">
        <v>31</v>
      </c>
      <c r="I37">
        <f>ROUND(138.82/100,9)</f>
        <v>1.3882000000000001</v>
      </c>
      <c r="J37">
        <v>0</v>
      </c>
      <c r="O37">
        <f t="shared" si="21"/>
        <v>41351.11</v>
      </c>
      <c r="P37">
        <f t="shared" si="22"/>
        <v>0</v>
      </c>
      <c r="Q37">
        <f t="shared" si="23"/>
        <v>2306.12</v>
      </c>
      <c r="R37">
        <f t="shared" si="24"/>
        <v>157.91</v>
      </c>
      <c r="S37">
        <f t="shared" si="25"/>
        <v>39044.99</v>
      </c>
      <c r="T37">
        <f t="shared" si="26"/>
        <v>0</v>
      </c>
      <c r="U37">
        <f t="shared" si="27"/>
        <v>759.76185999999996</v>
      </c>
      <c r="V37">
        <f t="shared" si="28"/>
        <v>1.7907780000000002</v>
      </c>
      <c r="W37">
        <f t="shared" si="29"/>
        <v>0</v>
      </c>
      <c r="X37">
        <f t="shared" si="30"/>
        <v>30186.23</v>
      </c>
      <c r="Y37">
        <f t="shared" si="31"/>
        <v>19601.45</v>
      </c>
      <c r="AA37">
        <v>16483255</v>
      </c>
      <c r="AB37">
        <f t="shared" si="32"/>
        <v>4561.6499999999996</v>
      </c>
      <c r="AC37">
        <f t="shared" si="54"/>
        <v>0</v>
      </c>
      <c r="AD37">
        <f t="shared" si="55"/>
        <v>254.4</v>
      </c>
      <c r="AE37">
        <f t="shared" si="56"/>
        <v>17.420000000000002</v>
      </c>
      <c r="AF37">
        <f t="shared" si="57"/>
        <v>4307.25</v>
      </c>
      <c r="AG37">
        <f t="shared" si="33"/>
        <v>0</v>
      </c>
      <c r="AH37">
        <f t="shared" si="58"/>
        <v>547.29999999999995</v>
      </c>
      <c r="AI37">
        <f t="shared" si="59"/>
        <v>1.29</v>
      </c>
      <c r="AJ37">
        <f t="shared" si="34"/>
        <v>0</v>
      </c>
      <c r="AK37">
        <v>4561.6499999999996</v>
      </c>
      <c r="AL37">
        <v>0</v>
      </c>
      <c r="AM37">
        <v>254.4</v>
      </c>
      <c r="AN37">
        <v>17.420000000000002</v>
      </c>
      <c r="AO37">
        <v>4307.25</v>
      </c>
      <c r="AP37">
        <v>0</v>
      </c>
      <c r="AQ37">
        <v>547.29999999999995</v>
      </c>
      <c r="AR37">
        <v>1.29</v>
      </c>
      <c r="AS37">
        <v>0</v>
      </c>
      <c r="AT37">
        <v>77</v>
      </c>
      <c r="AU37">
        <v>50</v>
      </c>
      <c r="AV37">
        <v>1</v>
      </c>
      <c r="AW37">
        <v>1</v>
      </c>
      <c r="AZ37">
        <v>6.53</v>
      </c>
      <c r="BA37">
        <v>6.53</v>
      </c>
      <c r="BB37">
        <v>6.53</v>
      </c>
      <c r="BC37">
        <v>6.53</v>
      </c>
      <c r="BD37" t="s">
        <v>4</v>
      </c>
      <c r="BE37" t="s">
        <v>4</v>
      </c>
      <c r="BF37" t="s">
        <v>4</v>
      </c>
      <c r="BG37" t="s">
        <v>4</v>
      </c>
      <c r="BH37">
        <v>0</v>
      </c>
      <c r="BI37">
        <v>1</v>
      </c>
      <c r="BJ37" t="s">
        <v>52</v>
      </c>
      <c r="BM37">
        <v>63001</v>
      </c>
      <c r="BN37">
        <v>0</v>
      </c>
      <c r="BO37" t="s">
        <v>4</v>
      </c>
      <c r="BP37">
        <v>0</v>
      </c>
      <c r="BQ37">
        <v>6</v>
      </c>
      <c r="BR37">
        <v>0</v>
      </c>
      <c r="BS37">
        <v>6.53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4</v>
      </c>
      <c r="BZ37">
        <v>77</v>
      </c>
      <c r="CA37">
        <v>50</v>
      </c>
      <c r="CF37">
        <v>0</v>
      </c>
      <c r="CG37">
        <v>0</v>
      </c>
      <c r="CM37">
        <v>0</v>
      </c>
      <c r="CN37" t="s">
        <v>4</v>
      </c>
      <c r="CO37">
        <v>0</v>
      </c>
      <c r="CP37">
        <f t="shared" si="35"/>
        <v>41351.11</v>
      </c>
      <c r="CQ37">
        <f t="shared" si="36"/>
        <v>0</v>
      </c>
      <c r="CR37">
        <f t="shared" si="37"/>
        <v>1661.2320000000002</v>
      </c>
      <c r="CS37">
        <f t="shared" si="38"/>
        <v>113.75260000000002</v>
      </c>
      <c r="CT37">
        <f t="shared" si="39"/>
        <v>28126.342500000002</v>
      </c>
      <c r="CU37">
        <f t="shared" si="40"/>
        <v>0</v>
      </c>
      <c r="CV37">
        <f t="shared" si="41"/>
        <v>547.29999999999995</v>
      </c>
      <c r="CW37">
        <f t="shared" si="42"/>
        <v>1.29</v>
      </c>
      <c r="CX37">
        <f t="shared" si="43"/>
        <v>0</v>
      </c>
      <c r="CY37">
        <f t="shared" si="44"/>
        <v>30186.233000000004</v>
      </c>
      <c r="CZ37">
        <f t="shared" si="45"/>
        <v>19601.45</v>
      </c>
      <c r="DC37" t="s">
        <v>4</v>
      </c>
      <c r="DD37" t="s">
        <v>4</v>
      </c>
      <c r="DE37" t="s">
        <v>4</v>
      </c>
      <c r="DF37" t="s">
        <v>4</v>
      </c>
      <c r="DG37" t="s">
        <v>4</v>
      </c>
      <c r="DH37" t="s">
        <v>4</v>
      </c>
      <c r="DI37" t="s">
        <v>4</v>
      </c>
      <c r="DJ37" t="s">
        <v>4</v>
      </c>
      <c r="DK37" t="s">
        <v>4</v>
      </c>
      <c r="DL37" t="s">
        <v>4</v>
      </c>
      <c r="DM37" t="s">
        <v>4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31</v>
      </c>
      <c r="DW37" t="s">
        <v>31</v>
      </c>
      <c r="DX37">
        <v>100</v>
      </c>
      <c r="EE37">
        <v>16510572</v>
      </c>
      <c r="EF37">
        <v>6</v>
      </c>
      <c r="EG37" t="s">
        <v>53</v>
      </c>
      <c r="EH37">
        <v>0</v>
      </c>
      <c r="EI37" t="s">
        <v>4</v>
      </c>
      <c r="EJ37">
        <v>1</v>
      </c>
      <c r="EK37">
        <v>63001</v>
      </c>
      <c r="EL37" t="s">
        <v>54</v>
      </c>
      <c r="EM37" t="s">
        <v>55</v>
      </c>
      <c r="EO37" t="s">
        <v>4</v>
      </c>
      <c r="EQ37">
        <v>0</v>
      </c>
      <c r="ER37">
        <v>4561.6499999999996</v>
      </c>
      <c r="ES37">
        <v>0</v>
      </c>
      <c r="ET37">
        <v>254.4</v>
      </c>
      <c r="EU37">
        <v>17.420000000000002</v>
      </c>
      <c r="EV37">
        <v>4307.25</v>
      </c>
      <c r="EW37">
        <v>547.29999999999995</v>
      </c>
      <c r="EX37">
        <v>1.29</v>
      </c>
      <c r="EY37">
        <v>0</v>
      </c>
      <c r="FQ37">
        <v>0</v>
      </c>
      <c r="FR37">
        <f t="shared" si="46"/>
        <v>0</v>
      </c>
      <c r="FS37">
        <v>0</v>
      </c>
      <c r="FX37">
        <v>77</v>
      </c>
      <c r="FY37">
        <v>50</v>
      </c>
      <c r="GA37" t="s">
        <v>4</v>
      </c>
      <c r="GD37">
        <v>0</v>
      </c>
      <c r="GF37">
        <v>-1591007834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7"/>
        <v>0</v>
      </c>
      <c r="GM37">
        <f t="shared" si="48"/>
        <v>91138.79</v>
      </c>
      <c r="GN37">
        <f t="shared" si="49"/>
        <v>91138.79</v>
      </c>
      <c r="GO37">
        <f t="shared" si="50"/>
        <v>0</v>
      </c>
      <c r="GP37">
        <f t="shared" si="51"/>
        <v>0</v>
      </c>
      <c r="GR37">
        <v>0</v>
      </c>
      <c r="GS37">
        <v>3</v>
      </c>
      <c r="GT37">
        <v>0</v>
      </c>
      <c r="GU37" t="s">
        <v>4</v>
      </c>
      <c r="GV37">
        <f t="shared" si="52"/>
        <v>0</v>
      </c>
      <c r="GW37">
        <v>1</v>
      </c>
      <c r="GX37">
        <f t="shared" si="53"/>
        <v>0</v>
      </c>
      <c r="HA37">
        <v>0</v>
      </c>
      <c r="HB37"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ROW(SmtRes!A53)</f>
        <v>53</v>
      </c>
      <c r="D38" s="2">
        <f>ROW(EtalonRes!A67)</f>
        <v>67</v>
      </c>
      <c r="E38" s="2" t="s">
        <v>56</v>
      </c>
      <c r="F38" s="2" t="s">
        <v>57</v>
      </c>
      <c r="G38" s="2" t="s">
        <v>58</v>
      </c>
      <c r="H38" s="2" t="s">
        <v>31</v>
      </c>
      <c r="I38" s="2">
        <f>ROUND(165.52/100,9)</f>
        <v>1.6552</v>
      </c>
      <c r="J38" s="2">
        <v>0</v>
      </c>
      <c r="K38" s="2"/>
      <c r="L38" s="2"/>
      <c r="M38" s="2"/>
      <c r="N38" s="2"/>
      <c r="O38" s="2">
        <f t="shared" si="21"/>
        <v>294.63</v>
      </c>
      <c r="P38" s="2">
        <f t="shared" si="22"/>
        <v>0</v>
      </c>
      <c r="Q38" s="2">
        <f t="shared" si="23"/>
        <v>0</v>
      </c>
      <c r="R38" s="2">
        <f t="shared" si="24"/>
        <v>0</v>
      </c>
      <c r="S38" s="2">
        <f t="shared" si="25"/>
        <v>294.63</v>
      </c>
      <c r="T38" s="2">
        <f t="shared" si="26"/>
        <v>0</v>
      </c>
      <c r="U38" s="2">
        <f t="shared" si="27"/>
        <v>37.771664000000001</v>
      </c>
      <c r="V38" s="2">
        <f t="shared" si="28"/>
        <v>0</v>
      </c>
      <c r="W38" s="2">
        <f t="shared" si="29"/>
        <v>0</v>
      </c>
      <c r="X38" s="2">
        <f t="shared" si="30"/>
        <v>291.68</v>
      </c>
      <c r="Y38" s="2">
        <f t="shared" si="31"/>
        <v>176.78</v>
      </c>
      <c r="Z38" s="2"/>
      <c r="AA38" s="2">
        <v>16483241</v>
      </c>
      <c r="AB38" s="2">
        <f t="shared" si="32"/>
        <v>178</v>
      </c>
      <c r="AC38" s="2">
        <f t="shared" si="54"/>
        <v>0</v>
      </c>
      <c r="AD38" s="2">
        <f t="shared" si="55"/>
        <v>0</v>
      </c>
      <c r="AE38" s="2">
        <f t="shared" si="56"/>
        <v>0</v>
      </c>
      <c r="AF38" s="2">
        <f t="shared" si="57"/>
        <v>178</v>
      </c>
      <c r="AG38" s="2">
        <f t="shared" si="33"/>
        <v>0</v>
      </c>
      <c r="AH38" s="2">
        <f t="shared" si="58"/>
        <v>22.82</v>
      </c>
      <c r="AI38" s="2">
        <f t="shared" si="59"/>
        <v>0</v>
      </c>
      <c r="AJ38" s="2">
        <f t="shared" si="34"/>
        <v>0</v>
      </c>
      <c r="AK38" s="2">
        <v>178</v>
      </c>
      <c r="AL38" s="2">
        <v>0</v>
      </c>
      <c r="AM38" s="2">
        <v>0</v>
      </c>
      <c r="AN38" s="2">
        <v>0</v>
      </c>
      <c r="AO38" s="2">
        <v>178</v>
      </c>
      <c r="AP38" s="2">
        <v>0</v>
      </c>
      <c r="AQ38" s="2">
        <v>22.82</v>
      </c>
      <c r="AR38" s="2">
        <v>0</v>
      </c>
      <c r="AS38" s="2">
        <v>0</v>
      </c>
      <c r="AT38" s="2">
        <v>99</v>
      </c>
      <c r="AU38" s="2">
        <v>60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4</v>
      </c>
      <c r="BE38" s="2" t="s">
        <v>4</v>
      </c>
      <c r="BF38" s="2" t="s">
        <v>4</v>
      </c>
      <c r="BG38" s="2" t="s">
        <v>4</v>
      </c>
      <c r="BH38" s="2">
        <v>0</v>
      </c>
      <c r="BI38" s="2">
        <v>1</v>
      </c>
      <c r="BJ38" s="2" t="s">
        <v>59</v>
      </c>
      <c r="BK38" s="2"/>
      <c r="BL38" s="2"/>
      <c r="BM38" s="2">
        <v>46001</v>
      </c>
      <c r="BN38" s="2">
        <v>0</v>
      </c>
      <c r="BO38" s="2" t="s">
        <v>4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4</v>
      </c>
      <c r="BZ38" s="2">
        <v>110</v>
      </c>
      <c r="CA38" s="2">
        <v>70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4</v>
      </c>
      <c r="CO38" s="2">
        <v>0</v>
      </c>
      <c r="CP38" s="2">
        <f t="shared" si="35"/>
        <v>294.63</v>
      </c>
      <c r="CQ38" s="2">
        <f t="shared" si="36"/>
        <v>0</v>
      </c>
      <c r="CR38" s="2">
        <f t="shared" si="37"/>
        <v>0</v>
      </c>
      <c r="CS38" s="2">
        <f t="shared" si="38"/>
        <v>0</v>
      </c>
      <c r="CT38" s="2">
        <f t="shared" si="39"/>
        <v>178</v>
      </c>
      <c r="CU38" s="2">
        <f t="shared" si="40"/>
        <v>0</v>
      </c>
      <c r="CV38" s="2">
        <f t="shared" si="41"/>
        <v>22.82</v>
      </c>
      <c r="CW38" s="2">
        <f t="shared" si="42"/>
        <v>0</v>
      </c>
      <c r="CX38" s="2">
        <f t="shared" si="43"/>
        <v>0</v>
      </c>
      <c r="CY38" s="2">
        <f t="shared" si="44"/>
        <v>291.68369999999999</v>
      </c>
      <c r="CZ38" s="2">
        <f t="shared" si="45"/>
        <v>176.77799999999999</v>
      </c>
      <c r="DA38" s="2"/>
      <c r="DB38" s="2"/>
      <c r="DC38" s="2" t="s">
        <v>4</v>
      </c>
      <c r="DD38" s="2" t="s">
        <v>4</v>
      </c>
      <c r="DE38" s="2" t="s">
        <v>4</v>
      </c>
      <c r="DF38" s="2" t="s">
        <v>4</v>
      </c>
      <c r="DG38" s="2" t="s">
        <v>4</v>
      </c>
      <c r="DH38" s="2" t="s">
        <v>4</v>
      </c>
      <c r="DI38" s="2" t="s">
        <v>4</v>
      </c>
      <c r="DJ38" s="2" t="s">
        <v>4</v>
      </c>
      <c r="DK38" s="2" t="s">
        <v>4</v>
      </c>
      <c r="DL38" s="2" t="s">
        <v>4</v>
      </c>
      <c r="DM38" s="2" t="s">
        <v>4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1005</v>
      </c>
      <c r="DV38" s="2" t="s">
        <v>31</v>
      </c>
      <c r="DW38" s="2" t="s">
        <v>31</v>
      </c>
      <c r="DX38" s="2">
        <v>100</v>
      </c>
      <c r="DY38" s="2"/>
      <c r="DZ38" s="2"/>
      <c r="EA38" s="2"/>
      <c r="EB38" s="2"/>
      <c r="EC38" s="2"/>
      <c r="ED38" s="2"/>
      <c r="EE38" s="2">
        <v>16510555</v>
      </c>
      <c r="EF38" s="2">
        <v>2</v>
      </c>
      <c r="EG38" s="2" t="s">
        <v>22</v>
      </c>
      <c r="EH38" s="2">
        <v>0</v>
      </c>
      <c r="EI38" s="2" t="s">
        <v>4</v>
      </c>
      <c r="EJ38" s="2">
        <v>1</v>
      </c>
      <c r="EK38" s="2">
        <v>46001</v>
      </c>
      <c r="EL38" s="2" t="s">
        <v>33</v>
      </c>
      <c r="EM38" s="2" t="s">
        <v>34</v>
      </c>
      <c r="EN38" s="2"/>
      <c r="EO38" s="2" t="s">
        <v>4</v>
      </c>
      <c r="EP38" s="2"/>
      <c r="EQ38" s="2">
        <v>0</v>
      </c>
      <c r="ER38" s="2">
        <v>178</v>
      </c>
      <c r="ES38" s="2">
        <v>0</v>
      </c>
      <c r="ET38" s="2">
        <v>0</v>
      </c>
      <c r="EU38" s="2">
        <v>0</v>
      </c>
      <c r="EV38" s="2">
        <v>178</v>
      </c>
      <c r="EW38" s="2">
        <v>22.82</v>
      </c>
      <c r="EX38" s="2">
        <v>0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6"/>
        <v>0</v>
      </c>
      <c r="FS38" s="2">
        <v>0</v>
      </c>
      <c r="FT38" s="2" t="s">
        <v>26</v>
      </c>
      <c r="FU38" s="2" t="s">
        <v>27</v>
      </c>
      <c r="FV38" s="2"/>
      <c r="FW38" s="2"/>
      <c r="FX38" s="2">
        <v>99</v>
      </c>
      <c r="FY38" s="2">
        <v>59.5</v>
      </c>
      <c r="FZ38" s="2"/>
      <c r="GA38" s="2" t="s">
        <v>4</v>
      </c>
      <c r="GB38" s="2"/>
      <c r="GC38" s="2"/>
      <c r="GD38" s="2">
        <v>0</v>
      </c>
      <c r="GE38" s="2"/>
      <c r="GF38" s="2">
        <v>1716417608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7"/>
        <v>0</v>
      </c>
      <c r="GM38" s="2">
        <f t="shared" si="48"/>
        <v>763.09</v>
      </c>
      <c r="GN38" s="2">
        <f t="shared" si="49"/>
        <v>763.09</v>
      </c>
      <c r="GO38" s="2">
        <f t="shared" si="50"/>
        <v>0</v>
      </c>
      <c r="GP38" s="2">
        <f t="shared" si="51"/>
        <v>0</v>
      </c>
      <c r="GQ38" s="2"/>
      <c r="GR38" s="2">
        <v>0</v>
      </c>
      <c r="GS38" s="2">
        <v>3</v>
      </c>
      <c r="GT38" s="2">
        <v>0</v>
      </c>
      <c r="GU38" s="2" t="s">
        <v>4</v>
      </c>
      <c r="GV38" s="2">
        <f t="shared" si="52"/>
        <v>0</v>
      </c>
      <c r="GW38" s="2">
        <v>1</v>
      </c>
      <c r="GX38" s="2">
        <f t="shared" si="53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ROW(SmtRes!A54)</f>
        <v>54</v>
      </c>
      <c r="D39">
        <f>ROW(EtalonRes!A68)</f>
        <v>68</v>
      </c>
      <c r="E39" t="s">
        <v>56</v>
      </c>
      <c r="F39" t="s">
        <v>57</v>
      </c>
      <c r="G39" t="s">
        <v>58</v>
      </c>
      <c r="H39" t="s">
        <v>31</v>
      </c>
      <c r="I39">
        <f>ROUND(165.52/100,9)</f>
        <v>1.6552</v>
      </c>
      <c r="J39">
        <v>0</v>
      </c>
      <c r="O39">
        <f t="shared" si="21"/>
        <v>1923.91</v>
      </c>
      <c r="P39">
        <f t="shared" si="22"/>
        <v>0</v>
      </c>
      <c r="Q39">
        <f t="shared" si="23"/>
        <v>0</v>
      </c>
      <c r="R39">
        <f t="shared" si="24"/>
        <v>0</v>
      </c>
      <c r="S39">
        <f t="shared" si="25"/>
        <v>1923.91</v>
      </c>
      <c r="T39">
        <f t="shared" si="26"/>
        <v>0</v>
      </c>
      <c r="U39">
        <f t="shared" si="27"/>
        <v>37.771664000000001</v>
      </c>
      <c r="V39">
        <f t="shared" si="28"/>
        <v>0</v>
      </c>
      <c r="W39">
        <f t="shared" si="29"/>
        <v>0</v>
      </c>
      <c r="X39">
        <f t="shared" si="30"/>
        <v>1904.67</v>
      </c>
      <c r="Y39">
        <f t="shared" si="31"/>
        <v>1154.3499999999999</v>
      </c>
      <c r="AA39">
        <v>16483255</v>
      </c>
      <c r="AB39">
        <f t="shared" si="32"/>
        <v>178</v>
      </c>
      <c r="AC39">
        <f t="shared" si="54"/>
        <v>0</v>
      </c>
      <c r="AD39">
        <f t="shared" si="55"/>
        <v>0</v>
      </c>
      <c r="AE39">
        <f t="shared" si="56"/>
        <v>0</v>
      </c>
      <c r="AF39">
        <f t="shared" si="57"/>
        <v>178</v>
      </c>
      <c r="AG39">
        <f t="shared" si="33"/>
        <v>0</v>
      </c>
      <c r="AH39">
        <f t="shared" si="58"/>
        <v>22.82</v>
      </c>
      <c r="AI39">
        <f t="shared" si="59"/>
        <v>0</v>
      </c>
      <c r="AJ39">
        <f t="shared" si="34"/>
        <v>0</v>
      </c>
      <c r="AK39">
        <v>178</v>
      </c>
      <c r="AL39">
        <v>0</v>
      </c>
      <c r="AM39">
        <v>0</v>
      </c>
      <c r="AN39">
        <v>0</v>
      </c>
      <c r="AO39">
        <v>178</v>
      </c>
      <c r="AP39">
        <v>0</v>
      </c>
      <c r="AQ39">
        <v>22.82</v>
      </c>
      <c r="AR39">
        <v>0</v>
      </c>
      <c r="AS39">
        <v>0</v>
      </c>
      <c r="AT39">
        <v>99</v>
      </c>
      <c r="AU39">
        <v>60</v>
      </c>
      <c r="AV39">
        <v>1</v>
      </c>
      <c r="AW39">
        <v>1</v>
      </c>
      <c r="AZ39">
        <v>6.53</v>
      </c>
      <c r="BA39">
        <v>6.53</v>
      </c>
      <c r="BB39">
        <v>6.53</v>
      </c>
      <c r="BC39">
        <v>6.53</v>
      </c>
      <c r="BD39" t="s">
        <v>4</v>
      </c>
      <c r="BE39" t="s">
        <v>4</v>
      </c>
      <c r="BF39" t="s">
        <v>4</v>
      </c>
      <c r="BG39" t="s">
        <v>4</v>
      </c>
      <c r="BH39">
        <v>0</v>
      </c>
      <c r="BI39">
        <v>1</v>
      </c>
      <c r="BJ39" t="s">
        <v>59</v>
      </c>
      <c r="BM39">
        <v>46001</v>
      </c>
      <c r="BN39">
        <v>0</v>
      </c>
      <c r="BO39" t="s">
        <v>4</v>
      </c>
      <c r="BP39">
        <v>0</v>
      </c>
      <c r="BQ39">
        <v>2</v>
      </c>
      <c r="BR39">
        <v>0</v>
      </c>
      <c r="BS39">
        <v>6.53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4</v>
      </c>
      <c r="BZ39">
        <v>110</v>
      </c>
      <c r="CA39">
        <v>70</v>
      </c>
      <c r="CF39">
        <v>0</v>
      </c>
      <c r="CG39">
        <v>0</v>
      </c>
      <c r="CM39">
        <v>0</v>
      </c>
      <c r="CN39" t="s">
        <v>4</v>
      </c>
      <c r="CO39">
        <v>0</v>
      </c>
      <c r="CP39">
        <f t="shared" si="35"/>
        <v>1923.91</v>
      </c>
      <c r="CQ39">
        <f t="shared" si="36"/>
        <v>0</v>
      </c>
      <c r="CR39">
        <f t="shared" si="37"/>
        <v>0</v>
      </c>
      <c r="CS39">
        <f t="shared" si="38"/>
        <v>0</v>
      </c>
      <c r="CT39">
        <f t="shared" si="39"/>
        <v>1162.3400000000001</v>
      </c>
      <c r="CU39">
        <f t="shared" si="40"/>
        <v>0</v>
      </c>
      <c r="CV39">
        <f t="shared" si="41"/>
        <v>22.82</v>
      </c>
      <c r="CW39">
        <f t="shared" si="42"/>
        <v>0</v>
      </c>
      <c r="CX39">
        <f t="shared" si="43"/>
        <v>0</v>
      </c>
      <c r="CY39">
        <f t="shared" si="44"/>
        <v>1904.6709000000001</v>
      </c>
      <c r="CZ39">
        <f t="shared" si="45"/>
        <v>1154.346</v>
      </c>
      <c r="DC39" t="s">
        <v>4</v>
      </c>
      <c r="DD39" t="s">
        <v>4</v>
      </c>
      <c r="DE39" t="s">
        <v>4</v>
      </c>
      <c r="DF39" t="s">
        <v>4</v>
      </c>
      <c r="DG39" t="s">
        <v>4</v>
      </c>
      <c r="DH39" t="s">
        <v>4</v>
      </c>
      <c r="DI39" t="s">
        <v>4</v>
      </c>
      <c r="DJ39" t="s">
        <v>4</v>
      </c>
      <c r="DK39" t="s">
        <v>4</v>
      </c>
      <c r="DL39" t="s">
        <v>4</v>
      </c>
      <c r="DM39" t="s">
        <v>4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31</v>
      </c>
      <c r="DW39" t="s">
        <v>31</v>
      </c>
      <c r="DX39">
        <v>100</v>
      </c>
      <c r="EE39">
        <v>16510555</v>
      </c>
      <c r="EF39">
        <v>2</v>
      </c>
      <c r="EG39" t="s">
        <v>22</v>
      </c>
      <c r="EH39">
        <v>0</v>
      </c>
      <c r="EI39" t="s">
        <v>4</v>
      </c>
      <c r="EJ39">
        <v>1</v>
      </c>
      <c r="EK39">
        <v>46001</v>
      </c>
      <c r="EL39" t="s">
        <v>33</v>
      </c>
      <c r="EM39" t="s">
        <v>34</v>
      </c>
      <c r="EO39" t="s">
        <v>4</v>
      </c>
      <c r="EQ39">
        <v>0</v>
      </c>
      <c r="ER39">
        <v>178</v>
      </c>
      <c r="ES39">
        <v>0</v>
      </c>
      <c r="ET39">
        <v>0</v>
      </c>
      <c r="EU39">
        <v>0</v>
      </c>
      <c r="EV39">
        <v>178</v>
      </c>
      <c r="EW39">
        <v>22.82</v>
      </c>
      <c r="EX39">
        <v>0</v>
      </c>
      <c r="EY39">
        <v>0</v>
      </c>
      <c r="FQ39">
        <v>0</v>
      </c>
      <c r="FR39">
        <f t="shared" si="46"/>
        <v>0</v>
      </c>
      <c r="FS39">
        <v>0</v>
      </c>
      <c r="FT39" t="s">
        <v>26</v>
      </c>
      <c r="FU39" t="s">
        <v>27</v>
      </c>
      <c r="FX39">
        <v>99</v>
      </c>
      <c r="FY39">
        <v>59.5</v>
      </c>
      <c r="GA39" t="s">
        <v>4</v>
      </c>
      <c r="GD39">
        <v>0</v>
      </c>
      <c r="GF39">
        <v>1716417608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7"/>
        <v>0</v>
      </c>
      <c r="GM39">
        <f t="shared" si="48"/>
        <v>4982.93</v>
      </c>
      <c r="GN39">
        <f t="shared" si="49"/>
        <v>4982.93</v>
      </c>
      <c r="GO39">
        <f t="shared" si="50"/>
        <v>0</v>
      </c>
      <c r="GP39">
        <f t="shared" si="51"/>
        <v>0</v>
      </c>
      <c r="GR39">
        <v>0</v>
      </c>
      <c r="GS39">
        <v>3</v>
      </c>
      <c r="GT39">
        <v>0</v>
      </c>
      <c r="GU39" t="s">
        <v>4</v>
      </c>
      <c r="GV39">
        <f t="shared" si="52"/>
        <v>0</v>
      </c>
      <c r="GW39">
        <v>1</v>
      </c>
      <c r="GX39">
        <f t="shared" si="53"/>
        <v>0</v>
      </c>
      <c r="HA39">
        <v>0</v>
      </c>
      <c r="HB39"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ROW(SmtRes!A57)</f>
        <v>57</v>
      </c>
      <c r="D40" s="2">
        <f>ROW(EtalonRes!A71)</f>
        <v>71</v>
      </c>
      <c r="E40" s="2" t="s">
        <v>60</v>
      </c>
      <c r="F40" s="2" t="s">
        <v>61</v>
      </c>
      <c r="G40" s="2" t="s">
        <v>62</v>
      </c>
      <c r="H40" s="2" t="s">
        <v>31</v>
      </c>
      <c r="I40" s="2">
        <f>ROUND(184.4/100,9)</f>
        <v>1.8440000000000001</v>
      </c>
      <c r="J40" s="2">
        <v>0</v>
      </c>
      <c r="K40" s="2"/>
      <c r="L40" s="2"/>
      <c r="M40" s="2"/>
      <c r="N40" s="2"/>
      <c r="O40" s="2">
        <f t="shared" si="21"/>
        <v>2506.0100000000002</v>
      </c>
      <c r="P40" s="2">
        <f t="shared" si="22"/>
        <v>0</v>
      </c>
      <c r="Q40" s="2">
        <f t="shared" si="23"/>
        <v>1599.67</v>
      </c>
      <c r="R40" s="2">
        <f t="shared" si="24"/>
        <v>178.83</v>
      </c>
      <c r="S40" s="2">
        <f t="shared" si="25"/>
        <v>906.34</v>
      </c>
      <c r="T40" s="2">
        <f t="shared" si="26"/>
        <v>0</v>
      </c>
      <c r="U40" s="2">
        <f t="shared" si="27"/>
        <v>122.8104</v>
      </c>
      <c r="V40" s="2">
        <f t="shared" si="28"/>
        <v>17.776160000000001</v>
      </c>
      <c r="W40" s="2">
        <f t="shared" si="29"/>
        <v>0</v>
      </c>
      <c r="X40" s="2">
        <f t="shared" si="30"/>
        <v>1074.32</v>
      </c>
      <c r="Y40" s="2">
        <f t="shared" si="31"/>
        <v>651.1</v>
      </c>
      <c r="Z40" s="2"/>
      <c r="AA40" s="2">
        <v>16483241</v>
      </c>
      <c r="AB40" s="2">
        <f t="shared" si="32"/>
        <v>1359.01</v>
      </c>
      <c r="AC40" s="2">
        <f t="shared" si="54"/>
        <v>0</v>
      </c>
      <c r="AD40" s="2">
        <f t="shared" si="55"/>
        <v>867.5</v>
      </c>
      <c r="AE40" s="2">
        <f t="shared" si="56"/>
        <v>96.98</v>
      </c>
      <c r="AF40" s="2">
        <f t="shared" si="57"/>
        <v>491.51</v>
      </c>
      <c r="AG40" s="2">
        <f t="shared" si="33"/>
        <v>0</v>
      </c>
      <c r="AH40" s="2">
        <f t="shared" si="58"/>
        <v>66.599999999999994</v>
      </c>
      <c r="AI40" s="2">
        <f t="shared" si="59"/>
        <v>9.64</v>
      </c>
      <c r="AJ40" s="2">
        <f t="shared" si="34"/>
        <v>0</v>
      </c>
      <c r="AK40" s="2">
        <v>1359.01</v>
      </c>
      <c r="AL40" s="2">
        <v>0</v>
      </c>
      <c r="AM40" s="2">
        <v>867.5</v>
      </c>
      <c r="AN40" s="2">
        <v>96.98</v>
      </c>
      <c r="AO40" s="2">
        <v>491.51</v>
      </c>
      <c r="AP40" s="2">
        <v>0</v>
      </c>
      <c r="AQ40" s="2">
        <v>66.599999999999994</v>
      </c>
      <c r="AR40" s="2">
        <v>9.64</v>
      </c>
      <c r="AS40" s="2">
        <v>0</v>
      </c>
      <c r="AT40" s="2">
        <v>99</v>
      </c>
      <c r="AU40" s="2">
        <v>60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4</v>
      </c>
      <c r="BE40" s="2" t="s">
        <v>4</v>
      </c>
      <c r="BF40" s="2" t="s">
        <v>4</v>
      </c>
      <c r="BG40" s="2" t="s">
        <v>4</v>
      </c>
      <c r="BH40" s="2">
        <v>0</v>
      </c>
      <c r="BI40" s="2">
        <v>1</v>
      </c>
      <c r="BJ40" s="2" t="s">
        <v>63</v>
      </c>
      <c r="BK40" s="2"/>
      <c r="BL40" s="2"/>
      <c r="BM40" s="2">
        <v>46001</v>
      </c>
      <c r="BN40" s="2">
        <v>0</v>
      </c>
      <c r="BO40" s="2" t="s">
        <v>4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4</v>
      </c>
      <c r="BZ40" s="2">
        <v>110</v>
      </c>
      <c r="CA40" s="2">
        <v>70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4</v>
      </c>
      <c r="CO40" s="2">
        <v>0</v>
      </c>
      <c r="CP40" s="2">
        <f t="shared" si="35"/>
        <v>2506.0100000000002</v>
      </c>
      <c r="CQ40" s="2">
        <f t="shared" si="36"/>
        <v>0</v>
      </c>
      <c r="CR40" s="2">
        <f t="shared" si="37"/>
        <v>867.5</v>
      </c>
      <c r="CS40" s="2">
        <f t="shared" si="38"/>
        <v>96.98</v>
      </c>
      <c r="CT40" s="2">
        <f t="shared" si="39"/>
        <v>491.51</v>
      </c>
      <c r="CU40" s="2">
        <f t="shared" si="40"/>
        <v>0</v>
      </c>
      <c r="CV40" s="2">
        <f t="shared" si="41"/>
        <v>66.599999999999994</v>
      </c>
      <c r="CW40" s="2">
        <f t="shared" si="42"/>
        <v>9.64</v>
      </c>
      <c r="CX40" s="2">
        <f t="shared" si="43"/>
        <v>0</v>
      </c>
      <c r="CY40" s="2">
        <f t="shared" si="44"/>
        <v>1074.3182999999999</v>
      </c>
      <c r="CZ40" s="2">
        <f t="shared" si="45"/>
        <v>651.10200000000009</v>
      </c>
      <c r="DA40" s="2"/>
      <c r="DB40" s="2"/>
      <c r="DC40" s="2" t="s">
        <v>4</v>
      </c>
      <c r="DD40" s="2" t="s">
        <v>4</v>
      </c>
      <c r="DE40" s="2" t="s">
        <v>4</v>
      </c>
      <c r="DF40" s="2" t="s">
        <v>4</v>
      </c>
      <c r="DG40" s="2" t="s">
        <v>4</v>
      </c>
      <c r="DH40" s="2" t="s">
        <v>4</v>
      </c>
      <c r="DI40" s="2" t="s">
        <v>4</v>
      </c>
      <c r="DJ40" s="2" t="s">
        <v>4</v>
      </c>
      <c r="DK40" s="2" t="s">
        <v>4</v>
      </c>
      <c r="DL40" s="2" t="s">
        <v>4</v>
      </c>
      <c r="DM40" s="2" t="s">
        <v>4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1005</v>
      </c>
      <c r="DV40" s="2" t="s">
        <v>31</v>
      </c>
      <c r="DW40" s="2" t="s">
        <v>31</v>
      </c>
      <c r="DX40" s="2">
        <v>100</v>
      </c>
      <c r="DY40" s="2"/>
      <c r="DZ40" s="2"/>
      <c r="EA40" s="2"/>
      <c r="EB40" s="2"/>
      <c r="EC40" s="2"/>
      <c r="ED40" s="2"/>
      <c r="EE40" s="2">
        <v>16510555</v>
      </c>
      <c r="EF40" s="2">
        <v>2</v>
      </c>
      <c r="EG40" s="2" t="s">
        <v>22</v>
      </c>
      <c r="EH40" s="2">
        <v>0</v>
      </c>
      <c r="EI40" s="2" t="s">
        <v>4</v>
      </c>
      <c r="EJ40" s="2">
        <v>1</v>
      </c>
      <c r="EK40" s="2">
        <v>46001</v>
      </c>
      <c r="EL40" s="2" t="s">
        <v>33</v>
      </c>
      <c r="EM40" s="2" t="s">
        <v>34</v>
      </c>
      <c r="EN40" s="2"/>
      <c r="EO40" s="2" t="s">
        <v>4</v>
      </c>
      <c r="EP40" s="2"/>
      <c r="EQ40" s="2">
        <v>0</v>
      </c>
      <c r="ER40" s="2">
        <v>1359.01</v>
      </c>
      <c r="ES40" s="2">
        <v>0</v>
      </c>
      <c r="ET40" s="2">
        <v>867.5</v>
      </c>
      <c r="EU40" s="2">
        <v>96.98</v>
      </c>
      <c r="EV40" s="2">
        <v>491.51</v>
      </c>
      <c r="EW40" s="2">
        <v>66.599999999999994</v>
      </c>
      <c r="EX40" s="2">
        <v>9.64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6"/>
        <v>0</v>
      </c>
      <c r="FS40" s="2">
        <v>0</v>
      </c>
      <c r="FT40" s="2" t="s">
        <v>26</v>
      </c>
      <c r="FU40" s="2" t="s">
        <v>27</v>
      </c>
      <c r="FV40" s="2"/>
      <c r="FW40" s="2"/>
      <c r="FX40" s="2">
        <v>99</v>
      </c>
      <c r="FY40" s="2">
        <v>59.5</v>
      </c>
      <c r="FZ40" s="2"/>
      <c r="GA40" s="2" t="s">
        <v>4</v>
      </c>
      <c r="GB40" s="2"/>
      <c r="GC40" s="2"/>
      <c r="GD40" s="2">
        <v>0</v>
      </c>
      <c r="GE40" s="2"/>
      <c r="GF40" s="2">
        <v>-199279800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7"/>
        <v>0</v>
      </c>
      <c r="GM40" s="2">
        <f t="shared" si="48"/>
        <v>4231.43</v>
      </c>
      <c r="GN40" s="2">
        <f t="shared" si="49"/>
        <v>4231.43</v>
      </c>
      <c r="GO40" s="2">
        <f t="shared" si="50"/>
        <v>0</v>
      </c>
      <c r="GP40" s="2">
        <f t="shared" si="51"/>
        <v>0</v>
      </c>
      <c r="GQ40" s="2"/>
      <c r="GR40" s="2">
        <v>0</v>
      </c>
      <c r="GS40" s="2">
        <v>3</v>
      </c>
      <c r="GT40" s="2">
        <v>0</v>
      </c>
      <c r="GU40" s="2" t="s">
        <v>4</v>
      </c>
      <c r="GV40" s="2">
        <f t="shared" si="52"/>
        <v>0</v>
      </c>
      <c r="GW40" s="2">
        <v>1</v>
      </c>
      <c r="GX40" s="2">
        <f t="shared" si="53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ROW(SmtRes!A60)</f>
        <v>60</v>
      </c>
      <c r="D41">
        <f>ROW(EtalonRes!A74)</f>
        <v>74</v>
      </c>
      <c r="E41" t="s">
        <v>60</v>
      </c>
      <c r="F41" t="s">
        <v>61</v>
      </c>
      <c r="G41" t="s">
        <v>62</v>
      </c>
      <c r="H41" t="s">
        <v>31</v>
      </c>
      <c r="I41">
        <f>ROUND(184.4/100,9)</f>
        <v>1.8440000000000001</v>
      </c>
      <c r="J41">
        <v>0</v>
      </c>
      <c r="O41">
        <f t="shared" si="21"/>
        <v>16364.28</v>
      </c>
      <c r="P41">
        <f t="shared" si="22"/>
        <v>0</v>
      </c>
      <c r="Q41">
        <f t="shared" si="23"/>
        <v>10445.85</v>
      </c>
      <c r="R41">
        <f t="shared" si="24"/>
        <v>1167.77</v>
      </c>
      <c r="S41">
        <f t="shared" si="25"/>
        <v>5918.43</v>
      </c>
      <c r="T41">
        <f t="shared" si="26"/>
        <v>0</v>
      </c>
      <c r="U41">
        <f t="shared" si="27"/>
        <v>122.8104</v>
      </c>
      <c r="V41">
        <f t="shared" si="28"/>
        <v>17.776160000000001</v>
      </c>
      <c r="W41">
        <f t="shared" si="29"/>
        <v>0</v>
      </c>
      <c r="X41">
        <f t="shared" si="30"/>
        <v>7015.34</v>
      </c>
      <c r="Y41">
        <f t="shared" si="31"/>
        <v>4251.72</v>
      </c>
      <c r="AA41">
        <v>16483255</v>
      </c>
      <c r="AB41">
        <f t="shared" si="32"/>
        <v>1359.01</v>
      </c>
      <c r="AC41">
        <f t="shared" si="54"/>
        <v>0</v>
      </c>
      <c r="AD41">
        <f t="shared" si="55"/>
        <v>867.5</v>
      </c>
      <c r="AE41">
        <f t="shared" si="56"/>
        <v>96.98</v>
      </c>
      <c r="AF41">
        <f t="shared" si="57"/>
        <v>491.51</v>
      </c>
      <c r="AG41">
        <f t="shared" si="33"/>
        <v>0</v>
      </c>
      <c r="AH41">
        <f t="shared" si="58"/>
        <v>66.599999999999994</v>
      </c>
      <c r="AI41">
        <f t="shared" si="59"/>
        <v>9.64</v>
      </c>
      <c r="AJ41">
        <f t="shared" si="34"/>
        <v>0</v>
      </c>
      <c r="AK41">
        <v>1359.01</v>
      </c>
      <c r="AL41">
        <v>0</v>
      </c>
      <c r="AM41">
        <v>867.5</v>
      </c>
      <c r="AN41">
        <v>96.98</v>
      </c>
      <c r="AO41">
        <v>491.51</v>
      </c>
      <c r="AP41">
        <v>0</v>
      </c>
      <c r="AQ41">
        <v>66.599999999999994</v>
      </c>
      <c r="AR41">
        <v>9.64</v>
      </c>
      <c r="AS41">
        <v>0</v>
      </c>
      <c r="AT41">
        <v>99</v>
      </c>
      <c r="AU41">
        <v>60</v>
      </c>
      <c r="AV41">
        <v>1</v>
      </c>
      <c r="AW41">
        <v>1</v>
      </c>
      <c r="AZ41">
        <v>6.53</v>
      </c>
      <c r="BA41">
        <v>6.53</v>
      </c>
      <c r="BB41">
        <v>6.53</v>
      </c>
      <c r="BC41">
        <v>6.53</v>
      </c>
      <c r="BD41" t="s">
        <v>4</v>
      </c>
      <c r="BE41" t="s">
        <v>4</v>
      </c>
      <c r="BF41" t="s">
        <v>4</v>
      </c>
      <c r="BG41" t="s">
        <v>4</v>
      </c>
      <c r="BH41">
        <v>0</v>
      </c>
      <c r="BI41">
        <v>1</v>
      </c>
      <c r="BJ41" t="s">
        <v>63</v>
      </c>
      <c r="BM41">
        <v>46001</v>
      </c>
      <c r="BN41">
        <v>0</v>
      </c>
      <c r="BO41" t="s">
        <v>4</v>
      </c>
      <c r="BP41">
        <v>0</v>
      </c>
      <c r="BQ41">
        <v>2</v>
      </c>
      <c r="BR41">
        <v>0</v>
      </c>
      <c r="BS41">
        <v>6.53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4</v>
      </c>
      <c r="BZ41">
        <v>110</v>
      </c>
      <c r="CA41">
        <v>70</v>
      </c>
      <c r="CF41">
        <v>0</v>
      </c>
      <c r="CG41">
        <v>0</v>
      </c>
      <c r="CM41">
        <v>0</v>
      </c>
      <c r="CN41" t="s">
        <v>4</v>
      </c>
      <c r="CO41">
        <v>0</v>
      </c>
      <c r="CP41">
        <f t="shared" si="35"/>
        <v>16364.28</v>
      </c>
      <c r="CQ41">
        <f t="shared" si="36"/>
        <v>0</v>
      </c>
      <c r="CR41">
        <f t="shared" si="37"/>
        <v>5664.7750000000005</v>
      </c>
      <c r="CS41">
        <f t="shared" si="38"/>
        <v>633.27940000000001</v>
      </c>
      <c r="CT41">
        <f t="shared" si="39"/>
        <v>3209.5603000000001</v>
      </c>
      <c r="CU41">
        <f t="shared" si="40"/>
        <v>0</v>
      </c>
      <c r="CV41">
        <f t="shared" si="41"/>
        <v>66.599999999999994</v>
      </c>
      <c r="CW41">
        <f t="shared" si="42"/>
        <v>9.64</v>
      </c>
      <c r="CX41">
        <f t="shared" si="43"/>
        <v>0</v>
      </c>
      <c r="CY41">
        <f t="shared" si="44"/>
        <v>7015.3380000000006</v>
      </c>
      <c r="CZ41">
        <f t="shared" si="45"/>
        <v>4251.72</v>
      </c>
      <c r="DC41" t="s">
        <v>4</v>
      </c>
      <c r="DD41" t="s">
        <v>4</v>
      </c>
      <c r="DE41" t="s">
        <v>4</v>
      </c>
      <c r="DF41" t="s">
        <v>4</v>
      </c>
      <c r="DG41" t="s">
        <v>4</v>
      </c>
      <c r="DH41" t="s">
        <v>4</v>
      </c>
      <c r="DI41" t="s">
        <v>4</v>
      </c>
      <c r="DJ41" t="s">
        <v>4</v>
      </c>
      <c r="DK41" t="s">
        <v>4</v>
      </c>
      <c r="DL41" t="s">
        <v>4</v>
      </c>
      <c r="DM41" t="s">
        <v>4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31</v>
      </c>
      <c r="DW41" t="s">
        <v>31</v>
      </c>
      <c r="DX41">
        <v>100</v>
      </c>
      <c r="EE41">
        <v>16510555</v>
      </c>
      <c r="EF41">
        <v>2</v>
      </c>
      <c r="EG41" t="s">
        <v>22</v>
      </c>
      <c r="EH41">
        <v>0</v>
      </c>
      <c r="EI41" t="s">
        <v>4</v>
      </c>
      <c r="EJ41">
        <v>1</v>
      </c>
      <c r="EK41">
        <v>46001</v>
      </c>
      <c r="EL41" t="s">
        <v>33</v>
      </c>
      <c r="EM41" t="s">
        <v>34</v>
      </c>
      <c r="EO41" t="s">
        <v>4</v>
      </c>
      <c r="EQ41">
        <v>0</v>
      </c>
      <c r="ER41">
        <v>1359.01</v>
      </c>
      <c r="ES41">
        <v>0</v>
      </c>
      <c r="ET41">
        <v>867.5</v>
      </c>
      <c r="EU41">
        <v>96.98</v>
      </c>
      <c r="EV41">
        <v>491.51</v>
      </c>
      <c r="EW41">
        <v>66.599999999999994</v>
      </c>
      <c r="EX41">
        <v>9.64</v>
      </c>
      <c r="EY41">
        <v>0</v>
      </c>
      <c r="FQ41">
        <v>0</v>
      </c>
      <c r="FR41">
        <f t="shared" si="46"/>
        <v>0</v>
      </c>
      <c r="FS41">
        <v>0</v>
      </c>
      <c r="FT41" t="s">
        <v>26</v>
      </c>
      <c r="FU41" t="s">
        <v>27</v>
      </c>
      <c r="FX41">
        <v>99</v>
      </c>
      <c r="FY41">
        <v>59.5</v>
      </c>
      <c r="GA41" t="s">
        <v>4</v>
      </c>
      <c r="GD41">
        <v>0</v>
      </c>
      <c r="GF41">
        <v>-199279800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7"/>
        <v>0</v>
      </c>
      <c r="GM41">
        <f t="shared" si="48"/>
        <v>27631.34</v>
      </c>
      <c r="GN41">
        <f t="shared" si="49"/>
        <v>27631.34</v>
      </c>
      <c r="GO41">
        <f t="shared" si="50"/>
        <v>0</v>
      </c>
      <c r="GP41">
        <f t="shared" si="51"/>
        <v>0</v>
      </c>
      <c r="GR41">
        <v>0</v>
      </c>
      <c r="GS41">
        <v>3</v>
      </c>
      <c r="GT41">
        <v>0</v>
      </c>
      <c r="GU41" t="s">
        <v>4</v>
      </c>
      <c r="GV41">
        <f t="shared" si="52"/>
        <v>0</v>
      </c>
      <c r="GW41">
        <v>1</v>
      </c>
      <c r="GX41">
        <f t="shared" si="53"/>
        <v>0</v>
      </c>
      <c r="HA41">
        <v>0</v>
      </c>
      <c r="HB41">
        <v>0</v>
      </c>
      <c r="IK41">
        <v>0</v>
      </c>
    </row>
    <row r="42" spans="1:255" x14ac:dyDescent="0.2">
      <c r="A42" s="2">
        <v>17</v>
      </c>
      <c r="B42" s="2">
        <v>1</v>
      </c>
      <c r="C42" s="2">
        <f>ROW(SmtRes!A63)</f>
        <v>63</v>
      </c>
      <c r="D42" s="2">
        <f>ROW(EtalonRes!A78)</f>
        <v>78</v>
      </c>
      <c r="E42" s="2" t="s">
        <v>64</v>
      </c>
      <c r="F42" s="2" t="s">
        <v>65</v>
      </c>
      <c r="G42" s="2" t="s">
        <v>66</v>
      </c>
      <c r="H42" s="2" t="s">
        <v>31</v>
      </c>
      <c r="I42" s="2">
        <f>ROUND(184.4/100,9)</f>
        <v>1.8440000000000001</v>
      </c>
      <c r="J42" s="2">
        <v>0</v>
      </c>
      <c r="K42" s="2"/>
      <c r="L42" s="2"/>
      <c r="M42" s="2"/>
      <c r="N42" s="2"/>
      <c r="O42" s="2">
        <f t="shared" si="21"/>
        <v>171.31</v>
      </c>
      <c r="P42" s="2">
        <f t="shared" si="22"/>
        <v>0</v>
      </c>
      <c r="Q42" s="2">
        <f t="shared" si="23"/>
        <v>7.49</v>
      </c>
      <c r="R42" s="2">
        <f t="shared" si="24"/>
        <v>3.25</v>
      </c>
      <c r="S42" s="2">
        <f t="shared" si="25"/>
        <v>163.82</v>
      </c>
      <c r="T42" s="2">
        <f t="shared" si="26"/>
        <v>0</v>
      </c>
      <c r="U42" s="2">
        <f t="shared" si="27"/>
        <v>21.003160000000001</v>
      </c>
      <c r="V42" s="2">
        <f t="shared" si="28"/>
        <v>0.23972000000000002</v>
      </c>
      <c r="W42" s="2">
        <f t="shared" si="29"/>
        <v>0</v>
      </c>
      <c r="X42" s="2">
        <f t="shared" si="30"/>
        <v>133.66</v>
      </c>
      <c r="Y42" s="2">
        <f t="shared" si="31"/>
        <v>113.61</v>
      </c>
      <c r="Z42" s="2"/>
      <c r="AA42" s="2">
        <v>16483241</v>
      </c>
      <c r="AB42" s="2">
        <f t="shared" si="32"/>
        <v>92.9</v>
      </c>
      <c r="AC42" s="2">
        <f t="shared" si="54"/>
        <v>0</v>
      </c>
      <c r="AD42" s="2">
        <f t="shared" si="55"/>
        <v>4.0599999999999996</v>
      </c>
      <c r="AE42" s="2">
        <f t="shared" si="56"/>
        <v>1.76</v>
      </c>
      <c r="AF42" s="2">
        <f t="shared" si="57"/>
        <v>88.84</v>
      </c>
      <c r="AG42" s="2">
        <f t="shared" si="33"/>
        <v>0</v>
      </c>
      <c r="AH42" s="2">
        <f t="shared" si="58"/>
        <v>11.39</v>
      </c>
      <c r="AI42" s="2">
        <f t="shared" si="59"/>
        <v>0.13</v>
      </c>
      <c r="AJ42" s="2">
        <f t="shared" si="34"/>
        <v>0</v>
      </c>
      <c r="AK42" s="2">
        <v>92.9</v>
      </c>
      <c r="AL42" s="2">
        <v>0</v>
      </c>
      <c r="AM42" s="2">
        <v>4.0599999999999996</v>
      </c>
      <c r="AN42" s="2">
        <v>1.76</v>
      </c>
      <c r="AO42" s="2">
        <v>88.84</v>
      </c>
      <c r="AP42" s="2">
        <v>0</v>
      </c>
      <c r="AQ42" s="2">
        <v>11.39</v>
      </c>
      <c r="AR42" s="2">
        <v>0.13</v>
      </c>
      <c r="AS42" s="2">
        <v>0</v>
      </c>
      <c r="AT42" s="2">
        <v>80</v>
      </c>
      <c r="AU42" s="2">
        <v>68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4</v>
      </c>
      <c r="BE42" s="2" t="s">
        <v>4</v>
      </c>
      <c r="BF42" s="2" t="s">
        <v>4</v>
      </c>
      <c r="BG42" s="2" t="s">
        <v>4</v>
      </c>
      <c r="BH42" s="2">
        <v>0</v>
      </c>
      <c r="BI42" s="2">
        <v>1</v>
      </c>
      <c r="BJ42" s="2" t="s">
        <v>67</v>
      </c>
      <c r="BK42" s="2"/>
      <c r="BL42" s="2"/>
      <c r="BM42" s="2">
        <v>57001</v>
      </c>
      <c r="BN42" s="2">
        <v>0</v>
      </c>
      <c r="BO42" s="2" t="s">
        <v>4</v>
      </c>
      <c r="BP42" s="2">
        <v>0</v>
      </c>
      <c r="BQ42" s="2">
        <v>6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4</v>
      </c>
      <c r="BZ42" s="2">
        <v>80</v>
      </c>
      <c r="CA42" s="2">
        <v>68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4</v>
      </c>
      <c r="CO42" s="2">
        <v>0</v>
      </c>
      <c r="CP42" s="2">
        <f t="shared" si="35"/>
        <v>171.31</v>
      </c>
      <c r="CQ42" s="2">
        <f t="shared" si="36"/>
        <v>0</v>
      </c>
      <c r="CR42" s="2">
        <f t="shared" si="37"/>
        <v>4.0599999999999996</v>
      </c>
      <c r="CS42" s="2">
        <f t="shared" si="38"/>
        <v>1.76</v>
      </c>
      <c r="CT42" s="2">
        <f t="shared" si="39"/>
        <v>88.84</v>
      </c>
      <c r="CU42" s="2">
        <f t="shared" si="40"/>
        <v>0</v>
      </c>
      <c r="CV42" s="2">
        <f t="shared" si="41"/>
        <v>11.39</v>
      </c>
      <c r="CW42" s="2">
        <f t="shared" si="42"/>
        <v>0.13</v>
      </c>
      <c r="CX42" s="2">
        <f t="shared" si="43"/>
        <v>0</v>
      </c>
      <c r="CY42" s="2">
        <f t="shared" si="44"/>
        <v>133.65599999999998</v>
      </c>
      <c r="CZ42" s="2">
        <f t="shared" si="45"/>
        <v>113.60760000000001</v>
      </c>
      <c r="DA42" s="2"/>
      <c r="DB42" s="2"/>
      <c r="DC42" s="2" t="s">
        <v>4</v>
      </c>
      <c r="DD42" s="2" t="s">
        <v>4</v>
      </c>
      <c r="DE42" s="2" t="s">
        <v>4</v>
      </c>
      <c r="DF42" s="2" t="s">
        <v>4</v>
      </c>
      <c r="DG42" s="2" t="s">
        <v>4</v>
      </c>
      <c r="DH42" s="2" t="s">
        <v>4</v>
      </c>
      <c r="DI42" s="2" t="s">
        <v>4</v>
      </c>
      <c r="DJ42" s="2" t="s">
        <v>4</v>
      </c>
      <c r="DK42" s="2" t="s">
        <v>4</v>
      </c>
      <c r="DL42" s="2" t="s">
        <v>4</v>
      </c>
      <c r="DM42" s="2" t="s">
        <v>4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1005</v>
      </c>
      <c r="DV42" s="2" t="s">
        <v>31</v>
      </c>
      <c r="DW42" s="2" t="s">
        <v>31</v>
      </c>
      <c r="DX42" s="2">
        <v>100</v>
      </c>
      <c r="DY42" s="2"/>
      <c r="DZ42" s="2"/>
      <c r="EA42" s="2"/>
      <c r="EB42" s="2"/>
      <c r="EC42" s="2"/>
      <c r="ED42" s="2"/>
      <c r="EE42" s="2">
        <v>16510566</v>
      </c>
      <c r="EF42" s="2">
        <v>6</v>
      </c>
      <c r="EG42" s="2" t="s">
        <v>53</v>
      </c>
      <c r="EH42" s="2">
        <v>0</v>
      </c>
      <c r="EI42" s="2" t="s">
        <v>4</v>
      </c>
      <c r="EJ42" s="2">
        <v>1</v>
      </c>
      <c r="EK42" s="2">
        <v>57001</v>
      </c>
      <c r="EL42" s="2" t="s">
        <v>68</v>
      </c>
      <c r="EM42" s="2" t="s">
        <v>69</v>
      </c>
      <c r="EN42" s="2"/>
      <c r="EO42" s="2" t="s">
        <v>4</v>
      </c>
      <c r="EP42" s="2"/>
      <c r="EQ42" s="2">
        <v>0</v>
      </c>
      <c r="ER42" s="2">
        <v>92.9</v>
      </c>
      <c r="ES42" s="2">
        <v>0</v>
      </c>
      <c r="ET42" s="2">
        <v>4.0599999999999996</v>
      </c>
      <c r="EU42" s="2">
        <v>1.76</v>
      </c>
      <c r="EV42" s="2">
        <v>88.84</v>
      </c>
      <c r="EW42" s="2">
        <v>11.39</v>
      </c>
      <c r="EX42" s="2">
        <v>0.13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6"/>
        <v>0</v>
      </c>
      <c r="FS42" s="2">
        <v>0</v>
      </c>
      <c r="FT42" s="2"/>
      <c r="FU42" s="2"/>
      <c r="FV42" s="2"/>
      <c r="FW42" s="2"/>
      <c r="FX42" s="2">
        <v>80</v>
      </c>
      <c r="FY42" s="2">
        <v>68</v>
      </c>
      <c r="FZ42" s="2"/>
      <c r="GA42" s="2" t="s">
        <v>4</v>
      </c>
      <c r="GB42" s="2"/>
      <c r="GC42" s="2"/>
      <c r="GD42" s="2">
        <v>0</v>
      </c>
      <c r="GE42" s="2"/>
      <c r="GF42" s="2">
        <v>-1228944231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7"/>
        <v>0</v>
      </c>
      <c r="GM42" s="2">
        <f t="shared" si="48"/>
        <v>418.58</v>
      </c>
      <c r="GN42" s="2">
        <f t="shared" si="49"/>
        <v>418.58</v>
      </c>
      <c r="GO42" s="2">
        <f t="shared" si="50"/>
        <v>0</v>
      </c>
      <c r="GP42" s="2">
        <f t="shared" si="51"/>
        <v>0</v>
      </c>
      <c r="GQ42" s="2"/>
      <c r="GR42" s="2">
        <v>0</v>
      </c>
      <c r="GS42" s="2">
        <v>3</v>
      </c>
      <c r="GT42" s="2">
        <v>0</v>
      </c>
      <c r="GU42" s="2" t="s">
        <v>4</v>
      </c>
      <c r="GV42" s="2">
        <f t="shared" si="52"/>
        <v>0</v>
      </c>
      <c r="GW42" s="2">
        <v>1</v>
      </c>
      <c r="GX42" s="2">
        <f t="shared" si="53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ROW(SmtRes!A66)</f>
        <v>66</v>
      </c>
      <c r="D43">
        <f>ROW(EtalonRes!A82)</f>
        <v>82</v>
      </c>
      <c r="E43" t="s">
        <v>64</v>
      </c>
      <c r="F43" t="s">
        <v>65</v>
      </c>
      <c r="G43" t="s">
        <v>66</v>
      </c>
      <c r="H43" t="s">
        <v>31</v>
      </c>
      <c r="I43">
        <f>ROUND(184.4/100,9)</f>
        <v>1.8440000000000001</v>
      </c>
      <c r="J43">
        <v>0</v>
      </c>
      <c r="O43">
        <f t="shared" si="21"/>
        <v>1118.6400000000001</v>
      </c>
      <c r="P43">
        <f t="shared" si="22"/>
        <v>0</v>
      </c>
      <c r="Q43">
        <f t="shared" si="23"/>
        <v>48.89</v>
      </c>
      <c r="R43">
        <f t="shared" si="24"/>
        <v>21.19</v>
      </c>
      <c r="S43">
        <f t="shared" si="25"/>
        <v>1069.75</v>
      </c>
      <c r="T43">
        <f t="shared" si="26"/>
        <v>0</v>
      </c>
      <c r="U43">
        <f t="shared" si="27"/>
        <v>21.003160000000001</v>
      </c>
      <c r="V43">
        <f t="shared" si="28"/>
        <v>0.23972000000000002</v>
      </c>
      <c r="W43">
        <f t="shared" si="29"/>
        <v>0</v>
      </c>
      <c r="X43">
        <f t="shared" si="30"/>
        <v>872.75</v>
      </c>
      <c r="Y43">
        <f t="shared" si="31"/>
        <v>741.84</v>
      </c>
      <c r="AA43">
        <v>16483255</v>
      </c>
      <c r="AB43">
        <f t="shared" si="32"/>
        <v>92.9</v>
      </c>
      <c r="AC43">
        <f t="shared" si="54"/>
        <v>0</v>
      </c>
      <c r="AD43">
        <f t="shared" si="55"/>
        <v>4.0599999999999996</v>
      </c>
      <c r="AE43">
        <f t="shared" si="56"/>
        <v>1.76</v>
      </c>
      <c r="AF43">
        <f t="shared" si="57"/>
        <v>88.84</v>
      </c>
      <c r="AG43">
        <f t="shared" si="33"/>
        <v>0</v>
      </c>
      <c r="AH43">
        <f t="shared" si="58"/>
        <v>11.39</v>
      </c>
      <c r="AI43">
        <f t="shared" si="59"/>
        <v>0.13</v>
      </c>
      <c r="AJ43">
        <f t="shared" si="34"/>
        <v>0</v>
      </c>
      <c r="AK43">
        <v>92.9</v>
      </c>
      <c r="AL43">
        <v>0</v>
      </c>
      <c r="AM43">
        <v>4.0599999999999996</v>
      </c>
      <c r="AN43">
        <v>1.76</v>
      </c>
      <c r="AO43">
        <v>88.84</v>
      </c>
      <c r="AP43">
        <v>0</v>
      </c>
      <c r="AQ43">
        <v>11.39</v>
      </c>
      <c r="AR43">
        <v>0.13</v>
      </c>
      <c r="AS43">
        <v>0</v>
      </c>
      <c r="AT43">
        <v>80</v>
      </c>
      <c r="AU43">
        <v>68</v>
      </c>
      <c r="AV43">
        <v>1</v>
      </c>
      <c r="AW43">
        <v>1</v>
      </c>
      <c r="AZ43">
        <v>6.53</v>
      </c>
      <c r="BA43">
        <v>6.53</v>
      </c>
      <c r="BB43">
        <v>6.53</v>
      </c>
      <c r="BC43">
        <v>6.53</v>
      </c>
      <c r="BD43" t="s">
        <v>4</v>
      </c>
      <c r="BE43" t="s">
        <v>4</v>
      </c>
      <c r="BF43" t="s">
        <v>4</v>
      </c>
      <c r="BG43" t="s">
        <v>4</v>
      </c>
      <c r="BH43">
        <v>0</v>
      </c>
      <c r="BI43">
        <v>1</v>
      </c>
      <c r="BJ43" t="s">
        <v>67</v>
      </c>
      <c r="BM43">
        <v>57001</v>
      </c>
      <c r="BN43">
        <v>0</v>
      </c>
      <c r="BO43" t="s">
        <v>4</v>
      </c>
      <c r="BP43">
        <v>0</v>
      </c>
      <c r="BQ43">
        <v>6</v>
      </c>
      <c r="BR43">
        <v>0</v>
      </c>
      <c r="BS43">
        <v>6.53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4</v>
      </c>
      <c r="BZ43">
        <v>80</v>
      </c>
      <c r="CA43">
        <v>68</v>
      </c>
      <c r="CF43">
        <v>0</v>
      </c>
      <c r="CG43">
        <v>0</v>
      </c>
      <c r="CM43">
        <v>0</v>
      </c>
      <c r="CN43" t="s">
        <v>4</v>
      </c>
      <c r="CO43">
        <v>0</v>
      </c>
      <c r="CP43">
        <f t="shared" si="35"/>
        <v>1118.6400000000001</v>
      </c>
      <c r="CQ43">
        <f t="shared" si="36"/>
        <v>0</v>
      </c>
      <c r="CR43">
        <f t="shared" si="37"/>
        <v>26.511799999999997</v>
      </c>
      <c r="CS43">
        <f t="shared" si="38"/>
        <v>11.492800000000001</v>
      </c>
      <c r="CT43">
        <f t="shared" si="39"/>
        <v>580.12520000000006</v>
      </c>
      <c r="CU43">
        <f t="shared" si="40"/>
        <v>0</v>
      </c>
      <c r="CV43">
        <f t="shared" si="41"/>
        <v>11.39</v>
      </c>
      <c r="CW43">
        <f t="shared" si="42"/>
        <v>0.13</v>
      </c>
      <c r="CX43">
        <f t="shared" si="43"/>
        <v>0</v>
      </c>
      <c r="CY43">
        <f t="shared" si="44"/>
        <v>872.75200000000007</v>
      </c>
      <c r="CZ43">
        <f t="shared" si="45"/>
        <v>741.83920000000001</v>
      </c>
      <c r="DC43" t="s">
        <v>4</v>
      </c>
      <c r="DD43" t="s">
        <v>4</v>
      </c>
      <c r="DE43" t="s">
        <v>4</v>
      </c>
      <c r="DF43" t="s">
        <v>4</v>
      </c>
      <c r="DG43" t="s">
        <v>4</v>
      </c>
      <c r="DH43" t="s">
        <v>4</v>
      </c>
      <c r="DI43" t="s">
        <v>4</v>
      </c>
      <c r="DJ43" t="s">
        <v>4</v>
      </c>
      <c r="DK43" t="s">
        <v>4</v>
      </c>
      <c r="DL43" t="s">
        <v>4</v>
      </c>
      <c r="DM43" t="s">
        <v>4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31</v>
      </c>
      <c r="DW43" t="s">
        <v>31</v>
      </c>
      <c r="DX43">
        <v>100</v>
      </c>
      <c r="EE43">
        <v>16510566</v>
      </c>
      <c r="EF43">
        <v>6</v>
      </c>
      <c r="EG43" t="s">
        <v>53</v>
      </c>
      <c r="EH43">
        <v>0</v>
      </c>
      <c r="EI43" t="s">
        <v>4</v>
      </c>
      <c r="EJ43">
        <v>1</v>
      </c>
      <c r="EK43">
        <v>57001</v>
      </c>
      <c r="EL43" t="s">
        <v>68</v>
      </c>
      <c r="EM43" t="s">
        <v>69</v>
      </c>
      <c r="EO43" t="s">
        <v>4</v>
      </c>
      <c r="EQ43">
        <v>0</v>
      </c>
      <c r="ER43">
        <v>92.9</v>
      </c>
      <c r="ES43">
        <v>0</v>
      </c>
      <c r="ET43">
        <v>4.0599999999999996</v>
      </c>
      <c r="EU43">
        <v>1.76</v>
      </c>
      <c r="EV43">
        <v>88.84</v>
      </c>
      <c r="EW43">
        <v>11.39</v>
      </c>
      <c r="EX43">
        <v>0.13</v>
      </c>
      <c r="EY43">
        <v>0</v>
      </c>
      <c r="FQ43">
        <v>0</v>
      </c>
      <c r="FR43">
        <f t="shared" si="46"/>
        <v>0</v>
      </c>
      <c r="FS43">
        <v>0</v>
      </c>
      <c r="FX43">
        <v>80</v>
      </c>
      <c r="FY43">
        <v>68</v>
      </c>
      <c r="GA43" t="s">
        <v>4</v>
      </c>
      <c r="GD43">
        <v>0</v>
      </c>
      <c r="GF43">
        <v>-1228944231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7"/>
        <v>0</v>
      </c>
      <c r="GM43">
        <f t="shared" si="48"/>
        <v>2733.23</v>
      </c>
      <c r="GN43">
        <f t="shared" si="49"/>
        <v>2733.23</v>
      </c>
      <c r="GO43">
        <f t="shared" si="50"/>
        <v>0</v>
      </c>
      <c r="GP43">
        <f t="shared" si="51"/>
        <v>0</v>
      </c>
      <c r="GR43">
        <v>0</v>
      </c>
      <c r="GS43">
        <v>3</v>
      </c>
      <c r="GT43">
        <v>0</v>
      </c>
      <c r="GU43" t="s">
        <v>4</v>
      </c>
      <c r="GV43">
        <f t="shared" si="52"/>
        <v>0</v>
      </c>
      <c r="GW43">
        <v>1</v>
      </c>
      <c r="GX43">
        <f t="shared" si="53"/>
        <v>0</v>
      </c>
      <c r="HA43">
        <v>0</v>
      </c>
      <c r="HB43">
        <v>0</v>
      </c>
      <c r="IK43">
        <v>0</v>
      </c>
    </row>
    <row r="44" spans="1:255" x14ac:dyDescent="0.2">
      <c r="A44" s="2">
        <v>17</v>
      </c>
      <c r="B44" s="2">
        <v>1</v>
      </c>
      <c r="C44" s="2">
        <f>ROW(SmtRes!A69)</f>
        <v>69</v>
      </c>
      <c r="D44" s="2">
        <f>ROW(EtalonRes!A85)</f>
        <v>85</v>
      </c>
      <c r="E44" s="2" t="s">
        <v>70</v>
      </c>
      <c r="F44" s="2" t="s">
        <v>71</v>
      </c>
      <c r="G44" s="2" t="s">
        <v>72</v>
      </c>
      <c r="H44" s="2" t="s">
        <v>31</v>
      </c>
      <c r="I44" s="2">
        <f>ROUND(176/100,9)</f>
        <v>1.76</v>
      </c>
      <c r="J44" s="2">
        <v>0</v>
      </c>
      <c r="K44" s="2"/>
      <c r="L44" s="2"/>
      <c r="M44" s="2"/>
      <c r="N44" s="2"/>
      <c r="O44" s="2">
        <f t="shared" si="21"/>
        <v>156.68</v>
      </c>
      <c r="P44" s="2">
        <f t="shared" si="22"/>
        <v>0</v>
      </c>
      <c r="Q44" s="2">
        <f t="shared" si="23"/>
        <v>11</v>
      </c>
      <c r="R44" s="2">
        <f t="shared" si="24"/>
        <v>4.75</v>
      </c>
      <c r="S44" s="2">
        <f t="shared" si="25"/>
        <v>145.68</v>
      </c>
      <c r="T44" s="2">
        <f t="shared" si="26"/>
        <v>0</v>
      </c>
      <c r="U44" s="2">
        <f t="shared" si="27"/>
        <v>16.860800000000001</v>
      </c>
      <c r="V44" s="2">
        <f t="shared" si="28"/>
        <v>0.35200000000000004</v>
      </c>
      <c r="W44" s="2">
        <f t="shared" si="29"/>
        <v>0</v>
      </c>
      <c r="X44" s="2">
        <f t="shared" si="30"/>
        <v>115.83</v>
      </c>
      <c r="Y44" s="2">
        <f t="shared" si="31"/>
        <v>75.22</v>
      </c>
      <c r="Z44" s="2"/>
      <c r="AA44" s="2">
        <v>16483241</v>
      </c>
      <c r="AB44" s="2">
        <f t="shared" si="32"/>
        <v>89.02</v>
      </c>
      <c r="AC44" s="2">
        <f t="shared" si="54"/>
        <v>0</v>
      </c>
      <c r="AD44" s="2">
        <f t="shared" si="55"/>
        <v>6.25</v>
      </c>
      <c r="AE44" s="2">
        <f t="shared" si="56"/>
        <v>2.7</v>
      </c>
      <c r="AF44" s="2">
        <f t="shared" si="57"/>
        <v>82.77</v>
      </c>
      <c r="AG44" s="2">
        <f t="shared" si="33"/>
        <v>0</v>
      </c>
      <c r="AH44" s="2">
        <f t="shared" si="58"/>
        <v>9.58</v>
      </c>
      <c r="AI44" s="2">
        <f t="shared" si="59"/>
        <v>0.2</v>
      </c>
      <c r="AJ44" s="2">
        <f t="shared" si="34"/>
        <v>0</v>
      </c>
      <c r="AK44" s="2">
        <v>89.02</v>
      </c>
      <c r="AL44" s="2">
        <v>0</v>
      </c>
      <c r="AM44" s="2">
        <v>6.25</v>
      </c>
      <c r="AN44" s="2">
        <v>2.7</v>
      </c>
      <c r="AO44" s="2">
        <v>82.77</v>
      </c>
      <c r="AP44" s="2">
        <v>0</v>
      </c>
      <c r="AQ44" s="2">
        <v>9.58</v>
      </c>
      <c r="AR44" s="2">
        <v>0.2</v>
      </c>
      <c r="AS44" s="2">
        <v>0</v>
      </c>
      <c r="AT44" s="2">
        <v>77</v>
      </c>
      <c r="AU44" s="2">
        <v>50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4</v>
      </c>
      <c r="BE44" s="2" t="s">
        <v>4</v>
      </c>
      <c r="BF44" s="2" t="s">
        <v>4</v>
      </c>
      <c r="BG44" s="2" t="s">
        <v>4</v>
      </c>
      <c r="BH44" s="2">
        <v>0</v>
      </c>
      <c r="BI44" s="2">
        <v>1</v>
      </c>
      <c r="BJ44" s="2" t="s">
        <v>73</v>
      </c>
      <c r="BK44" s="2"/>
      <c r="BL44" s="2"/>
      <c r="BM44" s="2">
        <v>63001</v>
      </c>
      <c r="BN44" s="2">
        <v>0</v>
      </c>
      <c r="BO44" s="2" t="s">
        <v>4</v>
      </c>
      <c r="BP44" s="2">
        <v>0</v>
      </c>
      <c r="BQ44" s="2">
        <v>6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4</v>
      </c>
      <c r="BZ44" s="2">
        <v>77</v>
      </c>
      <c r="CA44" s="2">
        <v>50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4</v>
      </c>
      <c r="CO44" s="2">
        <v>0</v>
      </c>
      <c r="CP44" s="2">
        <f t="shared" si="35"/>
        <v>156.68</v>
      </c>
      <c r="CQ44" s="2">
        <f t="shared" si="36"/>
        <v>0</v>
      </c>
      <c r="CR44" s="2">
        <f t="shared" si="37"/>
        <v>6.25</v>
      </c>
      <c r="CS44" s="2">
        <f t="shared" si="38"/>
        <v>2.7</v>
      </c>
      <c r="CT44" s="2">
        <f t="shared" si="39"/>
        <v>82.77</v>
      </c>
      <c r="CU44" s="2">
        <f t="shared" si="40"/>
        <v>0</v>
      </c>
      <c r="CV44" s="2">
        <f t="shared" si="41"/>
        <v>9.58</v>
      </c>
      <c r="CW44" s="2">
        <f t="shared" si="42"/>
        <v>0.2</v>
      </c>
      <c r="CX44" s="2">
        <f t="shared" si="43"/>
        <v>0</v>
      </c>
      <c r="CY44" s="2">
        <f t="shared" si="44"/>
        <v>115.83110000000001</v>
      </c>
      <c r="CZ44" s="2">
        <f t="shared" si="45"/>
        <v>75.215000000000003</v>
      </c>
      <c r="DA44" s="2"/>
      <c r="DB44" s="2"/>
      <c r="DC44" s="2" t="s">
        <v>4</v>
      </c>
      <c r="DD44" s="2" t="s">
        <v>4</v>
      </c>
      <c r="DE44" s="2" t="s">
        <v>4</v>
      </c>
      <c r="DF44" s="2" t="s">
        <v>4</v>
      </c>
      <c r="DG44" s="2" t="s">
        <v>4</v>
      </c>
      <c r="DH44" s="2" t="s">
        <v>4</v>
      </c>
      <c r="DI44" s="2" t="s">
        <v>4</v>
      </c>
      <c r="DJ44" s="2" t="s">
        <v>4</v>
      </c>
      <c r="DK44" s="2" t="s">
        <v>4</v>
      </c>
      <c r="DL44" s="2" t="s">
        <v>4</v>
      </c>
      <c r="DM44" s="2" t="s">
        <v>4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1005</v>
      </c>
      <c r="DV44" s="2" t="s">
        <v>31</v>
      </c>
      <c r="DW44" s="2" t="s">
        <v>31</v>
      </c>
      <c r="DX44" s="2">
        <v>100</v>
      </c>
      <c r="DY44" s="2"/>
      <c r="DZ44" s="2"/>
      <c r="EA44" s="2"/>
      <c r="EB44" s="2"/>
      <c r="EC44" s="2"/>
      <c r="ED44" s="2"/>
      <c r="EE44" s="2">
        <v>16510572</v>
      </c>
      <c r="EF44" s="2">
        <v>6</v>
      </c>
      <c r="EG44" s="2" t="s">
        <v>53</v>
      </c>
      <c r="EH44" s="2">
        <v>0</v>
      </c>
      <c r="EI44" s="2" t="s">
        <v>4</v>
      </c>
      <c r="EJ44" s="2">
        <v>1</v>
      </c>
      <c r="EK44" s="2">
        <v>63001</v>
      </c>
      <c r="EL44" s="2" t="s">
        <v>54</v>
      </c>
      <c r="EM44" s="2" t="s">
        <v>55</v>
      </c>
      <c r="EN44" s="2"/>
      <c r="EO44" s="2" t="s">
        <v>4</v>
      </c>
      <c r="EP44" s="2"/>
      <c r="EQ44" s="2">
        <v>0</v>
      </c>
      <c r="ER44" s="2">
        <v>89.02</v>
      </c>
      <c r="ES44" s="2">
        <v>0</v>
      </c>
      <c r="ET44" s="2">
        <v>6.25</v>
      </c>
      <c r="EU44" s="2">
        <v>2.7</v>
      </c>
      <c r="EV44" s="2">
        <v>82.77</v>
      </c>
      <c r="EW44" s="2">
        <v>9.58</v>
      </c>
      <c r="EX44" s="2">
        <v>0.2</v>
      </c>
      <c r="EY44" s="2">
        <v>0</v>
      </c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6"/>
        <v>0</v>
      </c>
      <c r="FS44" s="2">
        <v>0</v>
      </c>
      <c r="FT44" s="2"/>
      <c r="FU44" s="2"/>
      <c r="FV44" s="2"/>
      <c r="FW44" s="2"/>
      <c r="FX44" s="2">
        <v>77</v>
      </c>
      <c r="FY44" s="2">
        <v>50</v>
      </c>
      <c r="FZ44" s="2"/>
      <c r="GA44" s="2" t="s">
        <v>4</v>
      </c>
      <c r="GB44" s="2"/>
      <c r="GC44" s="2"/>
      <c r="GD44" s="2">
        <v>0</v>
      </c>
      <c r="GE44" s="2"/>
      <c r="GF44" s="2">
        <v>735218215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7"/>
        <v>0</v>
      </c>
      <c r="GM44" s="2">
        <f t="shared" si="48"/>
        <v>347.73</v>
      </c>
      <c r="GN44" s="2">
        <f t="shared" si="49"/>
        <v>347.73</v>
      </c>
      <c r="GO44" s="2">
        <f t="shared" si="50"/>
        <v>0</v>
      </c>
      <c r="GP44" s="2">
        <f t="shared" si="51"/>
        <v>0</v>
      </c>
      <c r="GQ44" s="2"/>
      <c r="GR44" s="2">
        <v>0</v>
      </c>
      <c r="GS44" s="2">
        <v>3</v>
      </c>
      <c r="GT44" s="2">
        <v>0</v>
      </c>
      <c r="GU44" s="2" t="s">
        <v>4</v>
      </c>
      <c r="GV44" s="2">
        <f t="shared" si="52"/>
        <v>0</v>
      </c>
      <c r="GW44" s="2">
        <v>1</v>
      </c>
      <c r="GX44" s="2">
        <f t="shared" si="53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C45">
        <f>ROW(SmtRes!A72)</f>
        <v>72</v>
      </c>
      <c r="D45">
        <f>ROW(EtalonRes!A88)</f>
        <v>88</v>
      </c>
      <c r="E45" t="s">
        <v>70</v>
      </c>
      <c r="F45" t="s">
        <v>71</v>
      </c>
      <c r="G45" t="s">
        <v>72</v>
      </c>
      <c r="H45" t="s">
        <v>31</v>
      </c>
      <c r="I45">
        <f>ROUND(176/100,9)</f>
        <v>1.76</v>
      </c>
      <c r="J45">
        <v>0</v>
      </c>
      <c r="O45">
        <f t="shared" si="21"/>
        <v>1023.09</v>
      </c>
      <c r="P45">
        <f t="shared" si="22"/>
        <v>0</v>
      </c>
      <c r="Q45">
        <f t="shared" si="23"/>
        <v>71.83</v>
      </c>
      <c r="R45">
        <f t="shared" si="24"/>
        <v>31.03</v>
      </c>
      <c r="S45">
        <f t="shared" si="25"/>
        <v>951.26</v>
      </c>
      <c r="T45">
        <f t="shared" si="26"/>
        <v>0</v>
      </c>
      <c r="U45">
        <f t="shared" si="27"/>
        <v>16.860800000000001</v>
      </c>
      <c r="V45">
        <f t="shared" si="28"/>
        <v>0.35200000000000004</v>
      </c>
      <c r="W45">
        <f t="shared" si="29"/>
        <v>0</v>
      </c>
      <c r="X45">
        <f t="shared" si="30"/>
        <v>756.36</v>
      </c>
      <c r="Y45">
        <f t="shared" si="31"/>
        <v>491.15</v>
      </c>
      <c r="AA45">
        <v>16483255</v>
      </c>
      <c r="AB45">
        <f t="shared" si="32"/>
        <v>89.02</v>
      </c>
      <c r="AC45">
        <f t="shared" si="54"/>
        <v>0</v>
      </c>
      <c r="AD45">
        <f t="shared" si="55"/>
        <v>6.25</v>
      </c>
      <c r="AE45">
        <f t="shared" si="56"/>
        <v>2.7</v>
      </c>
      <c r="AF45">
        <f t="shared" si="57"/>
        <v>82.77</v>
      </c>
      <c r="AG45">
        <f t="shared" si="33"/>
        <v>0</v>
      </c>
      <c r="AH45">
        <f t="shared" si="58"/>
        <v>9.58</v>
      </c>
      <c r="AI45">
        <f t="shared" si="59"/>
        <v>0.2</v>
      </c>
      <c r="AJ45">
        <f t="shared" si="34"/>
        <v>0</v>
      </c>
      <c r="AK45">
        <v>89.02</v>
      </c>
      <c r="AL45">
        <v>0</v>
      </c>
      <c r="AM45">
        <v>6.25</v>
      </c>
      <c r="AN45">
        <v>2.7</v>
      </c>
      <c r="AO45">
        <v>82.77</v>
      </c>
      <c r="AP45">
        <v>0</v>
      </c>
      <c r="AQ45">
        <v>9.58</v>
      </c>
      <c r="AR45">
        <v>0.2</v>
      </c>
      <c r="AS45">
        <v>0</v>
      </c>
      <c r="AT45">
        <v>77</v>
      </c>
      <c r="AU45">
        <v>50</v>
      </c>
      <c r="AV45">
        <v>1</v>
      </c>
      <c r="AW45">
        <v>1</v>
      </c>
      <c r="AZ45">
        <v>6.53</v>
      </c>
      <c r="BA45">
        <v>6.53</v>
      </c>
      <c r="BB45">
        <v>6.53</v>
      </c>
      <c r="BC45">
        <v>6.53</v>
      </c>
      <c r="BD45" t="s">
        <v>4</v>
      </c>
      <c r="BE45" t="s">
        <v>4</v>
      </c>
      <c r="BF45" t="s">
        <v>4</v>
      </c>
      <c r="BG45" t="s">
        <v>4</v>
      </c>
      <c r="BH45">
        <v>0</v>
      </c>
      <c r="BI45">
        <v>1</v>
      </c>
      <c r="BJ45" t="s">
        <v>73</v>
      </c>
      <c r="BM45">
        <v>63001</v>
      </c>
      <c r="BN45">
        <v>0</v>
      </c>
      <c r="BO45" t="s">
        <v>4</v>
      </c>
      <c r="BP45">
        <v>0</v>
      </c>
      <c r="BQ45">
        <v>6</v>
      </c>
      <c r="BR45">
        <v>0</v>
      </c>
      <c r="BS45">
        <v>6.53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4</v>
      </c>
      <c r="BZ45">
        <v>77</v>
      </c>
      <c r="CA45">
        <v>50</v>
      </c>
      <c r="CF45">
        <v>0</v>
      </c>
      <c r="CG45">
        <v>0</v>
      </c>
      <c r="CM45">
        <v>0</v>
      </c>
      <c r="CN45" t="s">
        <v>4</v>
      </c>
      <c r="CO45">
        <v>0</v>
      </c>
      <c r="CP45">
        <f t="shared" si="35"/>
        <v>1023.09</v>
      </c>
      <c r="CQ45">
        <f t="shared" si="36"/>
        <v>0</v>
      </c>
      <c r="CR45">
        <f t="shared" si="37"/>
        <v>40.8125</v>
      </c>
      <c r="CS45">
        <f t="shared" si="38"/>
        <v>17.631</v>
      </c>
      <c r="CT45">
        <f t="shared" si="39"/>
        <v>540.48810000000003</v>
      </c>
      <c r="CU45">
        <f t="shared" si="40"/>
        <v>0</v>
      </c>
      <c r="CV45">
        <f t="shared" si="41"/>
        <v>9.58</v>
      </c>
      <c r="CW45">
        <f t="shared" si="42"/>
        <v>0.2</v>
      </c>
      <c r="CX45">
        <f t="shared" si="43"/>
        <v>0</v>
      </c>
      <c r="CY45">
        <f t="shared" si="44"/>
        <v>756.36329999999998</v>
      </c>
      <c r="CZ45">
        <f t="shared" si="45"/>
        <v>491.14499999999998</v>
      </c>
      <c r="DC45" t="s">
        <v>4</v>
      </c>
      <c r="DD45" t="s">
        <v>4</v>
      </c>
      <c r="DE45" t="s">
        <v>4</v>
      </c>
      <c r="DF45" t="s">
        <v>4</v>
      </c>
      <c r="DG45" t="s">
        <v>4</v>
      </c>
      <c r="DH45" t="s">
        <v>4</v>
      </c>
      <c r="DI45" t="s">
        <v>4</v>
      </c>
      <c r="DJ45" t="s">
        <v>4</v>
      </c>
      <c r="DK45" t="s">
        <v>4</v>
      </c>
      <c r="DL45" t="s">
        <v>4</v>
      </c>
      <c r="DM45" t="s">
        <v>4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31</v>
      </c>
      <c r="DW45" t="s">
        <v>31</v>
      </c>
      <c r="DX45">
        <v>100</v>
      </c>
      <c r="EE45">
        <v>16510572</v>
      </c>
      <c r="EF45">
        <v>6</v>
      </c>
      <c r="EG45" t="s">
        <v>53</v>
      </c>
      <c r="EH45">
        <v>0</v>
      </c>
      <c r="EI45" t="s">
        <v>4</v>
      </c>
      <c r="EJ45">
        <v>1</v>
      </c>
      <c r="EK45">
        <v>63001</v>
      </c>
      <c r="EL45" t="s">
        <v>54</v>
      </c>
      <c r="EM45" t="s">
        <v>55</v>
      </c>
      <c r="EO45" t="s">
        <v>4</v>
      </c>
      <c r="EQ45">
        <v>0</v>
      </c>
      <c r="ER45">
        <v>89.02</v>
      </c>
      <c r="ES45">
        <v>0</v>
      </c>
      <c r="ET45">
        <v>6.25</v>
      </c>
      <c r="EU45">
        <v>2.7</v>
      </c>
      <c r="EV45">
        <v>82.77</v>
      </c>
      <c r="EW45">
        <v>9.58</v>
      </c>
      <c r="EX45">
        <v>0.2</v>
      </c>
      <c r="EY45">
        <v>0</v>
      </c>
      <c r="FQ45">
        <v>0</v>
      </c>
      <c r="FR45">
        <f t="shared" si="46"/>
        <v>0</v>
      </c>
      <c r="FS45">
        <v>0</v>
      </c>
      <c r="FX45">
        <v>77</v>
      </c>
      <c r="FY45">
        <v>50</v>
      </c>
      <c r="GA45" t="s">
        <v>4</v>
      </c>
      <c r="GD45">
        <v>0</v>
      </c>
      <c r="GF45">
        <v>735218215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7"/>
        <v>0</v>
      </c>
      <c r="GM45">
        <f t="shared" si="48"/>
        <v>2270.6</v>
      </c>
      <c r="GN45">
        <f t="shared" si="49"/>
        <v>2270.6</v>
      </c>
      <c r="GO45">
        <f t="shared" si="50"/>
        <v>0</v>
      </c>
      <c r="GP45">
        <f t="shared" si="51"/>
        <v>0</v>
      </c>
      <c r="GR45">
        <v>0</v>
      </c>
      <c r="GS45">
        <v>3</v>
      </c>
      <c r="GT45">
        <v>0</v>
      </c>
      <c r="GU45" t="s">
        <v>4</v>
      </c>
      <c r="GV45">
        <f t="shared" si="52"/>
        <v>0</v>
      </c>
      <c r="GW45">
        <v>1</v>
      </c>
      <c r="GX45">
        <f t="shared" si="53"/>
        <v>0</v>
      </c>
      <c r="HA45">
        <v>0</v>
      </c>
      <c r="HB45"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ROW(SmtRes!A81)</f>
        <v>81</v>
      </c>
      <c r="D46" s="2">
        <f>ROW(EtalonRes!A97)</f>
        <v>97</v>
      </c>
      <c r="E46" s="2" t="s">
        <v>74</v>
      </c>
      <c r="F46" s="2" t="s">
        <v>15</v>
      </c>
      <c r="G46" s="2" t="s">
        <v>75</v>
      </c>
      <c r="H46" s="2" t="s">
        <v>17</v>
      </c>
      <c r="I46" s="2">
        <v>13.8</v>
      </c>
      <c r="J46" s="2">
        <v>0</v>
      </c>
      <c r="K46" s="2"/>
      <c r="L46" s="2"/>
      <c r="M46" s="2"/>
      <c r="N46" s="2"/>
      <c r="O46" s="2">
        <f t="shared" si="21"/>
        <v>981.37</v>
      </c>
      <c r="P46" s="2">
        <f t="shared" si="22"/>
        <v>354.94</v>
      </c>
      <c r="Q46" s="2">
        <f t="shared" si="23"/>
        <v>248.57</v>
      </c>
      <c r="R46" s="2">
        <f t="shared" si="24"/>
        <v>33.979999999999997</v>
      </c>
      <c r="S46" s="2">
        <f t="shared" si="25"/>
        <v>377.86</v>
      </c>
      <c r="T46" s="2">
        <f t="shared" si="26"/>
        <v>0</v>
      </c>
      <c r="U46" s="2">
        <f t="shared" si="27"/>
        <v>38.088000000000001</v>
      </c>
      <c r="V46" s="2">
        <f t="shared" si="28"/>
        <v>2.9325000000000006</v>
      </c>
      <c r="W46" s="2">
        <f t="shared" si="29"/>
        <v>0</v>
      </c>
      <c r="X46" s="2">
        <f t="shared" si="30"/>
        <v>333.59</v>
      </c>
      <c r="Y46" s="2">
        <f t="shared" si="31"/>
        <v>296.52</v>
      </c>
      <c r="Z46" s="2"/>
      <c r="AA46" s="2">
        <v>16483241</v>
      </c>
      <c r="AB46" s="2">
        <f t="shared" si="32"/>
        <v>71.114000000000004</v>
      </c>
      <c r="AC46" s="2">
        <f t="shared" si="54"/>
        <v>25.72</v>
      </c>
      <c r="AD46" s="2">
        <f>ROUND(((((ET46*1.25))-((EU46*1.25)))+AE46),6)</f>
        <v>18.012499999999999</v>
      </c>
      <c r="AE46" s="2">
        <f>ROUND(((EU46*1.25)),6)</f>
        <v>2.4624999999999999</v>
      </c>
      <c r="AF46" s="2">
        <f>ROUND(((EV46*1.15)),6)</f>
        <v>27.381499999999999</v>
      </c>
      <c r="AG46" s="2">
        <f t="shared" si="33"/>
        <v>0</v>
      </c>
      <c r="AH46" s="2">
        <f>((EW46*1.15))</f>
        <v>2.76</v>
      </c>
      <c r="AI46" s="2">
        <f>((EX46*1.25))</f>
        <v>0.21250000000000002</v>
      </c>
      <c r="AJ46" s="2">
        <f t="shared" si="34"/>
        <v>0</v>
      </c>
      <c r="AK46" s="2">
        <v>63.94</v>
      </c>
      <c r="AL46" s="2">
        <v>25.72</v>
      </c>
      <c r="AM46" s="2">
        <v>14.41</v>
      </c>
      <c r="AN46" s="2">
        <v>1.97</v>
      </c>
      <c r="AO46" s="2">
        <v>23.81</v>
      </c>
      <c r="AP46" s="2">
        <v>0</v>
      </c>
      <c r="AQ46" s="2">
        <v>2.4</v>
      </c>
      <c r="AR46" s="2">
        <v>0.17</v>
      </c>
      <c r="AS46" s="2">
        <v>0</v>
      </c>
      <c r="AT46" s="2">
        <v>81</v>
      </c>
      <c r="AU46" s="2">
        <v>72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4</v>
      </c>
      <c r="BE46" s="2" t="s">
        <v>4</v>
      </c>
      <c r="BF46" s="2" t="s">
        <v>4</v>
      </c>
      <c r="BG46" s="2" t="s">
        <v>4</v>
      </c>
      <c r="BH46" s="2">
        <v>0</v>
      </c>
      <c r="BI46" s="2">
        <v>1</v>
      </c>
      <c r="BJ46" s="2" t="s">
        <v>18</v>
      </c>
      <c r="BK46" s="2"/>
      <c r="BL46" s="2"/>
      <c r="BM46" s="2">
        <v>9001</v>
      </c>
      <c r="BN46" s="2">
        <v>0</v>
      </c>
      <c r="BO46" s="2" t="s">
        <v>4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4</v>
      </c>
      <c r="BZ46" s="2">
        <v>90</v>
      </c>
      <c r="CA46" s="2">
        <v>85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1126</v>
      </c>
      <c r="CO46" s="2">
        <v>0</v>
      </c>
      <c r="CP46" s="2">
        <f t="shared" si="35"/>
        <v>981.37</v>
      </c>
      <c r="CQ46" s="2">
        <f t="shared" si="36"/>
        <v>25.72</v>
      </c>
      <c r="CR46" s="2">
        <f t="shared" si="37"/>
        <v>18.012499999999999</v>
      </c>
      <c r="CS46" s="2">
        <f t="shared" si="38"/>
        <v>2.4624999999999999</v>
      </c>
      <c r="CT46" s="2">
        <f t="shared" si="39"/>
        <v>27.381499999999999</v>
      </c>
      <c r="CU46" s="2">
        <f t="shared" si="40"/>
        <v>0</v>
      </c>
      <c r="CV46" s="2">
        <f t="shared" si="41"/>
        <v>2.76</v>
      </c>
      <c r="CW46" s="2">
        <f t="shared" si="42"/>
        <v>0.21250000000000002</v>
      </c>
      <c r="CX46" s="2">
        <f t="shared" si="43"/>
        <v>0</v>
      </c>
      <c r="CY46" s="2">
        <f t="shared" si="44"/>
        <v>333.59039999999999</v>
      </c>
      <c r="CZ46" s="2">
        <f t="shared" si="45"/>
        <v>296.52480000000003</v>
      </c>
      <c r="DA46" s="2"/>
      <c r="DB46" s="2"/>
      <c r="DC46" s="2" t="s">
        <v>4</v>
      </c>
      <c r="DD46" s="2" t="s">
        <v>4</v>
      </c>
      <c r="DE46" s="2" t="s">
        <v>76</v>
      </c>
      <c r="DF46" s="2" t="s">
        <v>76</v>
      </c>
      <c r="DG46" s="2" t="s">
        <v>77</v>
      </c>
      <c r="DH46" s="2" t="s">
        <v>4</v>
      </c>
      <c r="DI46" s="2" t="s">
        <v>77</v>
      </c>
      <c r="DJ46" s="2" t="s">
        <v>76</v>
      </c>
      <c r="DK46" s="2" t="s">
        <v>4</v>
      </c>
      <c r="DL46" s="2" t="s">
        <v>4</v>
      </c>
      <c r="DM46" s="2" t="s">
        <v>4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1005</v>
      </c>
      <c r="DV46" s="2" t="s">
        <v>17</v>
      </c>
      <c r="DW46" s="2" t="s">
        <v>17</v>
      </c>
      <c r="DX46" s="2">
        <v>1</v>
      </c>
      <c r="DY46" s="2"/>
      <c r="DZ46" s="2"/>
      <c r="EA46" s="2"/>
      <c r="EB46" s="2"/>
      <c r="EC46" s="2"/>
      <c r="ED46" s="2"/>
      <c r="EE46" s="2">
        <v>16510486</v>
      </c>
      <c r="EF46" s="2">
        <v>2</v>
      </c>
      <c r="EG46" s="2" t="s">
        <v>22</v>
      </c>
      <c r="EH46" s="2">
        <v>0</v>
      </c>
      <c r="EI46" s="2" t="s">
        <v>4</v>
      </c>
      <c r="EJ46" s="2">
        <v>1</v>
      </c>
      <c r="EK46" s="2">
        <v>9001</v>
      </c>
      <c r="EL46" s="2" t="s">
        <v>23</v>
      </c>
      <c r="EM46" s="2" t="s">
        <v>24</v>
      </c>
      <c r="EN46" s="2"/>
      <c r="EO46" s="2" t="s">
        <v>78</v>
      </c>
      <c r="EP46" s="2"/>
      <c r="EQ46" s="2">
        <v>0</v>
      </c>
      <c r="ER46" s="2">
        <v>63.94</v>
      </c>
      <c r="ES46" s="2">
        <v>25.72</v>
      </c>
      <c r="ET46" s="2">
        <v>14.41</v>
      </c>
      <c r="EU46" s="2">
        <v>1.97</v>
      </c>
      <c r="EV46" s="2">
        <v>23.81</v>
      </c>
      <c r="EW46" s="2">
        <v>2.4</v>
      </c>
      <c r="EX46" s="2">
        <v>0.17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6"/>
        <v>0</v>
      </c>
      <c r="FS46" s="2">
        <v>0</v>
      </c>
      <c r="FT46" s="2" t="s">
        <v>26</v>
      </c>
      <c r="FU46" s="2" t="s">
        <v>27</v>
      </c>
      <c r="FV46" s="2"/>
      <c r="FW46" s="2"/>
      <c r="FX46" s="2">
        <v>81</v>
      </c>
      <c r="FY46" s="2">
        <v>72.25</v>
      </c>
      <c r="FZ46" s="2"/>
      <c r="GA46" s="2" t="s">
        <v>4</v>
      </c>
      <c r="GB46" s="2"/>
      <c r="GC46" s="2"/>
      <c r="GD46" s="2">
        <v>0</v>
      </c>
      <c r="GE46" s="2"/>
      <c r="GF46" s="2">
        <v>1555078569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7"/>
        <v>0</v>
      </c>
      <c r="GM46" s="2">
        <f t="shared" si="48"/>
        <v>1611.48</v>
      </c>
      <c r="GN46" s="2">
        <f t="shared" si="49"/>
        <v>1611.48</v>
      </c>
      <c r="GO46" s="2">
        <f t="shared" si="50"/>
        <v>0</v>
      </c>
      <c r="GP46" s="2">
        <f t="shared" si="51"/>
        <v>0</v>
      </c>
      <c r="GQ46" s="2"/>
      <c r="GR46" s="2">
        <v>0</v>
      </c>
      <c r="GS46" s="2">
        <v>3</v>
      </c>
      <c r="GT46" s="2">
        <v>0</v>
      </c>
      <c r="GU46" s="2" t="s">
        <v>4</v>
      </c>
      <c r="GV46" s="2">
        <f t="shared" si="52"/>
        <v>0</v>
      </c>
      <c r="GW46" s="2">
        <v>1</v>
      </c>
      <c r="GX46" s="2">
        <f t="shared" si="53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ROW(SmtRes!A90)</f>
        <v>90</v>
      </c>
      <c r="D47">
        <f>ROW(EtalonRes!A106)</f>
        <v>106</v>
      </c>
      <c r="E47" t="s">
        <v>74</v>
      </c>
      <c r="F47" t="s">
        <v>15</v>
      </c>
      <c r="G47" t="s">
        <v>75</v>
      </c>
      <c r="H47" t="s">
        <v>17</v>
      </c>
      <c r="I47">
        <v>13.8</v>
      </c>
      <c r="J47">
        <v>0</v>
      </c>
      <c r="O47">
        <f t="shared" si="21"/>
        <v>6408.37</v>
      </c>
      <c r="P47">
        <f t="shared" si="22"/>
        <v>2317.73</v>
      </c>
      <c r="Q47">
        <f t="shared" si="23"/>
        <v>1623.18</v>
      </c>
      <c r="R47">
        <f t="shared" si="24"/>
        <v>221.91</v>
      </c>
      <c r="S47">
        <f t="shared" si="25"/>
        <v>2467.46</v>
      </c>
      <c r="T47">
        <f t="shared" si="26"/>
        <v>0</v>
      </c>
      <c r="U47">
        <f t="shared" si="27"/>
        <v>38.088000000000001</v>
      </c>
      <c r="V47">
        <f t="shared" si="28"/>
        <v>2.9325000000000006</v>
      </c>
      <c r="W47">
        <f t="shared" si="29"/>
        <v>0</v>
      </c>
      <c r="X47">
        <f t="shared" si="30"/>
        <v>2178.39</v>
      </c>
      <c r="Y47">
        <f t="shared" si="31"/>
        <v>1936.35</v>
      </c>
      <c r="AA47">
        <v>16483255</v>
      </c>
      <c r="AB47">
        <f t="shared" si="32"/>
        <v>71.114000000000004</v>
      </c>
      <c r="AC47">
        <f t="shared" si="54"/>
        <v>25.72</v>
      </c>
      <c r="AD47">
        <f>ROUND(((((ET47*1.25))-((EU47*1.25)))+AE47),6)</f>
        <v>18.012499999999999</v>
      </c>
      <c r="AE47">
        <f>ROUND(((EU47*1.25)),6)</f>
        <v>2.4624999999999999</v>
      </c>
      <c r="AF47">
        <f>ROUND(((EV47*1.15)),6)</f>
        <v>27.381499999999999</v>
      </c>
      <c r="AG47">
        <f t="shared" si="33"/>
        <v>0</v>
      </c>
      <c r="AH47">
        <f>((EW47*1.15))</f>
        <v>2.76</v>
      </c>
      <c r="AI47">
        <f>((EX47*1.25))</f>
        <v>0.21250000000000002</v>
      </c>
      <c r="AJ47">
        <f t="shared" si="34"/>
        <v>0</v>
      </c>
      <c r="AK47">
        <v>63.94</v>
      </c>
      <c r="AL47">
        <v>25.72</v>
      </c>
      <c r="AM47">
        <v>14.41</v>
      </c>
      <c r="AN47">
        <v>1.97</v>
      </c>
      <c r="AO47">
        <v>23.81</v>
      </c>
      <c r="AP47">
        <v>0</v>
      </c>
      <c r="AQ47">
        <v>2.4</v>
      </c>
      <c r="AR47">
        <v>0.17</v>
      </c>
      <c r="AS47">
        <v>0</v>
      </c>
      <c r="AT47">
        <v>81</v>
      </c>
      <c r="AU47">
        <v>72</v>
      </c>
      <c r="AV47">
        <v>1</v>
      </c>
      <c r="AW47">
        <v>1</v>
      </c>
      <c r="AZ47">
        <v>6.53</v>
      </c>
      <c r="BA47">
        <v>6.53</v>
      </c>
      <c r="BB47">
        <v>6.53</v>
      </c>
      <c r="BC47">
        <v>6.53</v>
      </c>
      <c r="BD47" t="s">
        <v>4</v>
      </c>
      <c r="BE47" t="s">
        <v>4</v>
      </c>
      <c r="BF47" t="s">
        <v>4</v>
      </c>
      <c r="BG47" t="s">
        <v>4</v>
      </c>
      <c r="BH47">
        <v>0</v>
      </c>
      <c r="BI47">
        <v>1</v>
      </c>
      <c r="BJ47" t="s">
        <v>18</v>
      </c>
      <c r="BM47">
        <v>9001</v>
      </c>
      <c r="BN47">
        <v>0</v>
      </c>
      <c r="BO47" t="s">
        <v>4</v>
      </c>
      <c r="BP47">
        <v>0</v>
      </c>
      <c r="BQ47">
        <v>2</v>
      </c>
      <c r="BR47">
        <v>0</v>
      </c>
      <c r="BS47">
        <v>6.53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4</v>
      </c>
      <c r="BZ47">
        <v>90</v>
      </c>
      <c r="CA47">
        <v>85</v>
      </c>
      <c r="CF47">
        <v>0</v>
      </c>
      <c r="CG47">
        <v>0</v>
      </c>
      <c r="CM47">
        <v>0</v>
      </c>
      <c r="CN47" t="s">
        <v>1126</v>
      </c>
      <c r="CO47">
        <v>0</v>
      </c>
      <c r="CP47">
        <f t="shared" si="35"/>
        <v>6408.37</v>
      </c>
      <c r="CQ47">
        <f t="shared" si="36"/>
        <v>167.95159999999998</v>
      </c>
      <c r="CR47">
        <f t="shared" si="37"/>
        <v>117.62162499999999</v>
      </c>
      <c r="CS47">
        <f t="shared" si="38"/>
        <v>16.080124999999999</v>
      </c>
      <c r="CT47">
        <f t="shared" si="39"/>
        <v>178.80119500000001</v>
      </c>
      <c r="CU47">
        <f t="shared" si="40"/>
        <v>0</v>
      </c>
      <c r="CV47">
        <f t="shared" si="41"/>
        <v>2.76</v>
      </c>
      <c r="CW47">
        <f t="shared" si="42"/>
        <v>0.21250000000000002</v>
      </c>
      <c r="CX47">
        <f t="shared" si="43"/>
        <v>0</v>
      </c>
      <c r="CY47">
        <f t="shared" si="44"/>
        <v>2178.3897000000002</v>
      </c>
      <c r="CZ47">
        <f t="shared" si="45"/>
        <v>1936.3463999999999</v>
      </c>
      <c r="DC47" t="s">
        <v>4</v>
      </c>
      <c r="DD47" t="s">
        <v>4</v>
      </c>
      <c r="DE47" t="s">
        <v>76</v>
      </c>
      <c r="DF47" t="s">
        <v>76</v>
      </c>
      <c r="DG47" t="s">
        <v>77</v>
      </c>
      <c r="DH47" t="s">
        <v>4</v>
      </c>
      <c r="DI47" t="s">
        <v>77</v>
      </c>
      <c r="DJ47" t="s">
        <v>76</v>
      </c>
      <c r="DK47" t="s">
        <v>4</v>
      </c>
      <c r="DL47" t="s">
        <v>4</v>
      </c>
      <c r="DM47" t="s">
        <v>4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17</v>
      </c>
      <c r="DW47" t="s">
        <v>17</v>
      </c>
      <c r="DX47">
        <v>1</v>
      </c>
      <c r="EE47">
        <v>16510486</v>
      </c>
      <c r="EF47">
        <v>2</v>
      </c>
      <c r="EG47" t="s">
        <v>22</v>
      </c>
      <c r="EH47">
        <v>0</v>
      </c>
      <c r="EI47" t="s">
        <v>4</v>
      </c>
      <c r="EJ47">
        <v>1</v>
      </c>
      <c r="EK47">
        <v>9001</v>
      </c>
      <c r="EL47" t="s">
        <v>23</v>
      </c>
      <c r="EM47" t="s">
        <v>24</v>
      </c>
      <c r="EO47" t="s">
        <v>78</v>
      </c>
      <c r="EQ47">
        <v>0</v>
      </c>
      <c r="ER47">
        <v>63.94</v>
      </c>
      <c r="ES47">
        <v>25.72</v>
      </c>
      <c r="ET47">
        <v>14.41</v>
      </c>
      <c r="EU47">
        <v>1.97</v>
      </c>
      <c r="EV47">
        <v>23.81</v>
      </c>
      <c r="EW47">
        <v>2.4</v>
      </c>
      <c r="EX47">
        <v>0.17</v>
      </c>
      <c r="EY47">
        <v>0</v>
      </c>
      <c r="FQ47">
        <v>0</v>
      </c>
      <c r="FR47">
        <f t="shared" si="46"/>
        <v>0</v>
      </c>
      <c r="FS47">
        <v>0</v>
      </c>
      <c r="FT47" t="s">
        <v>26</v>
      </c>
      <c r="FU47" t="s">
        <v>27</v>
      </c>
      <c r="FX47">
        <v>81</v>
      </c>
      <c r="FY47">
        <v>72.25</v>
      </c>
      <c r="GA47" t="s">
        <v>4</v>
      </c>
      <c r="GD47">
        <v>0</v>
      </c>
      <c r="GF47">
        <v>1555078569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7"/>
        <v>0</v>
      </c>
      <c r="GM47">
        <f t="shared" si="48"/>
        <v>10523.11</v>
      </c>
      <c r="GN47">
        <f t="shared" si="49"/>
        <v>10523.11</v>
      </c>
      <c r="GO47">
        <f t="shared" si="50"/>
        <v>0</v>
      </c>
      <c r="GP47">
        <f t="shared" si="51"/>
        <v>0</v>
      </c>
      <c r="GR47">
        <v>0</v>
      </c>
      <c r="GS47">
        <v>3</v>
      </c>
      <c r="GT47">
        <v>0</v>
      </c>
      <c r="GU47" t="s">
        <v>4</v>
      </c>
      <c r="GV47">
        <f t="shared" si="52"/>
        <v>0</v>
      </c>
      <c r="GW47">
        <v>1</v>
      </c>
      <c r="GX47">
        <f t="shared" si="53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79</v>
      </c>
      <c r="D48" s="2"/>
      <c r="E48" s="2" t="s">
        <v>79</v>
      </c>
      <c r="F48" s="2" t="s">
        <v>80</v>
      </c>
      <c r="G48" s="2" t="s">
        <v>81</v>
      </c>
      <c r="H48" s="2" t="s">
        <v>82</v>
      </c>
      <c r="I48" s="2">
        <f>I46*J48</f>
        <v>4</v>
      </c>
      <c r="J48" s="2">
        <v>0.28985507246376813</v>
      </c>
      <c r="K48" s="2"/>
      <c r="L48" s="2"/>
      <c r="M48" s="2"/>
      <c r="N48" s="2"/>
      <c r="O48" s="2">
        <f t="shared" si="21"/>
        <v>21804.84</v>
      </c>
      <c r="P48" s="2">
        <f t="shared" si="22"/>
        <v>21804.84</v>
      </c>
      <c r="Q48" s="2">
        <f t="shared" si="23"/>
        <v>0</v>
      </c>
      <c r="R48" s="2">
        <f t="shared" si="24"/>
        <v>0</v>
      </c>
      <c r="S48" s="2">
        <f t="shared" si="25"/>
        <v>0</v>
      </c>
      <c r="T48" s="2">
        <f t="shared" si="26"/>
        <v>0</v>
      </c>
      <c r="U48" s="2">
        <f t="shared" si="27"/>
        <v>0</v>
      </c>
      <c r="V48" s="2">
        <f t="shared" si="28"/>
        <v>0</v>
      </c>
      <c r="W48" s="2">
        <f t="shared" si="29"/>
        <v>0</v>
      </c>
      <c r="X48" s="2">
        <f t="shared" si="30"/>
        <v>0</v>
      </c>
      <c r="Y48" s="2">
        <f t="shared" si="31"/>
        <v>0</v>
      </c>
      <c r="Z48" s="2"/>
      <c r="AA48" s="2">
        <v>16483241</v>
      </c>
      <c r="AB48" s="2">
        <f t="shared" si="32"/>
        <v>5451.21</v>
      </c>
      <c r="AC48" s="2">
        <f t="shared" si="54"/>
        <v>5451.21</v>
      </c>
      <c r="AD48" s="2">
        <f>ROUND((((ET48)-(EU48))+AE48),6)</f>
        <v>0</v>
      </c>
      <c r="AE48" s="2">
        <f t="shared" ref="AE48:AF51" si="60">ROUND((EU48),6)</f>
        <v>0</v>
      </c>
      <c r="AF48" s="2">
        <f t="shared" si="60"/>
        <v>0</v>
      </c>
      <c r="AG48" s="2">
        <f t="shared" si="33"/>
        <v>0</v>
      </c>
      <c r="AH48" s="2">
        <f t="shared" ref="AH48:AI51" si="61">(EW48)</f>
        <v>0</v>
      </c>
      <c r="AI48" s="2">
        <f t="shared" si="61"/>
        <v>0</v>
      </c>
      <c r="AJ48" s="2">
        <f t="shared" si="34"/>
        <v>0</v>
      </c>
      <c r="AK48" s="2">
        <v>5451.21</v>
      </c>
      <c r="AL48" s="2">
        <v>5451.21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81</v>
      </c>
      <c r="AU48" s="2">
        <v>72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4</v>
      </c>
      <c r="BE48" s="2" t="s">
        <v>4</v>
      </c>
      <c r="BF48" s="2" t="s">
        <v>4</v>
      </c>
      <c r="BG48" s="2" t="s">
        <v>4</v>
      </c>
      <c r="BH48" s="2">
        <v>3</v>
      </c>
      <c r="BI48" s="2">
        <v>1</v>
      </c>
      <c r="BJ48" s="2" t="s">
        <v>83</v>
      </c>
      <c r="BK48" s="2"/>
      <c r="BL48" s="2"/>
      <c r="BM48" s="2">
        <v>9001</v>
      </c>
      <c r="BN48" s="2">
        <v>0</v>
      </c>
      <c r="BO48" s="2" t="s">
        <v>4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4</v>
      </c>
      <c r="BZ48" s="2">
        <v>90</v>
      </c>
      <c r="CA48" s="2">
        <v>85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4</v>
      </c>
      <c r="CO48" s="2">
        <v>0</v>
      </c>
      <c r="CP48" s="2">
        <f t="shared" si="35"/>
        <v>21804.84</v>
      </c>
      <c r="CQ48" s="2">
        <f t="shared" si="36"/>
        <v>5451.21</v>
      </c>
      <c r="CR48" s="2">
        <f t="shared" si="37"/>
        <v>0</v>
      </c>
      <c r="CS48" s="2">
        <f t="shared" si="38"/>
        <v>0</v>
      </c>
      <c r="CT48" s="2">
        <f t="shared" si="39"/>
        <v>0</v>
      </c>
      <c r="CU48" s="2">
        <f t="shared" si="40"/>
        <v>0</v>
      </c>
      <c r="CV48" s="2">
        <f t="shared" si="41"/>
        <v>0</v>
      </c>
      <c r="CW48" s="2">
        <f t="shared" si="42"/>
        <v>0</v>
      </c>
      <c r="CX48" s="2">
        <f t="shared" si="43"/>
        <v>0</v>
      </c>
      <c r="CY48" s="2">
        <f t="shared" si="44"/>
        <v>0</v>
      </c>
      <c r="CZ48" s="2">
        <f t="shared" si="45"/>
        <v>0</v>
      </c>
      <c r="DA48" s="2"/>
      <c r="DB48" s="2"/>
      <c r="DC48" s="2" t="s">
        <v>4</v>
      </c>
      <c r="DD48" s="2" t="s">
        <v>4</v>
      </c>
      <c r="DE48" s="2" t="s">
        <v>4</v>
      </c>
      <c r="DF48" s="2" t="s">
        <v>4</v>
      </c>
      <c r="DG48" s="2" t="s">
        <v>4</v>
      </c>
      <c r="DH48" s="2" t="s">
        <v>4</v>
      </c>
      <c r="DI48" s="2" t="s">
        <v>4</v>
      </c>
      <c r="DJ48" s="2" t="s">
        <v>4</v>
      </c>
      <c r="DK48" s="2" t="s">
        <v>4</v>
      </c>
      <c r="DL48" s="2" t="s">
        <v>4</v>
      </c>
      <c r="DM48" s="2" t="s">
        <v>4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1010</v>
      </c>
      <c r="DV48" s="2" t="s">
        <v>82</v>
      </c>
      <c r="DW48" s="2" t="s">
        <v>82</v>
      </c>
      <c r="DX48" s="2">
        <v>1</v>
      </c>
      <c r="DY48" s="2"/>
      <c r="DZ48" s="2"/>
      <c r="EA48" s="2"/>
      <c r="EB48" s="2"/>
      <c r="EC48" s="2"/>
      <c r="ED48" s="2"/>
      <c r="EE48" s="2">
        <v>16510486</v>
      </c>
      <c r="EF48" s="2">
        <v>2</v>
      </c>
      <c r="EG48" s="2" t="s">
        <v>22</v>
      </c>
      <c r="EH48" s="2">
        <v>0</v>
      </c>
      <c r="EI48" s="2" t="s">
        <v>4</v>
      </c>
      <c r="EJ48" s="2">
        <v>1</v>
      </c>
      <c r="EK48" s="2">
        <v>9001</v>
      </c>
      <c r="EL48" s="2" t="s">
        <v>23</v>
      </c>
      <c r="EM48" s="2" t="s">
        <v>24</v>
      </c>
      <c r="EN48" s="2"/>
      <c r="EO48" s="2" t="s">
        <v>4</v>
      </c>
      <c r="EP48" s="2"/>
      <c r="EQ48" s="2">
        <v>0</v>
      </c>
      <c r="ER48" s="2">
        <v>5451.21</v>
      </c>
      <c r="ES48" s="2">
        <v>5451.21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6"/>
        <v>0</v>
      </c>
      <c r="FS48" s="2">
        <v>0</v>
      </c>
      <c r="FT48" s="2" t="s">
        <v>26</v>
      </c>
      <c r="FU48" s="2" t="s">
        <v>27</v>
      </c>
      <c r="FV48" s="2"/>
      <c r="FW48" s="2"/>
      <c r="FX48" s="2">
        <v>81</v>
      </c>
      <c r="FY48" s="2">
        <v>72.25</v>
      </c>
      <c r="FZ48" s="2"/>
      <c r="GA48" s="2" t="s">
        <v>4</v>
      </c>
      <c r="GB48" s="2"/>
      <c r="GC48" s="2"/>
      <c r="GD48" s="2">
        <v>0</v>
      </c>
      <c r="GE48" s="2"/>
      <c r="GF48" s="2">
        <v>1777032064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7"/>
        <v>0</v>
      </c>
      <c r="GM48" s="2">
        <f t="shared" si="48"/>
        <v>21804.84</v>
      </c>
      <c r="GN48" s="2">
        <f t="shared" si="49"/>
        <v>21804.84</v>
      </c>
      <c r="GO48" s="2">
        <f t="shared" si="50"/>
        <v>0</v>
      </c>
      <c r="GP48" s="2">
        <f t="shared" si="51"/>
        <v>0</v>
      </c>
      <c r="GQ48" s="2"/>
      <c r="GR48" s="2">
        <v>0</v>
      </c>
      <c r="GS48" s="2">
        <v>3</v>
      </c>
      <c r="GT48" s="2">
        <v>0</v>
      </c>
      <c r="GU48" s="2" t="s">
        <v>4</v>
      </c>
      <c r="GV48" s="2">
        <f t="shared" si="52"/>
        <v>0</v>
      </c>
      <c r="GW48" s="2">
        <v>1</v>
      </c>
      <c r="GX48" s="2">
        <f t="shared" si="53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88</v>
      </c>
      <c r="E49" t="s">
        <v>79</v>
      </c>
      <c r="F49" t="s">
        <v>80</v>
      </c>
      <c r="G49" t="s">
        <v>81</v>
      </c>
      <c r="H49" t="s">
        <v>82</v>
      </c>
      <c r="I49">
        <f>I47*J49</f>
        <v>4</v>
      </c>
      <c r="J49">
        <v>0.28985507246376813</v>
      </c>
      <c r="O49">
        <f t="shared" si="21"/>
        <v>142385.60999999999</v>
      </c>
      <c r="P49">
        <f t="shared" si="22"/>
        <v>142385.60999999999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16483255</v>
      </c>
      <c r="AB49">
        <f t="shared" si="32"/>
        <v>5451.21</v>
      </c>
      <c r="AC49">
        <f t="shared" si="54"/>
        <v>5451.21</v>
      </c>
      <c r="AD49">
        <f>ROUND((((ET49)-(EU49))+AE49),6)</f>
        <v>0</v>
      </c>
      <c r="AE49">
        <f t="shared" si="60"/>
        <v>0</v>
      </c>
      <c r="AF49">
        <f t="shared" si="60"/>
        <v>0</v>
      </c>
      <c r="AG49">
        <f t="shared" si="33"/>
        <v>0</v>
      </c>
      <c r="AH49">
        <f t="shared" si="61"/>
        <v>0</v>
      </c>
      <c r="AI49">
        <f t="shared" si="61"/>
        <v>0</v>
      </c>
      <c r="AJ49">
        <f t="shared" si="34"/>
        <v>0</v>
      </c>
      <c r="AK49">
        <v>5451.21</v>
      </c>
      <c r="AL49">
        <v>5451.21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81</v>
      </c>
      <c r="AU49">
        <v>72</v>
      </c>
      <c r="AV49">
        <v>1</v>
      </c>
      <c r="AW49">
        <v>1</v>
      </c>
      <c r="AZ49">
        <v>6.53</v>
      </c>
      <c r="BA49">
        <v>1</v>
      </c>
      <c r="BB49">
        <v>1</v>
      </c>
      <c r="BC49">
        <v>6.53</v>
      </c>
      <c r="BD49" t="s">
        <v>4</v>
      </c>
      <c r="BE49" t="s">
        <v>4</v>
      </c>
      <c r="BF49" t="s">
        <v>4</v>
      </c>
      <c r="BG49" t="s">
        <v>4</v>
      </c>
      <c r="BH49">
        <v>3</v>
      </c>
      <c r="BI49">
        <v>1</v>
      </c>
      <c r="BJ49" t="s">
        <v>83</v>
      </c>
      <c r="BM49">
        <v>9001</v>
      </c>
      <c r="BN49">
        <v>0</v>
      </c>
      <c r="BO49" t="s">
        <v>4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4</v>
      </c>
      <c r="BZ49">
        <v>90</v>
      </c>
      <c r="CA49">
        <v>85</v>
      </c>
      <c r="CF49">
        <v>0</v>
      </c>
      <c r="CG49">
        <v>0</v>
      </c>
      <c r="CM49">
        <v>0</v>
      </c>
      <c r="CN49" t="s">
        <v>4</v>
      </c>
      <c r="CO49">
        <v>0</v>
      </c>
      <c r="CP49">
        <f t="shared" si="35"/>
        <v>142385.60999999999</v>
      </c>
      <c r="CQ49">
        <f t="shared" si="36"/>
        <v>35596.401300000005</v>
      </c>
      <c r="CR49">
        <f t="shared" si="37"/>
        <v>0</v>
      </c>
      <c r="CS49">
        <f t="shared" si="38"/>
        <v>0</v>
      </c>
      <c r="CT49">
        <f t="shared" si="39"/>
        <v>0</v>
      </c>
      <c r="CU49">
        <f t="shared" si="40"/>
        <v>0</v>
      </c>
      <c r="CV49">
        <f t="shared" si="41"/>
        <v>0</v>
      </c>
      <c r="CW49">
        <f t="shared" si="42"/>
        <v>0</v>
      </c>
      <c r="CX49">
        <f t="shared" si="43"/>
        <v>0</v>
      </c>
      <c r="CY49">
        <f t="shared" si="44"/>
        <v>0</v>
      </c>
      <c r="CZ49">
        <f t="shared" si="45"/>
        <v>0</v>
      </c>
      <c r="DC49" t="s">
        <v>4</v>
      </c>
      <c r="DD49" t="s">
        <v>4</v>
      </c>
      <c r="DE49" t="s">
        <v>4</v>
      </c>
      <c r="DF49" t="s">
        <v>4</v>
      </c>
      <c r="DG49" t="s">
        <v>4</v>
      </c>
      <c r="DH49" t="s">
        <v>4</v>
      </c>
      <c r="DI49" t="s">
        <v>4</v>
      </c>
      <c r="DJ49" t="s">
        <v>4</v>
      </c>
      <c r="DK49" t="s">
        <v>4</v>
      </c>
      <c r="DL49" t="s">
        <v>4</v>
      </c>
      <c r="DM49" t="s">
        <v>4</v>
      </c>
      <c r="DN49">
        <v>0</v>
      </c>
      <c r="DO49">
        <v>0</v>
      </c>
      <c r="DP49">
        <v>1</v>
      </c>
      <c r="DQ49">
        <v>1</v>
      </c>
      <c r="DU49">
        <v>1010</v>
      </c>
      <c r="DV49" t="s">
        <v>82</v>
      </c>
      <c r="DW49" t="s">
        <v>82</v>
      </c>
      <c r="DX49">
        <v>1</v>
      </c>
      <c r="EE49">
        <v>16510486</v>
      </c>
      <c r="EF49">
        <v>2</v>
      </c>
      <c r="EG49" t="s">
        <v>22</v>
      </c>
      <c r="EH49">
        <v>0</v>
      </c>
      <c r="EI49" t="s">
        <v>4</v>
      </c>
      <c r="EJ49">
        <v>1</v>
      </c>
      <c r="EK49">
        <v>9001</v>
      </c>
      <c r="EL49" t="s">
        <v>23</v>
      </c>
      <c r="EM49" t="s">
        <v>24</v>
      </c>
      <c r="EO49" t="s">
        <v>4</v>
      </c>
      <c r="EQ49">
        <v>0</v>
      </c>
      <c r="ER49">
        <v>5451.21</v>
      </c>
      <c r="ES49">
        <v>5451.21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6"/>
        <v>0</v>
      </c>
      <c r="FS49">
        <v>0</v>
      </c>
      <c r="FT49" t="s">
        <v>26</v>
      </c>
      <c r="FU49" t="s">
        <v>27</v>
      </c>
      <c r="FX49">
        <v>81</v>
      </c>
      <c r="FY49">
        <v>72.25</v>
      </c>
      <c r="GA49" t="s">
        <v>4</v>
      </c>
      <c r="GD49">
        <v>0</v>
      </c>
      <c r="GF49">
        <v>1777032064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7"/>
        <v>0</v>
      </c>
      <c r="GM49">
        <f t="shared" si="48"/>
        <v>142385.60999999999</v>
      </c>
      <c r="GN49">
        <f t="shared" si="49"/>
        <v>142385.60999999999</v>
      </c>
      <c r="GO49">
        <f t="shared" si="50"/>
        <v>0</v>
      </c>
      <c r="GP49">
        <f t="shared" si="51"/>
        <v>0</v>
      </c>
      <c r="GR49">
        <v>0</v>
      </c>
      <c r="GS49">
        <v>3</v>
      </c>
      <c r="GT49">
        <v>0</v>
      </c>
      <c r="GU49" t="s">
        <v>4</v>
      </c>
      <c r="GV49">
        <f t="shared" si="52"/>
        <v>0</v>
      </c>
      <c r="GW49">
        <v>1</v>
      </c>
      <c r="GX49">
        <f t="shared" si="53"/>
        <v>0</v>
      </c>
      <c r="HA49">
        <v>0</v>
      </c>
      <c r="HB49"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77</v>
      </c>
      <c r="D50" s="2"/>
      <c r="E50" s="2" t="s">
        <v>84</v>
      </c>
      <c r="F50" s="2" t="s">
        <v>85</v>
      </c>
      <c r="G50" s="2" t="s">
        <v>86</v>
      </c>
      <c r="H50" s="2" t="s">
        <v>87</v>
      </c>
      <c r="I50" s="2">
        <f>I46*J50</f>
        <v>4</v>
      </c>
      <c r="J50" s="2">
        <v>0.28985507246376813</v>
      </c>
      <c r="K50" s="2"/>
      <c r="L50" s="2"/>
      <c r="M50" s="2"/>
      <c r="N50" s="2"/>
      <c r="O50" s="2">
        <f t="shared" si="21"/>
        <v>378.72</v>
      </c>
      <c r="P50" s="2">
        <f t="shared" si="22"/>
        <v>378.72</v>
      </c>
      <c r="Q50" s="2">
        <f t="shared" si="23"/>
        <v>0</v>
      </c>
      <c r="R50" s="2">
        <f t="shared" si="24"/>
        <v>0</v>
      </c>
      <c r="S50" s="2">
        <f t="shared" si="25"/>
        <v>0</v>
      </c>
      <c r="T50" s="2">
        <f t="shared" si="26"/>
        <v>0</v>
      </c>
      <c r="U50" s="2">
        <f t="shared" si="27"/>
        <v>0</v>
      </c>
      <c r="V50" s="2">
        <f t="shared" si="28"/>
        <v>0</v>
      </c>
      <c r="W50" s="2">
        <f t="shared" si="29"/>
        <v>0</v>
      </c>
      <c r="X50" s="2">
        <f t="shared" si="30"/>
        <v>0</v>
      </c>
      <c r="Y50" s="2">
        <f t="shared" si="31"/>
        <v>0</v>
      </c>
      <c r="Z50" s="2"/>
      <c r="AA50" s="2">
        <v>16483241</v>
      </c>
      <c r="AB50" s="2">
        <f t="shared" si="32"/>
        <v>94.68</v>
      </c>
      <c r="AC50" s="2">
        <f t="shared" si="54"/>
        <v>94.68</v>
      </c>
      <c r="AD50" s="2">
        <f>ROUND((((ET50)-(EU50))+AE50),6)</f>
        <v>0</v>
      </c>
      <c r="AE50" s="2">
        <f t="shared" si="60"/>
        <v>0</v>
      </c>
      <c r="AF50" s="2">
        <f t="shared" si="60"/>
        <v>0</v>
      </c>
      <c r="AG50" s="2">
        <f t="shared" si="33"/>
        <v>0</v>
      </c>
      <c r="AH50" s="2">
        <f t="shared" si="61"/>
        <v>0</v>
      </c>
      <c r="AI50" s="2">
        <f t="shared" si="61"/>
        <v>0</v>
      </c>
      <c r="AJ50" s="2">
        <f t="shared" si="34"/>
        <v>0</v>
      </c>
      <c r="AK50" s="2">
        <v>94.68</v>
      </c>
      <c r="AL50" s="2">
        <v>94.68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81</v>
      </c>
      <c r="AU50" s="2">
        <v>72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4</v>
      </c>
      <c r="BE50" s="2" t="s">
        <v>4</v>
      </c>
      <c r="BF50" s="2" t="s">
        <v>4</v>
      </c>
      <c r="BG50" s="2" t="s">
        <v>4</v>
      </c>
      <c r="BH50" s="2">
        <v>3</v>
      </c>
      <c r="BI50" s="2">
        <v>1</v>
      </c>
      <c r="BJ50" s="2" t="s">
        <v>88</v>
      </c>
      <c r="BK50" s="2"/>
      <c r="BL50" s="2"/>
      <c r="BM50" s="2">
        <v>9001</v>
      </c>
      <c r="BN50" s="2">
        <v>0</v>
      </c>
      <c r="BO50" s="2" t="s">
        <v>4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4</v>
      </c>
      <c r="BZ50" s="2">
        <v>90</v>
      </c>
      <c r="CA50" s="2">
        <v>85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4</v>
      </c>
      <c r="CO50" s="2">
        <v>0</v>
      </c>
      <c r="CP50" s="2">
        <f t="shared" si="35"/>
        <v>378.72</v>
      </c>
      <c r="CQ50" s="2">
        <f t="shared" si="36"/>
        <v>94.68</v>
      </c>
      <c r="CR50" s="2">
        <f t="shared" si="37"/>
        <v>0</v>
      </c>
      <c r="CS50" s="2">
        <f t="shared" si="38"/>
        <v>0</v>
      </c>
      <c r="CT50" s="2">
        <f t="shared" si="39"/>
        <v>0</v>
      </c>
      <c r="CU50" s="2">
        <f t="shared" si="40"/>
        <v>0</v>
      </c>
      <c r="CV50" s="2">
        <f t="shared" si="41"/>
        <v>0</v>
      </c>
      <c r="CW50" s="2">
        <f t="shared" si="42"/>
        <v>0</v>
      </c>
      <c r="CX50" s="2">
        <f t="shared" si="43"/>
        <v>0</v>
      </c>
      <c r="CY50" s="2">
        <f t="shared" si="44"/>
        <v>0</v>
      </c>
      <c r="CZ50" s="2">
        <f t="shared" si="45"/>
        <v>0</v>
      </c>
      <c r="DA50" s="2"/>
      <c r="DB50" s="2"/>
      <c r="DC50" s="2" t="s">
        <v>4</v>
      </c>
      <c r="DD50" s="2" t="s">
        <v>4</v>
      </c>
      <c r="DE50" s="2" t="s">
        <v>4</v>
      </c>
      <c r="DF50" s="2" t="s">
        <v>4</v>
      </c>
      <c r="DG50" s="2" t="s">
        <v>4</v>
      </c>
      <c r="DH50" s="2" t="s">
        <v>4</v>
      </c>
      <c r="DI50" s="2" t="s">
        <v>4</v>
      </c>
      <c r="DJ50" s="2" t="s">
        <v>4</v>
      </c>
      <c r="DK50" s="2" t="s">
        <v>4</v>
      </c>
      <c r="DL50" s="2" t="s">
        <v>4</v>
      </c>
      <c r="DM50" s="2" t="s">
        <v>4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1013</v>
      </c>
      <c r="DV50" s="2" t="s">
        <v>87</v>
      </c>
      <c r="DW50" s="2" t="s">
        <v>87</v>
      </c>
      <c r="DX50" s="2">
        <v>1</v>
      </c>
      <c r="DY50" s="2"/>
      <c r="DZ50" s="2"/>
      <c r="EA50" s="2"/>
      <c r="EB50" s="2"/>
      <c r="EC50" s="2"/>
      <c r="ED50" s="2"/>
      <c r="EE50" s="2">
        <v>16510486</v>
      </c>
      <c r="EF50" s="2">
        <v>2</v>
      </c>
      <c r="EG50" s="2" t="s">
        <v>22</v>
      </c>
      <c r="EH50" s="2">
        <v>0</v>
      </c>
      <c r="EI50" s="2" t="s">
        <v>4</v>
      </c>
      <c r="EJ50" s="2">
        <v>1</v>
      </c>
      <c r="EK50" s="2">
        <v>9001</v>
      </c>
      <c r="EL50" s="2" t="s">
        <v>23</v>
      </c>
      <c r="EM50" s="2" t="s">
        <v>24</v>
      </c>
      <c r="EN50" s="2"/>
      <c r="EO50" s="2" t="s">
        <v>4</v>
      </c>
      <c r="EP50" s="2"/>
      <c r="EQ50" s="2">
        <v>0</v>
      </c>
      <c r="ER50" s="2">
        <v>94.68</v>
      </c>
      <c r="ES50" s="2">
        <v>94.68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6"/>
        <v>0</v>
      </c>
      <c r="FS50" s="2">
        <v>0</v>
      </c>
      <c r="FT50" s="2" t="s">
        <v>26</v>
      </c>
      <c r="FU50" s="2" t="s">
        <v>27</v>
      </c>
      <c r="FV50" s="2"/>
      <c r="FW50" s="2"/>
      <c r="FX50" s="2">
        <v>81</v>
      </c>
      <c r="FY50" s="2">
        <v>72.25</v>
      </c>
      <c r="FZ50" s="2"/>
      <c r="GA50" s="2" t="s">
        <v>4</v>
      </c>
      <c r="GB50" s="2"/>
      <c r="GC50" s="2"/>
      <c r="GD50" s="2">
        <v>0</v>
      </c>
      <c r="GE50" s="2"/>
      <c r="GF50" s="2">
        <v>-2137607551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7"/>
        <v>0</v>
      </c>
      <c r="GM50" s="2">
        <f t="shared" si="48"/>
        <v>378.72</v>
      </c>
      <c r="GN50" s="2">
        <f t="shared" si="49"/>
        <v>378.72</v>
      </c>
      <c r="GO50" s="2">
        <f t="shared" si="50"/>
        <v>0</v>
      </c>
      <c r="GP50" s="2">
        <f t="shared" si="51"/>
        <v>0</v>
      </c>
      <c r="GQ50" s="2"/>
      <c r="GR50" s="2">
        <v>0</v>
      </c>
      <c r="GS50" s="2">
        <v>3</v>
      </c>
      <c r="GT50" s="2">
        <v>0</v>
      </c>
      <c r="GU50" s="2" t="s">
        <v>4</v>
      </c>
      <c r="GV50" s="2">
        <f t="shared" si="52"/>
        <v>0</v>
      </c>
      <c r="GW50" s="2">
        <v>1</v>
      </c>
      <c r="GX50" s="2">
        <f t="shared" si="53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86</v>
      </c>
      <c r="E51" t="s">
        <v>84</v>
      </c>
      <c r="F51" t="s">
        <v>85</v>
      </c>
      <c r="G51" t="s">
        <v>86</v>
      </c>
      <c r="H51" t="s">
        <v>87</v>
      </c>
      <c r="I51">
        <f>I47*J51</f>
        <v>4</v>
      </c>
      <c r="J51">
        <v>0.28985507246376813</v>
      </c>
      <c r="O51">
        <f t="shared" si="21"/>
        <v>2473.04</v>
      </c>
      <c r="P51">
        <f t="shared" si="22"/>
        <v>2473.04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16483255</v>
      </c>
      <c r="AB51">
        <f t="shared" si="32"/>
        <v>94.68</v>
      </c>
      <c r="AC51">
        <f t="shared" si="54"/>
        <v>94.68</v>
      </c>
      <c r="AD51">
        <f>ROUND((((ET51)-(EU51))+AE51),6)</f>
        <v>0</v>
      </c>
      <c r="AE51">
        <f t="shared" si="60"/>
        <v>0</v>
      </c>
      <c r="AF51">
        <f t="shared" si="60"/>
        <v>0</v>
      </c>
      <c r="AG51">
        <f t="shared" si="33"/>
        <v>0</v>
      </c>
      <c r="AH51">
        <f t="shared" si="61"/>
        <v>0</v>
      </c>
      <c r="AI51">
        <f t="shared" si="61"/>
        <v>0</v>
      </c>
      <c r="AJ51">
        <f t="shared" si="34"/>
        <v>0</v>
      </c>
      <c r="AK51">
        <v>94.68</v>
      </c>
      <c r="AL51">
        <v>94.68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81</v>
      </c>
      <c r="AU51">
        <v>72</v>
      </c>
      <c r="AV51">
        <v>1</v>
      </c>
      <c r="AW51">
        <v>1</v>
      </c>
      <c r="AZ51">
        <v>6.53</v>
      </c>
      <c r="BA51">
        <v>1</v>
      </c>
      <c r="BB51">
        <v>1</v>
      </c>
      <c r="BC51">
        <v>6.53</v>
      </c>
      <c r="BD51" t="s">
        <v>4</v>
      </c>
      <c r="BE51" t="s">
        <v>4</v>
      </c>
      <c r="BF51" t="s">
        <v>4</v>
      </c>
      <c r="BG51" t="s">
        <v>4</v>
      </c>
      <c r="BH51">
        <v>3</v>
      </c>
      <c r="BI51">
        <v>1</v>
      </c>
      <c r="BJ51" t="s">
        <v>88</v>
      </c>
      <c r="BM51">
        <v>9001</v>
      </c>
      <c r="BN51">
        <v>0</v>
      </c>
      <c r="BO51" t="s">
        <v>4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4</v>
      </c>
      <c r="BZ51">
        <v>90</v>
      </c>
      <c r="CA51">
        <v>85</v>
      </c>
      <c r="CF51">
        <v>0</v>
      </c>
      <c r="CG51">
        <v>0</v>
      </c>
      <c r="CM51">
        <v>0</v>
      </c>
      <c r="CN51" t="s">
        <v>4</v>
      </c>
      <c r="CO51">
        <v>0</v>
      </c>
      <c r="CP51">
        <f t="shared" si="35"/>
        <v>2473.04</v>
      </c>
      <c r="CQ51">
        <f t="shared" si="36"/>
        <v>618.26040000000012</v>
      </c>
      <c r="CR51">
        <f t="shared" si="37"/>
        <v>0</v>
      </c>
      <c r="CS51">
        <f t="shared" si="38"/>
        <v>0</v>
      </c>
      <c r="CT51">
        <f t="shared" si="39"/>
        <v>0</v>
      </c>
      <c r="CU51">
        <f t="shared" si="40"/>
        <v>0</v>
      </c>
      <c r="CV51">
        <f t="shared" si="41"/>
        <v>0</v>
      </c>
      <c r="CW51">
        <f t="shared" si="42"/>
        <v>0</v>
      </c>
      <c r="CX51">
        <f t="shared" si="43"/>
        <v>0</v>
      </c>
      <c r="CY51">
        <f t="shared" si="44"/>
        <v>0</v>
      </c>
      <c r="CZ51">
        <f t="shared" si="45"/>
        <v>0</v>
      </c>
      <c r="DC51" t="s">
        <v>4</v>
      </c>
      <c r="DD51" t="s">
        <v>4</v>
      </c>
      <c r="DE51" t="s">
        <v>4</v>
      </c>
      <c r="DF51" t="s">
        <v>4</v>
      </c>
      <c r="DG51" t="s">
        <v>4</v>
      </c>
      <c r="DH51" t="s">
        <v>4</v>
      </c>
      <c r="DI51" t="s">
        <v>4</v>
      </c>
      <c r="DJ51" t="s">
        <v>4</v>
      </c>
      <c r="DK51" t="s">
        <v>4</v>
      </c>
      <c r="DL51" t="s">
        <v>4</v>
      </c>
      <c r="DM51" t="s">
        <v>4</v>
      </c>
      <c r="DN51">
        <v>0</v>
      </c>
      <c r="DO51">
        <v>0</v>
      </c>
      <c r="DP51">
        <v>1</v>
      </c>
      <c r="DQ51">
        <v>1</v>
      </c>
      <c r="DU51">
        <v>1013</v>
      </c>
      <c r="DV51" t="s">
        <v>87</v>
      </c>
      <c r="DW51" t="s">
        <v>87</v>
      </c>
      <c r="DX51">
        <v>1</v>
      </c>
      <c r="EE51">
        <v>16510486</v>
      </c>
      <c r="EF51">
        <v>2</v>
      </c>
      <c r="EG51" t="s">
        <v>22</v>
      </c>
      <c r="EH51">
        <v>0</v>
      </c>
      <c r="EI51" t="s">
        <v>4</v>
      </c>
      <c r="EJ51">
        <v>1</v>
      </c>
      <c r="EK51">
        <v>9001</v>
      </c>
      <c r="EL51" t="s">
        <v>23</v>
      </c>
      <c r="EM51" t="s">
        <v>24</v>
      </c>
      <c r="EO51" t="s">
        <v>4</v>
      </c>
      <c r="EQ51">
        <v>0</v>
      </c>
      <c r="ER51">
        <v>94.68</v>
      </c>
      <c r="ES51">
        <v>94.68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6"/>
        <v>0</v>
      </c>
      <c r="FS51">
        <v>0</v>
      </c>
      <c r="FT51" t="s">
        <v>26</v>
      </c>
      <c r="FU51" t="s">
        <v>27</v>
      </c>
      <c r="FX51">
        <v>81</v>
      </c>
      <c r="FY51">
        <v>72.25</v>
      </c>
      <c r="GA51" t="s">
        <v>4</v>
      </c>
      <c r="GD51">
        <v>0</v>
      </c>
      <c r="GF51">
        <v>-2137607551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7"/>
        <v>0</v>
      </c>
      <c r="GM51">
        <f t="shared" si="48"/>
        <v>2473.04</v>
      </c>
      <c r="GN51">
        <f t="shared" si="49"/>
        <v>2473.04</v>
      </c>
      <c r="GO51">
        <f t="shared" si="50"/>
        <v>0</v>
      </c>
      <c r="GP51">
        <f t="shared" si="51"/>
        <v>0</v>
      </c>
      <c r="GR51">
        <v>0</v>
      </c>
      <c r="GS51">
        <v>3</v>
      </c>
      <c r="GT51">
        <v>0</v>
      </c>
      <c r="GU51" t="s">
        <v>4</v>
      </c>
      <c r="GV51">
        <f t="shared" si="52"/>
        <v>0</v>
      </c>
      <c r="GW51">
        <v>1</v>
      </c>
      <c r="GX51">
        <f t="shared" si="53"/>
        <v>0</v>
      </c>
      <c r="HA51">
        <v>0</v>
      </c>
      <c r="HB51">
        <v>0</v>
      </c>
      <c r="IK51">
        <v>0</v>
      </c>
    </row>
    <row r="52" spans="1:255" x14ac:dyDescent="0.2">
      <c r="A52" s="2">
        <v>17</v>
      </c>
      <c r="B52" s="2">
        <v>1</v>
      </c>
      <c r="C52" s="2">
        <f>ROW(SmtRes!A100)</f>
        <v>100</v>
      </c>
      <c r="D52" s="2">
        <f>ROW(EtalonRes!A117)</f>
        <v>117</v>
      </c>
      <c r="E52" s="2" t="s">
        <v>89</v>
      </c>
      <c r="F52" s="2" t="s">
        <v>90</v>
      </c>
      <c r="G52" s="2" t="s">
        <v>91</v>
      </c>
      <c r="H52" s="2" t="s">
        <v>31</v>
      </c>
      <c r="I52" s="2">
        <f>ROUND(13.8/100,9)</f>
        <v>0.13800000000000001</v>
      </c>
      <c r="J52" s="2">
        <v>0</v>
      </c>
      <c r="K52" s="2"/>
      <c r="L52" s="2"/>
      <c r="M52" s="2"/>
      <c r="N52" s="2"/>
      <c r="O52" s="2">
        <f t="shared" si="21"/>
        <v>411.72</v>
      </c>
      <c r="P52" s="2">
        <f t="shared" si="22"/>
        <v>161.77000000000001</v>
      </c>
      <c r="Q52" s="2">
        <f t="shared" si="23"/>
        <v>128.97999999999999</v>
      </c>
      <c r="R52" s="2">
        <f t="shared" si="24"/>
        <v>20.63</v>
      </c>
      <c r="S52" s="2">
        <f t="shared" si="25"/>
        <v>120.97</v>
      </c>
      <c r="T52" s="2">
        <f t="shared" si="26"/>
        <v>0</v>
      </c>
      <c r="U52" s="2">
        <f t="shared" si="27"/>
        <v>12.868983000000002</v>
      </c>
      <c r="V52" s="2">
        <f t="shared" si="28"/>
        <v>1.5783750000000001</v>
      </c>
      <c r="W52" s="2">
        <f t="shared" si="29"/>
        <v>0</v>
      </c>
      <c r="X52" s="2">
        <f t="shared" si="30"/>
        <v>150.1</v>
      </c>
      <c r="Y52" s="2">
        <f t="shared" si="31"/>
        <v>76.459999999999994</v>
      </c>
      <c r="Z52" s="2"/>
      <c r="AA52" s="2">
        <v>16483241</v>
      </c>
      <c r="AB52" s="2">
        <f t="shared" si="32"/>
        <v>2983.47</v>
      </c>
      <c r="AC52" s="2">
        <f t="shared" si="54"/>
        <v>1172.22</v>
      </c>
      <c r="AD52" s="2">
        <f>ROUND(((((ET52*1.25))-((EU52*1.25)))+AE52),6)</f>
        <v>934.66250000000002</v>
      </c>
      <c r="AE52" s="2">
        <f>ROUND(((EU52*1.25)),6)</f>
        <v>149.48750000000001</v>
      </c>
      <c r="AF52" s="2">
        <f>ROUND(((EV52*1.15)),6)</f>
        <v>876.58749999999998</v>
      </c>
      <c r="AG52" s="2">
        <f t="shared" si="33"/>
        <v>0</v>
      </c>
      <c r="AH52" s="2">
        <f>((EW52*1.15))</f>
        <v>93.253500000000003</v>
      </c>
      <c r="AI52" s="2">
        <f>((EX52*1.25))</f>
        <v>11.4375</v>
      </c>
      <c r="AJ52" s="2">
        <f t="shared" si="34"/>
        <v>0</v>
      </c>
      <c r="AK52" s="2">
        <v>2682.2</v>
      </c>
      <c r="AL52" s="2">
        <v>1172.22</v>
      </c>
      <c r="AM52" s="2">
        <v>747.73</v>
      </c>
      <c r="AN52" s="2">
        <v>119.59</v>
      </c>
      <c r="AO52" s="2">
        <v>762.25</v>
      </c>
      <c r="AP52" s="2">
        <v>0</v>
      </c>
      <c r="AQ52" s="2">
        <v>81.09</v>
      </c>
      <c r="AR52" s="2">
        <v>9.15</v>
      </c>
      <c r="AS52" s="2">
        <v>0</v>
      </c>
      <c r="AT52" s="2">
        <v>106</v>
      </c>
      <c r="AU52" s="2">
        <v>54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4</v>
      </c>
      <c r="BE52" s="2" t="s">
        <v>4</v>
      </c>
      <c r="BF52" s="2" t="s">
        <v>4</v>
      </c>
      <c r="BG52" s="2" t="s">
        <v>4</v>
      </c>
      <c r="BH52" s="2">
        <v>0</v>
      </c>
      <c r="BI52" s="2">
        <v>1</v>
      </c>
      <c r="BJ52" s="2" t="s">
        <v>92</v>
      </c>
      <c r="BK52" s="2"/>
      <c r="BL52" s="2"/>
      <c r="BM52" s="2">
        <v>10001</v>
      </c>
      <c r="BN52" s="2">
        <v>0</v>
      </c>
      <c r="BO52" s="2" t="s">
        <v>4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4</v>
      </c>
      <c r="BZ52" s="2">
        <v>118</v>
      </c>
      <c r="CA52" s="2">
        <v>63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1126</v>
      </c>
      <c r="CO52" s="2">
        <v>0</v>
      </c>
      <c r="CP52" s="2">
        <f t="shared" si="35"/>
        <v>411.72</v>
      </c>
      <c r="CQ52" s="2">
        <f t="shared" si="36"/>
        <v>1172.22</v>
      </c>
      <c r="CR52" s="2">
        <f t="shared" si="37"/>
        <v>934.66250000000002</v>
      </c>
      <c r="CS52" s="2">
        <f t="shared" si="38"/>
        <v>149.48750000000001</v>
      </c>
      <c r="CT52" s="2">
        <f t="shared" si="39"/>
        <v>876.58749999999998</v>
      </c>
      <c r="CU52" s="2">
        <f t="shared" si="40"/>
        <v>0</v>
      </c>
      <c r="CV52" s="2">
        <f t="shared" si="41"/>
        <v>93.253500000000003</v>
      </c>
      <c r="CW52" s="2">
        <f t="shared" si="42"/>
        <v>11.4375</v>
      </c>
      <c r="CX52" s="2">
        <f t="shared" si="43"/>
        <v>0</v>
      </c>
      <c r="CY52" s="2">
        <f t="shared" si="44"/>
        <v>150.09599999999998</v>
      </c>
      <c r="CZ52" s="2">
        <f t="shared" si="45"/>
        <v>76.463999999999999</v>
      </c>
      <c r="DA52" s="2"/>
      <c r="DB52" s="2"/>
      <c r="DC52" s="2" t="s">
        <v>4</v>
      </c>
      <c r="DD52" s="2" t="s">
        <v>4</v>
      </c>
      <c r="DE52" s="2" t="s">
        <v>76</v>
      </c>
      <c r="DF52" s="2" t="s">
        <v>76</v>
      </c>
      <c r="DG52" s="2" t="s">
        <v>77</v>
      </c>
      <c r="DH52" s="2" t="s">
        <v>4</v>
      </c>
      <c r="DI52" s="2" t="s">
        <v>77</v>
      </c>
      <c r="DJ52" s="2" t="s">
        <v>76</v>
      </c>
      <c r="DK52" s="2" t="s">
        <v>4</v>
      </c>
      <c r="DL52" s="2" t="s">
        <v>4</v>
      </c>
      <c r="DM52" s="2" t="s">
        <v>4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1005</v>
      </c>
      <c r="DV52" s="2" t="s">
        <v>31</v>
      </c>
      <c r="DW52" s="2" t="s">
        <v>31</v>
      </c>
      <c r="DX52" s="2">
        <v>100</v>
      </c>
      <c r="DY52" s="2"/>
      <c r="DZ52" s="2"/>
      <c r="EA52" s="2"/>
      <c r="EB52" s="2"/>
      <c r="EC52" s="2"/>
      <c r="ED52" s="2"/>
      <c r="EE52" s="2">
        <v>16510487</v>
      </c>
      <c r="EF52" s="2">
        <v>2</v>
      </c>
      <c r="EG52" s="2" t="s">
        <v>22</v>
      </c>
      <c r="EH52" s="2">
        <v>0</v>
      </c>
      <c r="EI52" s="2" t="s">
        <v>4</v>
      </c>
      <c r="EJ52" s="2">
        <v>1</v>
      </c>
      <c r="EK52" s="2">
        <v>10001</v>
      </c>
      <c r="EL52" s="2" t="s">
        <v>42</v>
      </c>
      <c r="EM52" s="2" t="s">
        <v>43</v>
      </c>
      <c r="EN52" s="2"/>
      <c r="EO52" s="2" t="s">
        <v>78</v>
      </c>
      <c r="EP52" s="2"/>
      <c r="EQ52" s="2">
        <v>0</v>
      </c>
      <c r="ER52" s="2">
        <v>2682.2</v>
      </c>
      <c r="ES52" s="2">
        <v>1172.22</v>
      </c>
      <c r="ET52" s="2">
        <v>747.73</v>
      </c>
      <c r="EU52" s="2">
        <v>119.59</v>
      </c>
      <c r="EV52" s="2">
        <v>762.25</v>
      </c>
      <c r="EW52" s="2">
        <v>81.09</v>
      </c>
      <c r="EX52" s="2">
        <v>9.15</v>
      </c>
      <c r="EY52" s="2">
        <v>0</v>
      </c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6"/>
        <v>0</v>
      </c>
      <c r="FS52" s="2">
        <v>0</v>
      </c>
      <c r="FT52" s="2" t="s">
        <v>26</v>
      </c>
      <c r="FU52" s="2" t="s">
        <v>27</v>
      </c>
      <c r="FV52" s="2"/>
      <c r="FW52" s="2"/>
      <c r="FX52" s="2">
        <v>106.2</v>
      </c>
      <c r="FY52" s="2">
        <v>53.55</v>
      </c>
      <c r="FZ52" s="2"/>
      <c r="GA52" s="2" t="s">
        <v>4</v>
      </c>
      <c r="GB52" s="2"/>
      <c r="GC52" s="2"/>
      <c r="GD52" s="2">
        <v>0</v>
      </c>
      <c r="GE52" s="2"/>
      <c r="GF52" s="2">
        <v>-230469743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7"/>
        <v>0</v>
      </c>
      <c r="GM52" s="2">
        <f t="shared" si="48"/>
        <v>638.28</v>
      </c>
      <c r="GN52" s="2">
        <f t="shared" si="49"/>
        <v>638.28</v>
      </c>
      <c r="GO52" s="2">
        <f t="shared" si="50"/>
        <v>0</v>
      </c>
      <c r="GP52" s="2">
        <f t="shared" si="51"/>
        <v>0</v>
      </c>
      <c r="GQ52" s="2"/>
      <c r="GR52" s="2">
        <v>0</v>
      </c>
      <c r="GS52" s="2">
        <v>3</v>
      </c>
      <c r="GT52" s="2">
        <v>0</v>
      </c>
      <c r="GU52" s="2" t="s">
        <v>4</v>
      </c>
      <c r="GV52" s="2">
        <f t="shared" si="52"/>
        <v>0</v>
      </c>
      <c r="GW52" s="2">
        <v>1</v>
      </c>
      <c r="GX52" s="2">
        <f t="shared" si="53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17</v>
      </c>
      <c r="B53">
        <v>1</v>
      </c>
      <c r="C53">
        <f>ROW(SmtRes!A110)</f>
        <v>110</v>
      </c>
      <c r="D53">
        <f>ROW(EtalonRes!A128)</f>
        <v>128</v>
      </c>
      <c r="E53" t="s">
        <v>89</v>
      </c>
      <c r="F53" t="s">
        <v>90</v>
      </c>
      <c r="G53" t="s">
        <v>91</v>
      </c>
      <c r="H53" t="s">
        <v>31</v>
      </c>
      <c r="I53">
        <f>ROUND(13.8/100,9)</f>
        <v>0.13800000000000001</v>
      </c>
      <c r="J53">
        <v>0</v>
      </c>
      <c r="O53">
        <f t="shared" si="21"/>
        <v>2688.52</v>
      </c>
      <c r="P53">
        <f t="shared" si="22"/>
        <v>1056.33</v>
      </c>
      <c r="Q53">
        <f t="shared" si="23"/>
        <v>842.26</v>
      </c>
      <c r="R53">
        <f t="shared" si="24"/>
        <v>134.71</v>
      </c>
      <c r="S53">
        <f t="shared" si="25"/>
        <v>789.93</v>
      </c>
      <c r="T53">
        <f t="shared" si="26"/>
        <v>0</v>
      </c>
      <c r="U53">
        <f t="shared" si="27"/>
        <v>12.868983000000002</v>
      </c>
      <c r="V53">
        <f t="shared" si="28"/>
        <v>1.5783750000000001</v>
      </c>
      <c r="W53">
        <f t="shared" si="29"/>
        <v>0</v>
      </c>
      <c r="X53">
        <f t="shared" si="30"/>
        <v>980.12</v>
      </c>
      <c r="Y53">
        <f t="shared" si="31"/>
        <v>499.31</v>
      </c>
      <c r="AA53">
        <v>16483255</v>
      </c>
      <c r="AB53">
        <f t="shared" si="32"/>
        <v>2983.47</v>
      </c>
      <c r="AC53">
        <f t="shared" si="54"/>
        <v>1172.22</v>
      </c>
      <c r="AD53">
        <f>ROUND(((((ET53*1.25))-((EU53*1.25)))+AE53),6)</f>
        <v>934.66250000000002</v>
      </c>
      <c r="AE53">
        <f>ROUND(((EU53*1.25)),6)</f>
        <v>149.48750000000001</v>
      </c>
      <c r="AF53">
        <f>ROUND(((EV53*1.15)),6)</f>
        <v>876.58749999999998</v>
      </c>
      <c r="AG53">
        <f t="shared" si="33"/>
        <v>0</v>
      </c>
      <c r="AH53">
        <f>((EW53*1.15))</f>
        <v>93.253500000000003</v>
      </c>
      <c r="AI53">
        <f>((EX53*1.25))</f>
        <v>11.4375</v>
      </c>
      <c r="AJ53">
        <f t="shared" si="34"/>
        <v>0</v>
      </c>
      <c r="AK53">
        <v>2682.2</v>
      </c>
      <c r="AL53">
        <v>1172.22</v>
      </c>
      <c r="AM53">
        <v>747.73</v>
      </c>
      <c r="AN53">
        <v>119.59</v>
      </c>
      <c r="AO53">
        <v>762.25</v>
      </c>
      <c r="AP53">
        <v>0</v>
      </c>
      <c r="AQ53">
        <v>81.09</v>
      </c>
      <c r="AR53">
        <v>9.15</v>
      </c>
      <c r="AS53">
        <v>0</v>
      </c>
      <c r="AT53">
        <v>106</v>
      </c>
      <c r="AU53">
        <v>54</v>
      </c>
      <c r="AV53">
        <v>1</v>
      </c>
      <c r="AW53">
        <v>1</v>
      </c>
      <c r="AZ53">
        <v>6.53</v>
      </c>
      <c r="BA53">
        <v>6.53</v>
      </c>
      <c r="BB53">
        <v>6.53</v>
      </c>
      <c r="BC53">
        <v>6.53</v>
      </c>
      <c r="BD53" t="s">
        <v>4</v>
      </c>
      <c r="BE53" t="s">
        <v>4</v>
      </c>
      <c r="BF53" t="s">
        <v>4</v>
      </c>
      <c r="BG53" t="s">
        <v>4</v>
      </c>
      <c r="BH53">
        <v>0</v>
      </c>
      <c r="BI53">
        <v>1</v>
      </c>
      <c r="BJ53" t="s">
        <v>92</v>
      </c>
      <c r="BM53">
        <v>10001</v>
      </c>
      <c r="BN53">
        <v>0</v>
      </c>
      <c r="BO53" t="s">
        <v>4</v>
      </c>
      <c r="BP53">
        <v>0</v>
      </c>
      <c r="BQ53">
        <v>2</v>
      </c>
      <c r="BR53">
        <v>0</v>
      </c>
      <c r="BS53">
        <v>6.53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4</v>
      </c>
      <c r="BZ53">
        <v>118</v>
      </c>
      <c r="CA53">
        <v>63</v>
      </c>
      <c r="CF53">
        <v>0</v>
      </c>
      <c r="CG53">
        <v>0</v>
      </c>
      <c r="CM53">
        <v>0</v>
      </c>
      <c r="CN53" t="s">
        <v>1126</v>
      </c>
      <c r="CO53">
        <v>0</v>
      </c>
      <c r="CP53">
        <f t="shared" si="35"/>
        <v>2688.52</v>
      </c>
      <c r="CQ53">
        <f t="shared" si="36"/>
        <v>7654.5966000000008</v>
      </c>
      <c r="CR53">
        <f t="shared" si="37"/>
        <v>6103.346125</v>
      </c>
      <c r="CS53">
        <f t="shared" si="38"/>
        <v>976.1533750000001</v>
      </c>
      <c r="CT53">
        <f t="shared" si="39"/>
        <v>5724.1163750000005</v>
      </c>
      <c r="CU53">
        <f t="shared" si="40"/>
        <v>0</v>
      </c>
      <c r="CV53">
        <f t="shared" si="41"/>
        <v>93.253500000000003</v>
      </c>
      <c r="CW53">
        <f t="shared" si="42"/>
        <v>11.4375</v>
      </c>
      <c r="CX53">
        <f t="shared" si="43"/>
        <v>0</v>
      </c>
      <c r="CY53">
        <f t="shared" si="44"/>
        <v>980.11839999999995</v>
      </c>
      <c r="CZ53">
        <f t="shared" si="45"/>
        <v>499.30559999999997</v>
      </c>
      <c r="DC53" t="s">
        <v>4</v>
      </c>
      <c r="DD53" t="s">
        <v>4</v>
      </c>
      <c r="DE53" t="s">
        <v>76</v>
      </c>
      <c r="DF53" t="s">
        <v>76</v>
      </c>
      <c r="DG53" t="s">
        <v>77</v>
      </c>
      <c r="DH53" t="s">
        <v>4</v>
      </c>
      <c r="DI53" t="s">
        <v>77</v>
      </c>
      <c r="DJ53" t="s">
        <v>76</v>
      </c>
      <c r="DK53" t="s">
        <v>4</v>
      </c>
      <c r="DL53" t="s">
        <v>4</v>
      </c>
      <c r="DM53" t="s">
        <v>4</v>
      </c>
      <c r="DN53">
        <v>0</v>
      </c>
      <c r="DO53">
        <v>0</v>
      </c>
      <c r="DP53">
        <v>1</v>
      </c>
      <c r="DQ53">
        <v>1</v>
      </c>
      <c r="DU53">
        <v>1005</v>
      </c>
      <c r="DV53" t="s">
        <v>31</v>
      </c>
      <c r="DW53" t="s">
        <v>31</v>
      </c>
      <c r="DX53">
        <v>100</v>
      </c>
      <c r="EE53">
        <v>16510487</v>
      </c>
      <c r="EF53">
        <v>2</v>
      </c>
      <c r="EG53" t="s">
        <v>22</v>
      </c>
      <c r="EH53">
        <v>0</v>
      </c>
      <c r="EI53" t="s">
        <v>4</v>
      </c>
      <c r="EJ53">
        <v>1</v>
      </c>
      <c r="EK53">
        <v>10001</v>
      </c>
      <c r="EL53" t="s">
        <v>42</v>
      </c>
      <c r="EM53" t="s">
        <v>43</v>
      </c>
      <c r="EO53" t="s">
        <v>78</v>
      </c>
      <c r="EQ53">
        <v>0</v>
      </c>
      <c r="ER53">
        <v>2682.2</v>
      </c>
      <c r="ES53">
        <v>1172.22</v>
      </c>
      <c r="ET53">
        <v>747.73</v>
      </c>
      <c r="EU53">
        <v>119.59</v>
      </c>
      <c r="EV53">
        <v>762.25</v>
      </c>
      <c r="EW53">
        <v>81.09</v>
      </c>
      <c r="EX53">
        <v>9.15</v>
      </c>
      <c r="EY53">
        <v>0</v>
      </c>
      <c r="FQ53">
        <v>0</v>
      </c>
      <c r="FR53">
        <f t="shared" si="46"/>
        <v>0</v>
      </c>
      <c r="FS53">
        <v>0</v>
      </c>
      <c r="FT53" t="s">
        <v>26</v>
      </c>
      <c r="FU53" t="s">
        <v>27</v>
      </c>
      <c r="FX53">
        <v>106.2</v>
      </c>
      <c r="FY53">
        <v>53.55</v>
      </c>
      <c r="GA53" t="s">
        <v>4</v>
      </c>
      <c r="GD53">
        <v>0</v>
      </c>
      <c r="GF53">
        <v>-230469743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7"/>
        <v>0</v>
      </c>
      <c r="GM53">
        <f t="shared" si="48"/>
        <v>4167.95</v>
      </c>
      <c r="GN53">
        <f t="shared" si="49"/>
        <v>4167.95</v>
      </c>
      <c r="GO53">
        <f t="shared" si="50"/>
        <v>0</v>
      </c>
      <c r="GP53">
        <f t="shared" si="51"/>
        <v>0</v>
      </c>
      <c r="GR53">
        <v>0</v>
      </c>
      <c r="GS53">
        <v>3</v>
      </c>
      <c r="GT53">
        <v>0</v>
      </c>
      <c r="GU53" t="s">
        <v>4</v>
      </c>
      <c r="GV53">
        <f t="shared" si="52"/>
        <v>0</v>
      </c>
      <c r="GW53">
        <v>1</v>
      </c>
      <c r="GX53">
        <f t="shared" si="53"/>
        <v>0</v>
      </c>
      <c r="HA53">
        <v>0</v>
      </c>
      <c r="HB53">
        <v>0</v>
      </c>
      <c r="IK53">
        <v>0</v>
      </c>
    </row>
    <row r="54" spans="1:255" x14ac:dyDescent="0.2">
      <c r="A54" s="2">
        <v>18</v>
      </c>
      <c r="B54" s="2">
        <v>1</v>
      </c>
      <c r="C54" s="2">
        <v>95</v>
      </c>
      <c r="D54" s="2"/>
      <c r="E54" s="2" t="s">
        <v>93</v>
      </c>
      <c r="F54" s="2" t="s">
        <v>85</v>
      </c>
      <c r="G54" s="2" t="s">
        <v>86</v>
      </c>
      <c r="H54" s="2" t="s">
        <v>87</v>
      </c>
      <c r="I54" s="2">
        <f>I52*J54</f>
        <v>4</v>
      </c>
      <c r="J54" s="2">
        <v>28.985507246376809</v>
      </c>
      <c r="K54" s="2"/>
      <c r="L54" s="2"/>
      <c r="M54" s="2"/>
      <c r="N54" s="2"/>
      <c r="O54" s="2">
        <f t="shared" si="21"/>
        <v>378.72</v>
      </c>
      <c r="P54" s="2">
        <f t="shared" si="22"/>
        <v>378.72</v>
      </c>
      <c r="Q54" s="2">
        <f t="shared" si="23"/>
        <v>0</v>
      </c>
      <c r="R54" s="2">
        <f t="shared" si="24"/>
        <v>0</v>
      </c>
      <c r="S54" s="2">
        <f t="shared" si="25"/>
        <v>0</v>
      </c>
      <c r="T54" s="2">
        <f t="shared" si="26"/>
        <v>0</v>
      </c>
      <c r="U54" s="2">
        <f t="shared" si="27"/>
        <v>0</v>
      </c>
      <c r="V54" s="2">
        <f t="shared" si="28"/>
        <v>0</v>
      </c>
      <c r="W54" s="2">
        <f t="shared" si="29"/>
        <v>0</v>
      </c>
      <c r="X54" s="2">
        <f t="shared" si="30"/>
        <v>0</v>
      </c>
      <c r="Y54" s="2">
        <f t="shared" si="31"/>
        <v>0</v>
      </c>
      <c r="Z54" s="2"/>
      <c r="AA54" s="2">
        <v>16483241</v>
      </c>
      <c r="AB54" s="2">
        <f t="shared" si="32"/>
        <v>94.68</v>
      </c>
      <c r="AC54" s="2">
        <f t="shared" si="54"/>
        <v>94.68</v>
      </c>
      <c r="AD54" s="2">
        <f>ROUND((((ET54)-(EU54))+AE54),6)</f>
        <v>0</v>
      </c>
      <c r="AE54" s="2">
        <f t="shared" ref="AE54:AF57" si="62">ROUND((EU54),6)</f>
        <v>0</v>
      </c>
      <c r="AF54" s="2">
        <f t="shared" si="62"/>
        <v>0</v>
      </c>
      <c r="AG54" s="2">
        <f t="shared" si="33"/>
        <v>0</v>
      </c>
      <c r="AH54" s="2">
        <f t="shared" ref="AH54:AI57" si="63">(EW54)</f>
        <v>0</v>
      </c>
      <c r="AI54" s="2">
        <f t="shared" si="63"/>
        <v>0</v>
      </c>
      <c r="AJ54" s="2">
        <f t="shared" si="34"/>
        <v>0</v>
      </c>
      <c r="AK54" s="2">
        <v>94.68</v>
      </c>
      <c r="AL54" s="2">
        <v>94.68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81</v>
      </c>
      <c r="AU54" s="2">
        <v>72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4</v>
      </c>
      <c r="BE54" s="2" t="s">
        <v>4</v>
      </c>
      <c r="BF54" s="2" t="s">
        <v>4</v>
      </c>
      <c r="BG54" s="2" t="s">
        <v>4</v>
      </c>
      <c r="BH54" s="2">
        <v>3</v>
      </c>
      <c r="BI54" s="2">
        <v>1</v>
      </c>
      <c r="BJ54" s="2" t="s">
        <v>88</v>
      </c>
      <c r="BK54" s="2"/>
      <c r="BL54" s="2"/>
      <c r="BM54" s="2">
        <v>9001</v>
      </c>
      <c r="BN54" s="2">
        <v>0</v>
      </c>
      <c r="BO54" s="2" t="s">
        <v>4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4</v>
      </c>
      <c r="BZ54" s="2">
        <v>90</v>
      </c>
      <c r="CA54" s="2">
        <v>85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4</v>
      </c>
      <c r="CO54" s="2">
        <v>0</v>
      </c>
      <c r="CP54" s="2">
        <f t="shared" si="35"/>
        <v>378.72</v>
      </c>
      <c r="CQ54" s="2">
        <f t="shared" si="36"/>
        <v>94.68</v>
      </c>
      <c r="CR54" s="2">
        <f t="shared" si="37"/>
        <v>0</v>
      </c>
      <c r="CS54" s="2">
        <f t="shared" si="38"/>
        <v>0</v>
      </c>
      <c r="CT54" s="2">
        <f t="shared" si="39"/>
        <v>0</v>
      </c>
      <c r="CU54" s="2">
        <f t="shared" si="40"/>
        <v>0</v>
      </c>
      <c r="CV54" s="2">
        <f t="shared" si="41"/>
        <v>0</v>
      </c>
      <c r="CW54" s="2">
        <f t="shared" si="42"/>
        <v>0</v>
      </c>
      <c r="CX54" s="2">
        <f t="shared" si="43"/>
        <v>0</v>
      </c>
      <c r="CY54" s="2">
        <f t="shared" si="44"/>
        <v>0</v>
      </c>
      <c r="CZ54" s="2">
        <f t="shared" si="45"/>
        <v>0</v>
      </c>
      <c r="DA54" s="2"/>
      <c r="DB54" s="2"/>
      <c r="DC54" s="2" t="s">
        <v>4</v>
      </c>
      <c r="DD54" s="2" t="s">
        <v>4</v>
      </c>
      <c r="DE54" s="2" t="s">
        <v>4</v>
      </c>
      <c r="DF54" s="2" t="s">
        <v>4</v>
      </c>
      <c r="DG54" s="2" t="s">
        <v>4</v>
      </c>
      <c r="DH54" s="2" t="s">
        <v>4</v>
      </c>
      <c r="DI54" s="2" t="s">
        <v>4</v>
      </c>
      <c r="DJ54" s="2" t="s">
        <v>4</v>
      </c>
      <c r="DK54" s="2" t="s">
        <v>4</v>
      </c>
      <c r="DL54" s="2" t="s">
        <v>4</v>
      </c>
      <c r="DM54" s="2" t="s">
        <v>4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1013</v>
      </c>
      <c r="DV54" s="2" t="s">
        <v>87</v>
      </c>
      <c r="DW54" s="2" t="s">
        <v>87</v>
      </c>
      <c r="DX54" s="2">
        <v>1</v>
      </c>
      <c r="DY54" s="2"/>
      <c r="DZ54" s="2"/>
      <c r="EA54" s="2"/>
      <c r="EB54" s="2"/>
      <c r="EC54" s="2"/>
      <c r="ED54" s="2"/>
      <c r="EE54" s="2">
        <v>16510486</v>
      </c>
      <c r="EF54" s="2">
        <v>2</v>
      </c>
      <c r="EG54" s="2" t="s">
        <v>22</v>
      </c>
      <c r="EH54" s="2">
        <v>0</v>
      </c>
      <c r="EI54" s="2" t="s">
        <v>4</v>
      </c>
      <c r="EJ54" s="2">
        <v>1</v>
      </c>
      <c r="EK54" s="2">
        <v>9001</v>
      </c>
      <c r="EL54" s="2" t="s">
        <v>23</v>
      </c>
      <c r="EM54" s="2" t="s">
        <v>24</v>
      </c>
      <c r="EN54" s="2"/>
      <c r="EO54" s="2" t="s">
        <v>4</v>
      </c>
      <c r="EP54" s="2"/>
      <c r="EQ54" s="2">
        <v>0</v>
      </c>
      <c r="ER54" s="2">
        <v>94.68</v>
      </c>
      <c r="ES54" s="2">
        <v>94.68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6"/>
        <v>0</v>
      </c>
      <c r="FS54" s="2">
        <v>0</v>
      </c>
      <c r="FT54" s="2" t="s">
        <v>26</v>
      </c>
      <c r="FU54" s="2" t="s">
        <v>27</v>
      </c>
      <c r="FV54" s="2"/>
      <c r="FW54" s="2"/>
      <c r="FX54" s="2">
        <v>81</v>
      </c>
      <c r="FY54" s="2">
        <v>72.25</v>
      </c>
      <c r="FZ54" s="2"/>
      <c r="GA54" s="2" t="s">
        <v>4</v>
      </c>
      <c r="GB54" s="2"/>
      <c r="GC54" s="2"/>
      <c r="GD54" s="2">
        <v>0</v>
      </c>
      <c r="GE54" s="2"/>
      <c r="GF54" s="2">
        <v>-2137607551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7"/>
        <v>0</v>
      </c>
      <c r="GM54" s="2">
        <f t="shared" si="48"/>
        <v>378.72</v>
      </c>
      <c r="GN54" s="2">
        <f t="shared" si="49"/>
        <v>378.72</v>
      </c>
      <c r="GO54" s="2">
        <f t="shared" si="50"/>
        <v>0</v>
      </c>
      <c r="GP54" s="2">
        <f t="shared" si="51"/>
        <v>0</v>
      </c>
      <c r="GQ54" s="2"/>
      <c r="GR54" s="2">
        <v>0</v>
      </c>
      <c r="GS54" s="2">
        <v>3</v>
      </c>
      <c r="GT54" s="2">
        <v>0</v>
      </c>
      <c r="GU54" s="2" t="s">
        <v>4</v>
      </c>
      <c r="GV54" s="2">
        <f t="shared" si="52"/>
        <v>0</v>
      </c>
      <c r="GW54" s="2">
        <v>1</v>
      </c>
      <c r="GX54" s="2">
        <f t="shared" si="53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18</v>
      </c>
      <c r="B55">
        <v>1</v>
      </c>
      <c r="C55">
        <v>105</v>
      </c>
      <c r="E55" t="s">
        <v>93</v>
      </c>
      <c r="F55" t="s">
        <v>85</v>
      </c>
      <c r="G55" t="s">
        <v>86</v>
      </c>
      <c r="H55" t="s">
        <v>87</v>
      </c>
      <c r="I55">
        <f>I53*J55</f>
        <v>4</v>
      </c>
      <c r="J55">
        <v>28.985507246376809</v>
      </c>
      <c r="O55">
        <f t="shared" si="21"/>
        <v>2473.04</v>
      </c>
      <c r="P55">
        <f t="shared" si="22"/>
        <v>2473.04</v>
      </c>
      <c r="Q55">
        <f t="shared" si="23"/>
        <v>0</v>
      </c>
      <c r="R55">
        <f t="shared" si="24"/>
        <v>0</v>
      </c>
      <c r="S55">
        <f t="shared" si="25"/>
        <v>0</v>
      </c>
      <c r="T55">
        <f t="shared" si="26"/>
        <v>0</v>
      </c>
      <c r="U55">
        <f t="shared" si="27"/>
        <v>0</v>
      </c>
      <c r="V55">
        <f t="shared" si="28"/>
        <v>0</v>
      </c>
      <c r="W55">
        <f t="shared" si="29"/>
        <v>0</v>
      </c>
      <c r="X55">
        <f t="shared" si="30"/>
        <v>0</v>
      </c>
      <c r="Y55">
        <f t="shared" si="31"/>
        <v>0</v>
      </c>
      <c r="AA55">
        <v>16483255</v>
      </c>
      <c r="AB55">
        <f t="shared" si="32"/>
        <v>94.68</v>
      </c>
      <c r="AC55">
        <f t="shared" si="54"/>
        <v>94.68</v>
      </c>
      <c r="AD55">
        <f>ROUND((((ET55)-(EU55))+AE55),6)</f>
        <v>0</v>
      </c>
      <c r="AE55">
        <f t="shared" si="62"/>
        <v>0</v>
      </c>
      <c r="AF55">
        <f t="shared" si="62"/>
        <v>0</v>
      </c>
      <c r="AG55">
        <f t="shared" si="33"/>
        <v>0</v>
      </c>
      <c r="AH55">
        <f t="shared" si="63"/>
        <v>0</v>
      </c>
      <c r="AI55">
        <f t="shared" si="63"/>
        <v>0</v>
      </c>
      <c r="AJ55">
        <f t="shared" si="34"/>
        <v>0</v>
      </c>
      <c r="AK55">
        <v>94.68</v>
      </c>
      <c r="AL55">
        <v>94.68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81</v>
      </c>
      <c r="AU55">
        <v>72</v>
      </c>
      <c r="AV55">
        <v>1</v>
      </c>
      <c r="AW55">
        <v>1</v>
      </c>
      <c r="AZ55">
        <v>6.53</v>
      </c>
      <c r="BA55">
        <v>1</v>
      </c>
      <c r="BB55">
        <v>1</v>
      </c>
      <c r="BC55">
        <v>6.53</v>
      </c>
      <c r="BD55" t="s">
        <v>4</v>
      </c>
      <c r="BE55" t="s">
        <v>4</v>
      </c>
      <c r="BF55" t="s">
        <v>4</v>
      </c>
      <c r="BG55" t="s">
        <v>4</v>
      </c>
      <c r="BH55">
        <v>3</v>
      </c>
      <c r="BI55">
        <v>1</v>
      </c>
      <c r="BJ55" t="s">
        <v>88</v>
      </c>
      <c r="BM55">
        <v>9001</v>
      </c>
      <c r="BN55">
        <v>0</v>
      </c>
      <c r="BO55" t="s">
        <v>4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4</v>
      </c>
      <c r="BZ55">
        <v>90</v>
      </c>
      <c r="CA55">
        <v>85</v>
      </c>
      <c r="CF55">
        <v>0</v>
      </c>
      <c r="CG55">
        <v>0</v>
      </c>
      <c r="CM55">
        <v>0</v>
      </c>
      <c r="CN55" t="s">
        <v>4</v>
      </c>
      <c r="CO55">
        <v>0</v>
      </c>
      <c r="CP55">
        <f t="shared" si="35"/>
        <v>2473.04</v>
      </c>
      <c r="CQ55">
        <f t="shared" si="36"/>
        <v>618.26040000000012</v>
      </c>
      <c r="CR55">
        <f t="shared" si="37"/>
        <v>0</v>
      </c>
      <c r="CS55">
        <f t="shared" si="38"/>
        <v>0</v>
      </c>
      <c r="CT55">
        <f t="shared" si="39"/>
        <v>0</v>
      </c>
      <c r="CU55">
        <f t="shared" si="40"/>
        <v>0</v>
      </c>
      <c r="CV55">
        <f t="shared" si="41"/>
        <v>0</v>
      </c>
      <c r="CW55">
        <f t="shared" si="42"/>
        <v>0</v>
      </c>
      <c r="CX55">
        <f t="shared" si="43"/>
        <v>0</v>
      </c>
      <c r="CY55">
        <f t="shared" si="44"/>
        <v>0</v>
      </c>
      <c r="CZ55">
        <f t="shared" si="45"/>
        <v>0</v>
      </c>
      <c r="DC55" t="s">
        <v>4</v>
      </c>
      <c r="DD55" t="s">
        <v>4</v>
      </c>
      <c r="DE55" t="s">
        <v>4</v>
      </c>
      <c r="DF55" t="s">
        <v>4</v>
      </c>
      <c r="DG55" t="s">
        <v>4</v>
      </c>
      <c r="DH55" t="s">
        <v>4</v>
      </c>
      <c r="DI55" t="s">
        <v>4</v>
      </c>
      <c r="DJ55" t="s">
        <v>4</v>
      </c>
      <c r="DK55" t="s">
        <v>4</v>
      </c>
      <c r="DL55" t="s">
        <v>4</v>
      </c>
      <c r="DM55" t="s">
        <v>4</v>
      </c>
      <c r="DN55">
        <v>0</v>
      </c>
      <c r="DO55">
        <v>0</v>
      </c>
      <c r="DP55">
        <v>1</v>
      </c>
      <c r="DQ55">
        <v>1</v>
      </c>
      <c r="DU55">
        <v>1013</v>
      </c>
      <c r="DV55" t="s">
        <v>87</v>
      </c>
      <c r="DW55" t="s">
        <v>87</v>
      </c>
      <c r="DX55">
        <v>1</v>
      </c>
      <c r="EE55">
        <v>16510486</v>
      </c>
      <c r="EF55">
        <v>2</v>
      </c>
      <c r="EG55" t="s">
        <v>22</v>
      </c>
      <c r="EH55">
        <v>0</v>
      </c>
      <c r="EI55" t="s">
        <v>4</v>
      </c>
      <c r="EJ55">
        <v>1</v>
      </c>
      <c r="EK55">
        <v>9001</v>
      </c>
      <c r="EL55" t="s">
        <v>23</v>
      </c>
      <c r="EM55" t="s">
        <v>24</v>
      </c>
      <c r="EO55" t="s">
        <v>4</v>
      </c>
      <c r="EQ55">
        <v>0</v>
      </c>
      <c r="ER55">
        <v>94.68</v>
      </c>
      <c r="ES55">
        <v>94.68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6"/>
        <v>0</v>
      </c>
      <c r="FS55">
        <v>0</v>
      </c>
      <c r="FT55" t="s">
        <v>26</v>
      </c>
      <c r="FU55" t="s">
        <v>27</v>
      </c>
      <c r="FX55">
        <v>81</v>
      </c>
      <c r="FY55">
        <v>72.25</v>
      </c>
      <c r="GA55" t="s">
        <v>4</v>
      </c>
      <c r="GD55">
        <v>0</v>
      </c>
      <c r="GF55">
        <v>-2137607551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7"/>
        <v>0</v>
      </c>
      <c r="GM55">
        <f t="shared" si="48"/>
        <v>2473.04</v>
      </c>
      <c r="GN55">
        <f t="shared" si="49"/>
        <v>2473.04</v>
      </c>
      <c r="GO55">
        <f t="shared" si="50"/>
        <v>0</v>
      </c>
      <c r="GP55">
        <f t="shared" si="51"/>
        <v>0</v>
      </c>
      <c r="GR55">
        <v>0</v>
      </c>
      <c r="GS55">
        <v>3</v>
      </c>
      <c r="GT55">
        <v>0</v>
      </c>
      <c r="GU55" t="s">
        <v>4</v>
      </c>
      <c r="GV55">
        <f t="shared" si="52"/>
        <v>0</v>
      </c>
      <c r="GW55">
        <v>1</v>
      </c>
      <c r="GX55">
        <f t="shared" si="53"/>
        <v>0</v>
      </c>
      <c r="HA55">
        <v>0</v>
      </c>
      <c r="HB55">
        <v>0</v>
      </c>
      <c r="IK55">
        <v>0</v>
      </c>
    </row>
    <row r="56" spans="1:255" x14ac:dyDescent="0.2">
      <c r="A56" s="2">
        <v>18</v>
      </c>
      <c r="B56" s="2">
        <v>1</v>
      </c>
      <c r="C56" s="2">
        <v>99</v>
      </c>
      <c r="D56" s="2"/>
      <c r="E56" s="2" t="s">
        <v>94</v>
      </c>
      <c r="F56" s="2" t="s">
        <v>95</v>
      </c>
      <c r="G56" s="2" t="s">
        <v>96</v>
      </c>
      <c r="H56" s="2" t="s">
        <v>17</v>
      </c>
      <c r="I56" s="2">
        <f>I52*J56</f>
        <v>13.8</v>
      </c>
      <c r="J56" s="2">
        <v>100</v>
      </c>
      <c r="K56" s="2"/>
      <c r="L56" s="2"/>
      <c r="M56" s="2"/>
      <c r="N56" s="2"/>
      <c r="O56" s="2">
        <f t="shared" si="21"/>
        <v>13731.41</v>
      </c>
      <c r="P56" s="2">
        <f t="shared" si="22"/>
        <v>13731.41</v>
      </c>
      <c r="Q56" s="2">
        <f t="shared" si="23"/>
        <v>0</v>
      </c>
      <c r="R56" s="2">
        <f t="shared" si="24"/>
        <v>0</v>
      </c>
      <c r="S56" s="2">
        <f t="shared" si="25"/>
        <v>0</v>
      </c>
      <c r="T56" s="2">
        <f t="shared" si="26"/>
        <v>0</v>
      </c>
      <c r="U56" s="2">
        <f t="shared" si="27"/>
        <v>0</v>
      </c>
      <c r="V56" s="2">
        <f t="shared" si="28"/>
        <v>0</v>
      </c>
      <c r="W56" s="2">
        <f t="shared" si="29"/>
        <v>0</v>
      </c>
      <c r="X56" s="2">
        <f t="shared" si="30"/>
        <v>0</v>
      </c>
      <c r="Y56" s="2">
        <f t="shared" si="31"/>
        <v>0</v>
      </c>
      <c r="Z56" s="2"/>
      <c r="AA56" s="2">
        <v>16483241</v>
      </c>
      <c r="AB56" s="2">
        <f t="shared" si="32"/>
        <v>995.03</v>
      </c>
      <c r="AC56" s="2">
        <f t="shared" si="54"/>
        <v>995.03</v>
      </c>
      <c r="AD56" s="2">
        <f>ROUND((((ET56)-(EU56))+AE56),6)</f>
        <v>0</v>
      </c>
      <c r="AE56" s="2">
        <f t="shared" si="62"/>
        <v>0</v>
      </c>
      <c r="AF56" s="2">
        <f t="shared" si="62"/>
        <v>0</v>
      </c>
      <c r="AG56" s="2">
        <f t="shared" si="33"/>
        <v>0</v>
      </c>
      <c r="AH56" s="2">
        <f t="shared" si="63"/>
        <v>0</v>
      </c>
      <c r="AI56" s="2">
        <f t="shared" si="63"/>
        <v>0</v>
      </c>
      <c r="AJ56" s="2">
        <f t="shared" si="34"/>
        <v>0</v>
      </c>
      <c r="AK56" s="2">
        <v>995.03</v>
      </c>
      <c r="AL56" s="2">
        <v>995.03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106</v>
      </c>
      <c r="AU56" s="2">
        <v>54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4</v>
      </c>
      <c r="BE56" s="2" t="s">
        <v>4</v>
      </c>
      <c r="BF56" s="2" t="s">
        <v>4</v>
      </c>
      <c r="BG56" s="2" t="s">
        <v>4</v>
      </c>
      <c r="BH56" s="2">
        <v>3</v>
      </c>
      <c r="BI56" s="2">
        <v>1</v>
      </c>
      <c r="BJ56" s="2" t="s">
        <v>97</v>
      </c>
      <c r="BK56" s="2"/>
      <c r="BL56" s="2"/>
      <c r="BM56" s="2">
        <v>10001</v>
      </c>
      <c r="BN56" s="2">
        <v>0</v>
      </c>
      <c r="BO56" s="2" t="s">
        <v>4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4</v>
      </c>
      <c r="BZ56" s="2">
        <v>118</v>
      </c>
      <c r="CA56" s="2">
        <v>63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4</v>
      </c>
      <c r="CO56" s="2">
        <v>0</v>
      </c>
      <c r="CP56" s="2">
        <f t="shared" si="35"/>
        <v>13731.41</v>
      </c>
      <c r="CQ56" s="2">
        <f t="shared" si="36"/>
        <v>995.03</v>
      </c>
      <c r="CR56" s="2">
        <f t="shared" si="37"/>
        <v>0</v>
      </c>
      <c r="CS56" s="2">
        <f t="shared" si="38"/>
        <v>0</v>
      </c>
      <c r="CT56" s="2">
        <f t="shared" si="39"/>
        <v>0</v>
      </c>
      <c r="CU56" s="2">
        <f t="shared" si="40"/>
        <v>0</v>
      </c>
      <c r="CV56" s="2">
        <f t="shared" si="41"/>
        <v>0</v>
      </c>
      <c r="CW56" s="2">
        <f t="shared" si="42"/>
        <v>0</v>
      </c>
      <c r="CX56" s="2">
        <f t="shared" si="43"/>
        <v>0</v>
      </c>
      <c r="CY56" s="2">
        <f t="shared" si="44"/>
        <v>0</v>
      </c>
      <c r="CZ56" s="2">
        <f t="shared" si="45"/>
        <v>0</v>
      </c>
      <c r="DA56" s="2"/>
      <c r="DB56" s="2"/>
      <c r="DC56" s="2" t="s">
        <v>4</v>
      </c>
      <c r="DD56" s="2" t="s">
        <v>4</v>
      </c>
      <c r="DE56" s="2" t="s">
        <v>4</v>
      </c>
      <c r="DF56" s="2" t="s">
        <v>4</v>
      </c>
      <c r="DG56" s="2" t="s">
        <v>4</v>
      </c>
      <c r="DH56" s="2" t="s">
        <v>4</v>
      </c>
      <c r="DI56" s="2" t="s">
        <v>4</v>
      </c>
      <c r="DJ56" s="2" t="s">
        <v>4</v>
      </c>
      <c r="DK56" s="2" t="s">
        <v>4</v>
      </c>
      <c r="DL56" s="2" t="s">
        <v>4</v>
      </c>
      <c r="DM56" s="2" t="s">
        <v>4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1005</v>
      </c>
      <c r="DV56" s="2" t="s">
        <v>17</v>
      </c>
      <c r="DW56" s="2" t="s">
        <v>17</v>
      </c>
      <c r="DX56" s="2">
        <v>1</v>
      </c>
      <c r="DY56" s="2"/>
      <c r="DZ56" s="2"/>
      <c r="EA56" s="2"/>
      <c r="EB56" s="2"/>
      <c r="EC56" s="2"/>
      <c r="ED56" s="2"/>
      <c r="EE56" s="2">
        <v>16510487</v>
      </c>
      <c r="EF56" s="2">
        <v>2</v>
      </c>
      <c r="EG56" s="2" t="s">
        <v>22</v>
      </c>
      <c r="EH56" s="2">
        <v>0</v>
      </c>
      <c r="EI56" s="2" t="s">
        <v>4</v>
      </c>
      <c r="EJ56" s="2">
        <v>1</v>
      </c>
      <c r="EK56" s="2">
        <v>10001</v>
      </c>
      <c r="EL56" s="2" t="s">
        <v>42</v>
      </c>
      <c r="EM56" s="2" t="s">
        <v>43</v>
      </c>
      <c r="EN56" s="2"/>
      <c r="EO56" s="2" t="s">
        <v>4</v>
      </c>
      <c r="EP56" s="2"/>
      <c r="EQ56" s="2">
        <v>0</v>
      </c>
      <c r="ER56" s="2">
        <v>995.03</v>
      </c>
      <c r="ES56" s="2">
        <v>995.03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46"/>
        <v>0</v>
      </c>
      <c r="FS56" s="2">
        <v>0</v>
      </c>
      <c r="FT56" s="2" t="s">
        <v>26</v>
      </c>
      <c r="FU56" s="2" t="s">
        <v>27</v>
      </c>
      <c r="FV56" s="2"/>
      <c r="FW56" s="2"/>
      <c r="FX56" s="2">
        <v>106.2</v>
      </c>
      <c r="FY56" s="2">
        <v>53.55</v>
      </c>
      <c r="FZ56" s="2"/>
      <c r="GA56" s="2" t="s">
        <v>4</v>
      </c>
      <c r="GB56" s="2"/>
      <c r="GC56" s="2"/>
      <c r="GD56" s="2">
        <v>0</v>
      </c>
      <c r="GE56" s="2"/>
      <c r="GF56" s="2">
        <v>372894191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47"/>
        <v>0</v>
      </c>
      <c r="GM56" s="2">
        <f t="shared" si="48"/>
        <v>13731.41</v>
      </c>
      <c r="GN56" s="2">
        <f t="shared" si="49"/>
        <v>13731.41</v>
      </c>
      <c r="GO56" s="2">
        <f t="shared" si="50"/>
        <v>0</v>
      </c>
      <c r="GP56" s="2">
        <f t="shared" si="51"/>
        <v>0</v>
      </c>
      <c r="GQ56" s="2"/>
      <c r="GR56" s="2">
        <v>0</v>
      </c>
      <c r="GS56" s="2">
        <v>3</v>
      </c>
      <c r="GT56" s="2">
        <v>0</v>
      </c>
      <c r="GU56" s="2" t="s">
        <v>4</v>
      </c>
      <c r="GV56" s="2">
        <f t="shared" si="52"/>
        <v>0</v>
      </c>
      <c r="GW56" s="2">
        <v>1</v>
      </c>
      <c r="GX56" s="2">
        <f t="shared" si="53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18</v>
      </c>
      <c r="B57">
        <v>1</v>
      </c>
      <c r="C57">
        <v>109</v>
      </c>
      <c r="E57" t="s">
        <v>94</v>
      </c>
      <c r="F57" t="s">
        <v>95</v>
      </c>
      <c r="G57" t="s">
        <v>96</v>
      </c>
      <c r="H57" t="s">
        <v>17</v>
      </c>
      <c r="I57">
        <f>I53*J57</f>
        <v>13.8</v>
      </c>
      <c r="J57">
        <v>100</v>
      </c>
      <c r="O57">
        <f t="shared" si="21"/>
        <v>89666.13</v>
      </c>
      <c r="P57">
        <f t="shared" si="22"/>
        <v>89666.13</v>
      </c>
      <c r="Q57">
        <f t="shared" si="23"/>
        <v>0</v>
      </c>
      <c r="R57">
        <f t="shared" si="24"/>
        <v>0</v>
      </c>
      <c r="S57">
        <f t="shared" si="25"/>
        <v>0</v>
      </c>
      <c r="T57">
        <f t="shared" si="26"/>
        <v>0</v>
      </c>
      <c r="U57">
        <f t="shared" si="27"/>
        <v>0</v>
      </c>
      <c r="V57">
        <f t="shared" si="28"/>
        <v>0</v>
      </c>
      <c r="W57">
        <f t="shared" si="29"/>
        <v>0</v>
      </c>
      <c r="X57">
        <f t="shared" si="30"/>
        <v>0</v>
      </c>
      <c r="Y57">
        <f t="shared" si="31"/>
        <v>0</v>
      </c>
      <c r="AA57">
        <v>16483255</v>
      </c>
      <c r="AB57">
        <f t="shared" si="32"/>
        <v>995.03</v>
      </c>
      <c r="AC57">
        <f t="shared" si="54"/>
        <v>995.03</v>
      </c>
      <c r="AD57">
        <f>ROUND((((ET57)-(EU57))+AE57),6)</f>
        <v>0</v>
      </c>
      <c r="AE57">
        <f t="shared" si="62"/>
        <v>0</v>
      </c>
      <c r="AF57">
        <f t="shared" si="62"/>
        <v>0</v>
      </c>
      <c r="AG57">
        <f t="shared" si="33"/>
        <v>0</v>
      </c>
      <c r="AH57">
        <f t="shared" si="63"/>
        <v>0</v>
      </c>
      <c r="AI57">
        <f t="shared" si="63"/>
        <v>0</v>
      </c>
      <c r="AJ57">
        <f t="shared" si="34"/>
        <v>0</v>
      </c>
      <c r="AK57">
        <v>995.03</v>
      </c>
      <c r="AL57">
        <v>995.03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106</v>
      </c>
      <c r="AU57">
        <v>54</v>
      </c>
      <c r="AV57">
        <v>1</v>
      </c>
      <c r="AW57">
        <v>1</v>
      </c>
      <c r="AZ57">
        <v>6.53</v>
      </c>
      <c r="BA57">
        <v>1</v>
      </c>
      <c r="BB57">
        <v>1</v>
      </c>
      <c r="BC57">
        <v>6.53</v>
      </c>
      <c r="BD57" t="s">
        <v>4</v>
      </c>
      <c r="BE57" t="s">
        <v>4</v>
      </c>
      <c r="BF57" t="s">
        <v>4</v>
      </c>
      <c r="BG57" t="s">
        <v>4</v>
      </c>
      <c r="BH57">
        <v>3</v>
      </c>
      <c r="BI57">
        <v>1</v>
      </c>
      <c r="BJ57" t="s">
        <v>97</v>
      </c>
      <c r="BM57">
        <v>10001</v>
      </c>
      <c r="BN57">
        <v>0</v>
      </c>
      <c r="BO57" t="s">
        <v>4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4</v>
      </c>
      <c r="BZ57">
        <v>118</v>
      </c>
      <c r="CA57">
        <v>63</v>
      </c>
      <c r="CF57">
        <v>0</v>
      </c>
      <c r="CG57">
        <v>0</v>
      </c>
      <c r="CM57">
        <v>0</v>
      </c>
      <c r="CN57" t="s">
        <v>4</v>
      </c>
      <c r="CO57">
        <v>0</v>
      </c>
      <c r="CP57">
        <f t="shared" si="35"/>
        <v>89666.13</v>
      </c>
      <c r="CQ57">
        <f t="shared" si="36"/>
        <v>6497.5459000000001</v>
      </c>
      <c r="CR57">
        <f t="shared" si="37"/>
        <v>0</v>
      </c>
      <c r="CS57">
        <f t="shared" si="38"/>
        <v>0</v>
      </c>
      <c r="CT57">
        <f t="shared" si="39"/>
        <v>0</v>
      </c>
      <c r="CU57">
        <f t="shared" si="40"/>
        <v>0</v>
      </c>
      <c r="CV57">
        <f t="shared" si="41"/>
        <v>0</v>
      </c>
      <c r="CW57">
        <f t="shared" si="42"/>
        <v>0</v>
      </c>
      <c r="CX57">
        <f t="shared" si="43"/>
        <v>0</v>
      </c>
      <c r="CY57">
        <f t="shared" si="44"/>
        <v>0</v>
      </c>
      <c r="CZ57">
        <f t="shared" si="45"/>
        <v>0</v>
      </c>
      <c r="DC57" t="s">
        <v>4</v>
      </c>
      <c r="DD57" t="s">
        <v>4</v>
      </c>
      <c r="DE57" t="s">
        <v>4</v>
      </c>
      <c r="DF57" t="s">
        <v>4</v>
      </c>
      <c r="DG57" t="s">
        <v>4</v>
      </c>
      <c r="DH57" t="s">
        <v>4</v>
      </c>
      <c r="DI57" t="s">
        <v>4</v>
      </c>
      <c r="DJ57" t="s">
        <v>4</v>
      </c>
      <c r="DK57" t="s">
        <v>4</v>
      </c>
      <c r="DL57" t="s">
        <v>4</v>
      </c>
      <c r="DM57" t="s">
        <v>4</v>
      </c>
      <c r="DN57">
        <v>0</v>
      </c>
      <c r="DO57">
        <v>0</v>
      </c>
      <c r="DP57">
        <v>1</v>
      </c>
      <c r="DQ57">
        <v>1</v>
      </c>
      <c r="DU57">
        <v>1005</v>
      </c>
      <c r="DV57" t="s">
        <v>17</v>
      </c>
      <c r="DW57" t="s">
        <v>17</v>
      </c>
      <c r="DX57">
        <v>1</v>
      </c>
      <c r="EE57">
        <v>16510487</v>
      </c>
      <c r="EF57">
        <v>2</v>
      </c>
      <c r="EG57" t="s">
        <v>22</v>
      </c>
      <c r="EH57">
        <v>0</v>
      </c>
      <c r="EI57" t="s">
        <v>4</v>
      </c>
      <c r="EJ57">
        <v>1</v>
      </c>
      <c r="EK57">
        <v>10001</v>
      </c>
      <c r="EL57" t="s">
        <v>42</v>
      </c>
      <c r="EM57" t="s">
        <v>43</v>
      </c>
      <c r="EO57" t="s">
        <v>4</v>
      </c>
      <c r="EQ57">
        <v>0</v>
      </c>
      <c r="ER57">
        <v>995.03</v>
      </c>
      <c r="ES57">
        <v>995.03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46"/>
        <v>0</v>
      </c>
      <c r="FS57">
        <v>0</v>
      </c>
      <c r="FT57" t="s">
        <v>26</v>
      </c>
      <c r="FU57" t="s">
        <v>27</v>
      </c>
      <c r="FX57">
        <v>106.2</v>
      </c>
      <c r="FY57">
        <v>53.55</v>
      </c>
      <c r="GA57" t="s">
        <v>4</v>
      </c>
      <c r="GD57">
        <v>0</v>
      </c>
      <c r="GF57">
        <v>372894191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47"/>
        <v>0</v>
      </c>
      <c r="GM57">
        <f t="shared" si="48"/>
        <v>89666.13</v>
      </c>
      <c r="GN57">
        <f t="shared" si="49"/>
        <v>89666.13</v>
      </c>
      <c r="GO57">
        <f t="shared" si="50"/>
        <v>0</v>
      </c>
      <c r="GP57">
        <f t="shared" si="51"/>
        <v>0</v>
      </c>
      <c r="GR57">
        <v>0</v>
      </c>
      <c r="GS57">
        <v>3</v>
      </c>
      <c r="GT57">
        <v>0</v>
      </c>
      <c r="GU57" t="s">
        <v>4</v>
      </c>
      <c r="GV57">
        <f t="shared" si="52"/>
        <v>0</v>
      </c>
      <c r="GW57">
        <v>1</v>
      </c>
      <c r="GX57">
        <f t="shared" si="53"/>
        <v>0</v>
      </c>
      <c r="HA57">
        <v>0</v>
      </c>
      <c r="HB57">
        <v>0</v>
      </c>
      <c r="IK57">
        <v>0</v>
      </c>
    </row>
    <row r="58" spans="1:255" x14ac:dyDescent="0.2">
      <c r="A58" s="2">
        <v>17</v>
      </c>
      <c r="B58" s="2">
        <v>1</v>
      </c>
      <c r="C58" s="2">
        <f>ROW(SmtRes!A116)</f>
        <v>116</v>
      </c>
      <c r="D58" s="2">
        <f>ROW(EtalonRes!A133)</f>
        <v>133</v>
      </c>
      <c r="E58" s="2" t="s">
        <v>98</v>
      </c>
      <c r="F58" s="2" t="s">
        <v>99</v>
      </c>
      <c r="G58" s="2" t="s">
        <v>100</v>
      </c>
      <c r="H58" s="2" t="s">
        <v>101</v>
      </c>
      <c r="I58" s="2">
        <v>4</v>
      </c>
      <c r="J58" s="2">
        <v>0</v>
      </c>
      <c r="K58" s="2"/>
      <c r="L58" s="2"/>
      <c r="M58" s="2"/>
      <c r="N58" s="2"/>
      <c r="O58" s="2">
        <f t="shared" si="21"/>
        <v>64.08</v>
      </c>
      <c r="P58" s="2">
        <f t="shared" si="22"/>
        <v>2.88</v>
      </c>
      <c r="Q58" s="2">
        <f t="shared" si="23"/>
        <v>10.55</v>
      </c>
      <c r="R58" s="2">
        <f t="shared" si="24"/>
        <v>0</v>
      </c>
      <c r="S58" s="2">
        <f t="shared" si="25"/>
        <v>50.65</v>
      </c>
      <c r="T58" s="2">
        <f t="shared" si="26"/>
        <v>0</v>
      </c>
      <c r="U58" s="2">
        <f t="shared" si="27"/>
        <v>5.1059999999999999</v>
      </c>
      <c r="V58" s="2">
        <f t="shared" si="28"/>
        <v>0</v>
      </c>
      <c r="W58" s="2">
        <f t="shared" si="29"/>
        <v>0</v>
      </c>
      <c r="X58" s="2">
        <f t="shared" si="30"/>
        <v>41.03</v>
      </c>
      <c r="Y58" s="2">
        <f t="shared" si="31"/>
        <v>36.47</v>
      </c>
      <c r="Z58" s="2"/>
      <c r="AA58" s="2">
        <v>16483241</v>
      </c>
      <c r="AB58" s="2">
        <f t="shared" si="32"/>
        <v>16.018999999999998</v>
      </c>
      <c r="AC58" s="2">
        <f t="shared" si="54"/>
        <v>0.72</v>
      </c>
      <c r="AD58" s="2">
        <f>ROUND(((((ET58*1.25))-((EU58*1.25)))+AE58),6)</f>
        <v>2.6375000000000002</v>
      </c>
      <c r="AE58" s="2">
        <f>ROUND(((EU58*1.25)),6)</f>
        <v>0</v>
      </c>
      <c r="AF58" s="2">
        <f>ROUND(((EV58*1.15)),6)</f>
        <v>12.6615</v>
      </c>
      <c r="AG58" s="2">
        <f t="shared" si="33"/>
        <v>0</v>
      </c>
      <c r="AH58" s="2">
        <f>((EW58*1.15))</f>
        <v>1.2765</v>
      </c>
      <c r="AI58" s="2">
        <f>((EX58*1.25))</f>
        <v>0</v>
      </c>
      <c r="AJ58" s="2">
        <f t="shared" si="34"/>
        <v>0</v>
      </c>
      <c r="AK58" s="2">
        <v>13.84</v>
      </c>
      <c r="AL58" s="2">
        <v>0.72</v>
      </c>
      <c r="AM58" s="2">
        <v>2.11</v>
      </c>
      <c r="AN58" s="2">
        <v>0</v>
      </c>
      <c r="AO58" s="2">
        <v>11.01</v>
      </c>
      <c r="AP58" s="2">
        <v>0</v>
      </c>
      <c r="AQ58" s="2">
        <v>1.1100000000000001</v>
      </c>
      <c r="AR58" s="2">
        <v>0</v>
      </c>
      <c r="AS58" s="2">
        <v>0</v>
      </c>
      <c r="AT58" s="2">
        <v>81</v>
      </c>
      <c r="AU58" s="2">
        <v>72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4</v>
      </c>
      <c r="BE58" s="2" t="s">
        <v>4</v>
      </c>
      <c r="BF58" s="2" t="s">
        <v>4</v>
      </c>
      <c r="BG58" s="2" t="s">
        <v>4</v>
      </c>
      <c r="BH58" s="2">
        <v>0</v>
      </c>
      <c r="BI58" s="2">
        <v>1</v>
      </c>
      <c r="BJ58" s="2" t="s">
        <v>102</v>
      </c>
      <c r="BK58" s="2"/>
      <c r="BL58" s="2"/>
      <c r="BM58" s="2">
        <v>9001</v>
      </c>
      <c r="BN58" s="2">
        <v>0</v>
      </c>
      <c r="BO58" s="2" t="s">
        <v>4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4</v>
      </c>
      <c r="BZ58" s="2">
        <v>90</v>
      </c>
      <c r="CA58" s="2">
        <v>85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1126</v>
      </c>
      <c r="CO58" s="2">
        <v>0</v>
      </c>
      <c r="CP58" s="2">
        <f t="shared" si="35"/>
        <v>64.08</v>
      </c>
      <c r="CQ58" s="2">
        <f t="shared" si="36"/>
        <v>0.72</v>
      </c>
      <c r="CR58" s="2">
        <f t="shared" si="37"/>
        <v>2.6375000000000002</v>
      </c>
      <c r="CS58" s="2">
        <f t="shared" si="38"/>
        <v>0</v>
      </c>
      <c r="CT58" s="2">
        <f t="shared" si="39"/>
        <v>12.6615</v>
      </c>
      <c r="CU58" s="2">
        <f t="shared" si="40"/>
        <v>0</v>
      </c>
      <c r="CV58" s="2">
        <f t="shared" si="41"/>
        <v>1.2765</v>
      </c>
      <c r="CW58" s="2">
        <f t="shared" si="42"/>
        <v>0</v>
      </c>
      <c r="CX58" s="2">
        <f t="shared" si="43"/>
        <v>0</v>
      </c>
      <c r="CY58" s="2">
        <f t="shared" si="44"/>
        <v>41.026499999999999</v>
      </c>
      <c r="CZ58" s="2">
        <f t="shared" si="45"/>
        <v>36.467999999999996</v>
      </c>
      <c r="DA58" s="2"/>
      <c r="DB58" s="2"/>
      <c r="DC58" s="2" t="s">
        <v>4</v>
      </c>
      <c r="DD58" s="2" t="s">
        <v>4</v>
      </c>
      <c r="DE58" s="2" t="s">
        <v>76</v>
      </c>
      <c r="DF58" s="2" t="s">
        <v>76</v>
      </c>
      <c r="DG58" s="2" t="s">
        <v>77</v>
      </c>
      <c r="DH58" s="2" t="s">
        <v>4</v>
      </c>
      <c r="DI58" s="2" t="s">
        <v>77</v>
      </c>
      <c r="DJ58" s="2" t="s">
        <v>76</v>
      </c>
      <c r="DK58" s="2" t="s">
        <v>4</v>
      </c>
      <c r="DL58" s="2" t="s">
        <v>4</v>
      </c>
      <c r="DM58" s="2" t="s">
        <v>4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1013</v>
      </c>
      <c r="DV58" s="2" t="s">
        <v>101</v>
      </c>
      <c r="DW58" s="2" t="s">
        <v>101</v>
      </c>
      <c r="DX58" s="2">
        <v>1</v>
      </c>
      <c r="DY58" s="2"/>
      <c r="DZ58" s="2"/>
      <c r="EA58" s="2"/>
      <c r="EB58" s="2"/>
      <c r="EC58" s="2"/>
      <c r="ED58" s="2"/>
      <c r="EE58" s="2">
        <v>16510486</v>
      </c>
      <c r="EF58" s="2">
        <v>2</v>
      </c>
      <c r="EG58" s="2" t="s">
        <v>22</v>
      </c>
      <c r="EH58" s="2">
        <v>0</v>
      </c>
      <c r="EI58" s="2" t="s">
        <v>4</v>
      </c>
      <c r="EJ58" s="2">
        <v>1</v>
      </c>
      <c r="EK58" s="2">
        <v>9001</v>
      </c>
      <c r="EL58" s="2" t="s">
        <v>23</v>
      </c>
      <c r="EM58" s="2" t="s">
        <v>24</v>
      </c>
      <c r="EN58" s="2"/>
      <c r="EO58" s="2" t="s">
        <v>78</v>
      </c>
      <c r="EP58" s="2"/>
      <c r="EQ58" s="2">
        <v>0</v>
      </c>
      <c r="ER58" s="2">
        <v>13.84</v>
      </c>
      <c r="ES58" s="2">
        <v>0.72</v>
      </c>
      <c r="ET58" s="2">
        <v>2.11</v>
      </c>
      <c r="EU58" s="2">
        <v>0</v>
      </c>
      <c r="EV58" s="2">
        <v>11.01</v>
      </c>
      <c r="EW58" s="2">
        <v>1.1100000000000001</v>
      </c>
      <c r="EX58" s="2">
        <v>0</v>
      </c>
      <c r="EY58" s="2">
        <v>0</v>
      </c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46"/>
        <v>0</v>
      </c>
      <c r="FS58" s="2">
        <v>0</v>
      </c>
      <c r="FT58" s="2" t="s">
        <v>26</v>
      </c>
      <c r="FU58" s="2" t="s">
        <v>27</v>
      </c>
      <c r="FV58" s="2"/>
      <c r="FW58" s="2"/>
      <c r="FX58" s="2">
        <v>81</v>
      </c>
      <c r="FY58" s="2">
        <v>72.25</v>
      </c>
      <c r="FZ58" s="2"/>
      <c r="GA58" s="2" t="s">
        <v>4</v>
      </c>
      <c r="GB58" s="2"/>
      <c r="GC58" s="2"/>
      <c r="GD58" s="2">
        <v>0</v>
      </c>
      <c r="GE58" s="2"/>
      <c r="GF58" s="2">
        <v>-418508909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47"/>
        <v>0</v>
      </c>
      <c r="GM58" s="2">
        <f t="shared" si="48"/>
        <v>141.58000000000001</v>
      </c>
      <c r="GN58" s="2">
        <f t="shared" si="49"/>
        <v>141.58000000000001</v>
      </c>
      <c r="GO58" s="2">
        <f t="shared" si="50"/>
        <v>0</v>
      </c>
      <c r="GP58" s="2">
        <f t="shared" si="51"/>
        <v>0</v>
      </c>
      <c r="GQ58" s="2"/>
      <c r="GR58" s="2">
        <v>0</v>
      </c>
      <c r="GS58" s="2">
        <v>3</v>
      </c>
      <c r="GT58" s="2">
        <v>0</v>
      </c>
      <c r="GU58" s="2" t="s">
        <v>4</v>
      </c>
      <c r="GV58" s="2">
        <f t="shared" si="52"/>
        <v>0</v>
      </c>
      <c r="GW58" s="2">
        <v>1</v>
      </c>
      <c r="GX58" s="2">
        <f t="shared" si="53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17</v>
      </c>
      <c r="B59">
        <v>1</v>
      </c>
      <c r="C59">
        <f>ROW(SmtRes!A122)</f>
        <v>122</v>
      </c>
      <c r="D59">
        <f>ROW(EtalonRes!A138)</f>
        <v>138</v>
      </c>
      <c r="E59" t="s">
        <v>98</v>
      </c>
      <c r="F59" t="s">
        <v>99</v>
      </c>
      <c r="G59" t="s">
        <v>100</v>
      </c>
      <c r="H59" t="s">
        <v>101</v>
      </c>
      <c r="I59">
        <v>4</v>
      </c>
      <c r="J59">
        <v>0</v>
      </c>
      <c r="O59">
        <f t="shared" si="21"/>
        <v>418.42</v>
      </c>
      <c r="P59">
        <f t="shared" si="22"/>
        <v>18.809999999999999</v>
      </c>
      <c r="Q59">
        <f t="shared" si="23"/>
        <v>68.89</v>
      </c>
      <c r="R59">
        <f t="shared" si="24"/>
        <v>0</v>
      </c>
      <c r="S59">
        <f t="shared" si="25"/>
        <v>330.72</v>
      </c>
      <c r="T59">
        <f t="shared" si="26"/>
        <v>0</v>
      </c>
      <c r="U59">
        <f t="shared" si="27"/>
        <v>5.1059999999999999</v>
      </c>
      <c r="V59">
        <f t="shared" si="28"/>
        <v>0</v>
      </c>
      <c r="W59">
        <f t="shared" si="29"/>
        <v>0</v>
      </c>
      <c r="X59">
        <f t="shared" si="30"/>
        <v>267.88</v>
      </c>
      <c r="Y59">
        <f t="shared" si="31"/>
        <v>238.12</v>
      </c>
      <c r="AA59">
        <v>16483255</v>
      </c>
      <c r="AB59">
        <f t="shared" si="32"/>
        <v>16.018999999999998</v>
      </c>
      <c r="AC59">
        <f t="shared" si="54"/>
        <v>0.72</v>
      </c>
      <c r="AD59">
        <f>ROUND(((((ET59*1.25))-((EU59*1.25)))+AE59),6)</f>
        <v>2.6375000000000002</v>
      </c>
      <c r="AE59">
        <f>ROUND(((EU59*1.25)),6)</f>
        <v>0</v>
      </c>
      <c r="AF59">
        <f>ROUND(((EV59*1.15)),6)</f>
        <v>12.6615</v>
      </c>
      <c r="AG59">
        <f t="shared" si="33"/>
        <v>0</v>
      </c>
      <c r="AH59">
        <f>((EW59*1.15))</f>
        <v>1.2765</v>
      </c>
      <c r="AI59">
        <f>((EX59*1.25))</f>
        <v>0</v>
      </c>
      <c r="AJ59">
        <f t="shared" si="34"/>
        <v>0</v>
      </c>
      <c r="AK59">
        <v>13.84</v>
      </c>
      <c r="AL59">
        <v>0.72</v>
      </c>
      <c r="AM59">
        <v>2.11</v>
      </c>
      <c r="AN59">
        <v>0</v>
      </c>
      <c r="AO59">
        <v>11.01</v>
      </c>
      <c r="AP59">
        <v>0</v>
      </c>
      <c r="AQ59">
        <v>1.1100000000000001</v>
      </c>
      <c r="AR59">
        <v>0</v>
      </c>
      <c r="AS59">
        <v>0</v>
      </c>
      <c r="AT59">
        <v>81</v>
      </c>
      <c r="AU59">
        <v>72</v>
      </c>
      <c r="AV59">
        <v>1</v>
      </c>
      <c r="AW59">
        <v>1</v>
      </c>
      <c r="AZ59">
        <v>6.53</v>
      </c>
      <c r="BA59">
        <v>6.53</v>
      </c>
      <c r="BB59">
        <v>6.53</v>
      </c>
      <c r="BC59">
        <v>6.53</v>
      </c>
      <c r="BD59" t="s">
        <v>4</v>
      </c>
      <c r="BE59" t="s">
        <v>4</v>
      </c>
      <c r="BF59" t="s">
        <v>4</v>
      </c>
      <c r="BG59" t="s">
        <v>4</v>
      </c>
      <c r="BH59">
        <v>0</v>
      </c>
      <c r="BI59">
        <v>1</v>
      </c>
      <c r="BJ59" t="s">
        <v>102</v>
      </c>
      <c r="BM59">
        <v>9001</v>
      </c>
      <c r="BN59">
        <v>0</v>
      </c>
      <c r="BO59" t="s">
        <v>4</v>
      </c>
      <c r="BP59">
        <v>0</v>
      </c>
      <c r="BQ59">
        <v>2</v>
      </c>
      <c r="BR59">
        <v>0</v>
      </c>
      <c r="BS59">
        <v>6.53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4</v>
      </c>
      <c r="BZ59">
        <v>90</v>
      </c>
      <c r="CA59">
        <v>85</v>
      </c>
      <c r="CF59">
        <v>0</v>
      </c>
      <c r="CG59">
        <v>0</v>
      </c>
      <c r="CM59">
        <v>0</v>
      </c>
      <c r="CN59" t="s">
        <v>1126</v>
      </c>
      <c r="CO59">
        <v>0</v>
      </c>
      <c r="CP59">
        <f t="shared" si="35"/>
        <v>418.42</v>
      </c>
      <c r="CQ59">
        <f t="shared" si="36"/>
        <v>4.7016</v>
      </c>
      <c r="CR59">
        <f t="shared" si="37"/>
        <v>17.222875000000002</v>
      </c>
      <c r="CS59">
        <f t="shared" si="38"/>
        <v>0</v>
      </c>
      <c r="CT59">
        <f t="shared" si="39"/>
        <v>82.679595000000006</v>
      </c>
      <c r="CU59">
        <f t="shared" si="40"/>
        <v>0</v>
      </c>
      <c r="CV59">
        <f t="shared" si="41"/>
        <v>1.2765</v>
      </c>
      <c r="CW59">
        <f t="shared" si="42"/>
        <v>0</v>
      </c>
      <c r="CX59">
        <f t="shared" si="43"/>
        <v>0</v>
      </c>
      <c r="CY59">
        <f t="shared" si="44"/>
        <v>267.88320000000004</v>
      </c>
      <c r="CZ59">
        <f t="shared" si="45"/>
        <v>238.11840000000004</v>
      </c>
      <c r="DC59" t="s">
        <v>4</v>
      </c>
      <c r="DD59" t="s">
        <v>4</v>
      </c>
      <c r="DE59" t="s">
        <v>76</v>
      </c>
      <c r="DF59" t="s">
        <v>76</v>
      </c>
      <c r="DG59" t="s">
        <v>77</v>
      </c>
      <c r="DH59" t="s">
        <v>4</v>
      </c>
      <c r="DI59" t="s">
        <v>77</v>
      </c>
      <c r="DJ59" t="s">
        <v>76</v>
      </c>
      <c r="DK59" t="s">
        <v>4</v>
      </c>
      <c r="DL59" t="s">
        <v>4</v>
      </c>
      <c r="DM59" t="s">
        <v>4</v>
      </c>
      <c r="DN59">
        <v>0</v>
      </c>
      <c r="DO59">
        <v>0</v>
      </c>
      <c r="DP59">
        <v>1</v>
      </c>
      <c r="DQ59">
        <v>1</v>
      </c>
      <c r="DU59">
        <v>1013</v>
      </c>
      <c r="DV59" t="s">
        <v>101</v>
      </c>
      <c r="DW59" t="s">
        <v>101</v>
      </c>
      <c r="DX59">
        <v>1</v>
      </c>
      <c r="EE59">
        <v>16510486</v>
      </c>
      <c r="EF59">
        <v>2</v>
      </c>
      <c r="EG59" t="s">
        <v>22</v>
      </c>
      <c r="EH59">
        <v>0</v>
      </c>
      <c r="EI59" t="s">
        <v>4</v>
      </c>
      <c r="EJ59">
        <v>1</v>
      </c>
      <c r="EK59">
        <v>9001</v>
      </c>
      <c r="EL59" t="s">
        <v>23</v>
      </c>
      <c r="EM59" t="s">
        <v>24</v>
      </c>
      <c r="EO59" t="s">
        <v>78</v>
      </c>
      <c r="EQ59">
        <v>0</v>
      </c>
      <c r="ER59">
        <v>13.84</v>
      </c>
      <c r="ES59">
        <v>0.72</v>
      </c>
      <c r="ET59">
        <v>2.11</v>
      </c>
      <c r="EU59">
        <v>0</v>
      </c>
      <c r="EV59">
        <v>11.01</v>
      </c>
      <c r="EW59">
        <v>1.1100000000000001</v>
      </c>
      <c r="EX59">
        <v>0</v>
      </c>
      <c r="EY59">
        <v>0</v>
      </c>
      <c r="FQ59">
        <v>0</v>
      </c>
      <c r="FR59">
        <f t="shared" si="46"/>
        <v>0</v>
      </c>
      <c r="FS59">
        <v>0</v>
      </c>
      <c r="FT59" t="s">
        <v>26</v>
      </c>
      <c r="FU59" t="s">
        <v>27</v>
      </c>
      <c r="FX59">
        <v>81</v>
      </c>
      <c r="FY59">
        <v>72.25</v>
      </c>
      <c r="GA59" t="s">
        <v>4</v>
      </c>
      <c r="GD59">
        <v>0</v>
      </c>
      <c r="GF59">
        <v>-418508909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47"/>
        <v>0</v>
      </c>
      <c r="GM59">
        <f t="shared" si="48"/>
        <v>924.42</v>
      </c>
      <c r="GN59">
        <f t="shared" si="49"/>
        <v>924.42</v>
      </c>
      <c r="GO59">
        <f t="shared" si="50"/>
        <v>0</v>
      </c>
      <c r="GP59">
        <f t="shared" si="51"/>
        <v>0</v>
      </c>
      <c r="GR59">
        <v>0</v>
      </c>
      <c r="GS59">
        <v>3</v>
      </c>
      <c r="GT59">
        <v>0</v>
      </c>
      <c r="GU59" t="s">
        <v>4</v>
      </c>
      <c r="GV59">
        <f t="shared" si="52"/>
        <v>0</v>
      </c>
      <c r="GW59">
        <v>1</v>
      </c>
      <c r="GX59">
        <f t="shared" si="53"/>
        <v>0</v>
      </c>
      <c r="HA59">
        <v>0</v>
      </c>
      <c r="HB59"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113</v>
      </c>
      <c r="D60" s="2"/>
      <c r="E60" s="2" t="s">
        <v>103</v>
      </c>
      <c r="F60" s="2" t="s">
        <v>104</v>
      </c>
      <c r="G60" s="2" t="s">
        <v>105</v>
      </c>
      <c r="H60" s="2" t="s">
        <v>82</v>
      </c>
      <c r="I60" s="2">
        <f>I58*J60</f>
        <v>4</v>
      </c>
      <c r="J60" s="2">
        <v>1</v>
      </c>
      <c r="K60" s="2"/>
      <c r="L60" s="2"/>
      <c r="M60" s="2"/>
      <c r="N60" s="2"/>
      <c r="O60" s="2">
        <f t="shared" ref="O60:O91" si="64">ROUND(CP60,2)</f>
        <v>1088.8800000000001</v>
      </c>
      <c r="P60" s="2">
        <f t="shared" ref="P60:P91" si="65">ROUND(CQ60*I60,2)</f>
        <v>1088.8800000000001</v>
      </c>
      <c r="Q60" s="2">
        <f t="shared" ref="Q60:Q91" si="66">ROUND(CR60*I60,2)</f>
        <v>0</v>
      </c>
      <c r="R60" s="2">
        <f t="shared" ref="R60:R91" si="67">ROUND(CS60*I60,2)</f>
        <v>0</v>
      </c>
      <c r="S60" s="2">
        <f t="shared" ref="S60:S91" si="68">ROUND(CT60*I60,2)</f>
        <v>0</v>
      </c>
      <c r="T60" s="2">
        <f t="shared" ref="T60:T91" si="69">ROUND(CU60*I60,2)</f>
        <v>0</v>
      </c>
      <c r="U60" s="2">
        <f t="shared" ref="U60:U91" si="70">CV60*I60</f>
        <v>0</v>
      </c>
      <c r="V60" s="2">
        <f t="shared" ref="V60:V91" si="71">CW60*I60</f>
        <v>0</v>
      </c>
      <c r="W60" s="2">
        <f t="shared" ref="W60:W91" si="72">ROUND(CX60*I60,2)</f>
        <v>0</v>
      </c>
      <c r="X60" s="2">
        <f t="shared" ref="X60:X91" si="73">ROUND(CY60,2)</f>
        <v>0</v>
      </c>
      <c r="Y60" s="2">
        <f t="shared" ref="Y60:Y91" si="74">ROUND(CZ60,2)</f>
        <v>0</v>
      </c>
      <c r="Z60" s="2"/>
      <c r="AA60" s="2">
        <v>16483241</v>
      </c>
      <c r="AB60" s="2">
        <f t="shared" ref="AB60:AB91" si="75">ROUND((AC60+AD60+AF60),6)</f>
        <v>272.22000000000003</v>
      </c>
      <c r="AC60" s="2">
        <f t="shared" si="54"/>
        <v>272.22000000000003</v>
      </c>
      <c r="AD60" s="2">
        <f>ROUND((((ET60)-(EU60))+AE60),6)</f>
        <v>0</v>
      </c>
      <c r="AE60" s="2">
        <f t="shared" ref="AE60:AF63" si="76">ROUND((EU60),6)</f>
        <v>0</v>
      </c>
      <c r="AF60" s="2">
        <f t="shared" si="76"/>
        <v>0</v>
      </c>
      <c r="AG60" s="2">
        <f t="shared" ref="AG60:AG91" si="77">ROUND((AP60),6)</f>
        <v>0</v>
      </c>
      <c r="AH60" s="2">
        <f t="shared" ref="AH60:AI63" si="78">(EW60)</f>
        <v>0</v>
      </c>
      <c r="AI60" s="2">
        <f t="shared" si="78"/>
        <v>0</v>
      </c>
      <c r="AJ60" s="2">
        <f t="shared" ref="AJ60:AJ91" si="79">ROUND((AS60),6)</f>
        <v>0</v>
      </c>
      <c r="AK60" s="2">
        <v>272.22000000000003</v>
      </c>
      <c r="AL60" s="2">
        <v>272.22000000000003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81</v>
      </c>
      <c r="AU60" s="2">
        <v>72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4</v>
      </c>
      <c r="BE60" s="2" t="s">
        <v>4</v>
      </c>
      <c r="BF60" s="2" t="s">
        <v>4</v>
      </c>
      <c r="BG60" s="2" t="s">
        <v>4</v>
      </c>
      <c r="BH60" s="2">
        <v>3</v>
      </c>
      <c r="BI60" s="2">
        <v>1</v>
      </c>
      <c r="BJ60" s="2" t="s">
        <v>106</v>
      </c>
      <c r="BK60" s="2"/>
      <c r="BL60" s="2"/>
      <c r="BM60" s="2">
        <v>9001</v>
      </c>
      <c r="BN60" s="2">
        <v>0</v>
      </c>
      <c r="BO60" s="2" t="s">
        <v>4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4</v>
      </c>
      <c r="BZ60" s="2">
        <v>90</v>
      </c>
      <c r="CA60" s="2">
        <v>85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4</v>
      </c>
      <c r="CO60" s="2">
        <v>0</v>
      </c>
      <c r="CP60" s="2">
        <f t="shared" ref="CP60:CP91" si="80">(P60+Q60+S60)</f>
        <v>1088.8800000000001</v>
      </c>
      <c r="CQ60" s="2">
        <f t="shared" ref="CQ60:CQ91" si="81">AC60*BC60</f>
        <v>272.22000000000003</v>
      </c>
      <c r="CR60" s="2">
        <f t="shared" ref="CR60:CR91" si="82">AD60*BB60</f>
        <v>0</v>
      </c>
      <c r="CS60" s="2">
        <f t="shared" ref="CS60:CS91" si="83">AE60*BS60</f>
        <v>0</v>
      </c>
      <c r="CT60" s="2">
        <f t="shared" ref="CT60:CT91" si="84">AF60*BA60</f>
        <v>0</v>
      </c>
      <c r="CU60" s="2">
        <f t="shared" ref="CU60:CU91" si="85">AG60</f>
        <v>0</v>
      </c>
      <c r="CV60" s="2">
        <f t="shared" ref="CV60:CV91" si="86">AH60</f>
        <v>0</v>
      </c>
      <c r="CW60" s="2">
        <f t="shared" ref="CW60:CW91" si="87">AI60</f>
        <v>0</v>
      </c>
      <c r="CX60" s="2">
        <f t="shared" ref="CX60:CX91" si="88">AJ60</f>
        <v>0</v>
      </c>
      <c r="CY60" s="2">
        <f t="shared" ref="CY60:CY91" si="89">(((S60+R60)*AT60)/100)</f>
        <v>0</v>
      </c>
      <c r="CZ60" s="2">
        <f t="shared" ref="CZ60:CZ91" si="90">(((S60+R60)*AU60)/100)</f>
        <v>0</v>
      </c>
      <c r="DA60" s="2"/>
      <c r="DB60" s="2"/>
      <c r="DC60" s="2" t="s">
        <v>4</v>
      </c>
      <c r="DD60" s="2" t="s">
        <v>4</v>
      </c>
      <c r="DE60" s="2" t="s">
        <v>4</v>
      </c>
      <c r="DF60" s="2" t="s">
        <v>4</v>
      </c>
      <c r="DG60" s="2" t="s">
        <v>4</v>
      </c>
      <c r="DH60" s="2" t="s">
        <v>4</v>
      </c>
      <c r="DI60" s="2" t="s">
        <v>4</v>
      </c>
      <c r="DJ60" s="2" t="s">
        <v>4</v>
      </c>
      <c r="DK60" s="2" t="s">
        <v>4</v>
      </c>
      <c r="DL60" s="2" t="s">
        <v>4</v>
      </c>
      <c r="DM60" s="2" t="s">
        <v>4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1010</v>
      </c>
      <c r="DV60" s="2" t="s">
        <v>82</v>
      </c>
      <c r="DW60" s="2" t="s">
        <v>82</v>
      </c>
      <c r="DX60" s="2">
        <v>1</v>
      </c>
      <c r="DY60" s="2"/>
      <c r="DZ60" s="2"/>
      <c r="EA60" s="2"/>
      <c r="EB60" s="2"/>
      <c r="EC60" s="2"/>
      <c r="ED60" s="2"/>
      <c r="EE60" s="2">
        <v>16510486</v>
      </c>
      <c r="EF60" s="2">
        <v>2</v>
      </c>
      <c r="EG60" s="2" t="s">
        <v>22</v>
      </c>
      <c r="EH60" s="2">
        <v>0</v>
      </c>
      <c r="EI60" s="2" t="s">
        <v>4</v>
      </c>
      <c r="EJ60" s="2">
        <v>1</v>
      </c>
      <c r="EK60" s="2">
        <v>9001</v>
      </c>
      <c r="EL60" s="2" t="s">
        <v>23</v>
      </c>
      <c r="EM60" s="2" t="s">
        <v>24</v>
      </c>
      <c r="EN60" s="2"/>
      <c r="EO60" s="2" t="s">
        <v>4</v>
      </c>
      <c r="EP60" s="2"/>
      <c r="EQ60" s="2">
        <v>0</v>
      </c>
      <c r="ER60" s="2">
        <v>272.22000000000003</v>
      </c>
      <c r="ES60" s="2">
        <v>272.22000000000003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ref="FR60:FR91" si="91">ROUND(IF(AND(BH60=3,BI60=3),P60,0),2)</f>
        <v>0</v>
      </c>
      <c r="FS60" s="2">
        <v>0</v>
      </c>
      <c r="FT60" s="2" t="s">
        <v>26</v>
      </c>
      <c r="FU60" s="2" t="s">
        <v>27</v>
      </c>
      <c r="FV60" s="2"/>
      <c r="FW60" s="2"/>
      <c r="FX60" s="2">
        <v>81</v>
      </c>
      <c r="FY60" s="2">
        <v>72.25</v>
      </c>
      <c r="FZ60" s="2"/>
      <c r="GA60" s="2" t="s">
        <v>4</v>
      </c>
      <c r="GB60" s="2"/>
      <c r="GC60" s="2"/>
      <c r="GD60" s="2">
        <v>0</v>
      </c>
      <c r="GE60" s="2"/>
      <c r="GF60" s="2">
        <v>735354979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ref="GL60:GL91" si="92">ROUND(IF(AND(BH60=3,BI60=3,FS60&lt;&gt;0),P60,0),2)</f>
        <v>0</v>
      </c>
      <c r="GM60" s="2">
        <f t="shared" ref="GM60:GM91" si="93">ROUND(O60+X60+Y60+GK60,2)+GX60</f>
        <v>1088.8800000000001</v>
      </c>
      <c r="GN60" s="2">
        <f t="shared" ref="GN60:GN91" si="94">IF(OR(BI60=0,BI60=1),ROUND(O60+X60+Y60+GK60,2),0)</f>
        <v>1088.8800000000001</v>
      </c>
      <c r="GO60" s="2">
        <f t="shared" ref="GO60:GO91" si="95">IF(BI60=2,ROUND(O60+X60+Y60+GK60,2),0)</f>
        <v>0</v>
      </c>
      <c r="GP60" s="2">
        <f t="shared" ref="GP60:GP91" si="96">IF(BI60=4,ROUND(O60+X60+Y60+GK60,2)+GX60,0)</f>
        <v>0</v>
      </c>
      <c r="GQ60" s="2"/>
      <c r="GR60" s="2">
        <v>0</v>
      </c>
      <c r="GS60" s="2">
        <v>3</v>
      </c>
      <c r="GT60" s="2">
        <v>0</v>
      </c>
      <c r="GU60" s="2" t="s">
        <v>4</v>
      </c>
      <c r="GV60" s="2">
        <f t="shared" ref="GV60:GV91" si="97">ROUND(GT60,6)</f>
        <v>0</v>
      </c>
      <c r="GW60" s="2">
        <v>1</v>
      </c>
      <c r="GX60" s="2">
        <f t="shared" ref="GX60:GX91" si="98">ROUND(GV60*GW60*I60,2)</f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119</v>
      </c>
      <c r="E61" t="s">
        <v>103</v>
      </c>
      <c r="F61" t="s">
        <v>104</v>
      </c>
      <c r="G61" t="s">
        <v>105</v>
      </c>
      <c r="H61" t="s">
        <v>82</v>
      </c>
      <c r="I61">
        <f>I59*J61</f>
        <v>4</v>
      </c>
      <c r="J61">
        <v>1</v>
      </c>
      <c r="O61">
        <f t="shared" si="64"/>
        <v>7110.39</v>
      </c>
      <c r="P61">
        <f t="shared" si="65"/>
        <v>7110.39</v>
      </c>
      <c r="Q61">
        <f t="shared" si="66"/>
        <v>0</v>
      </c>
      <c r="R61">
        <f t="shared" si="67"/>
        <v>0</v>
      </c>
      <c r="S61">
        <f t="shared" si="68"/>
        <v>0</v>
      </c>
      <c r="T61">
        <f t="shared" si="69"/>
        <v>0</v>
      </c>
      <c r="U61">
        <f t="shared" si="70"/>
        <v>0</v>
      </c>
      <c r="V61">
        <f t="shared" si="71"/>
        <v>0</v>
      </c>
      <c r="W61">
        <f t="shared" si="72"/>
        <v>0</v>
      </c>
      <c r="X61">
        <f t="shared" si="73"/>
        <v>0</v>
      </c>
      <c r="Y61">
        <f t="shared" si="74"/>
        <v>0</v>
      </c>
      <c r="AA61">
        <v>16483255</v>
      </c>
      <c r="AB61">
        <f t="shared" si="75"/>
        <v>272.22000000000003</v>
      </c>
      <c r="AC61">
        <f t="shared" si="54"/>
        <v>272.22000000000003</v>
      </c>
      <c r="AD61">
        <f>ROUND((((ET61)-(EU61))+AE61),6)</f>
        <v>0</v>
      </c>
      <c r="AE61">
        <f t="shared" si="76"/>
        <v>0</v>
      </c>
      <c r="AF61">
        <f t="shared" si="76"/>
        <v>0</v>
      </c>
      <c r="AG61">
        <f t="shared" si="77"/>
        <v>0</v>
      </c>
      <c r="AH61">
        <f t="shared" si="78"/>
        <v>0</v>
      </c>
      <c r="AI61">
        <f t="shared" si="78"/>
        <v>0</v>
      </c>
      <c r="AJ61">
        <f t="shared" si="79"/>
        <v>0</v>
      </c>
      <c r="AK61">
        <v>272.22000000000003</v>
      </c>
      <c r="AL61">
        <v>272.22000000000003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81</v>
      </c>
      <c r="AU61">
        <v>72</v>
      </c>
      <c r="AV61">
        <v>1</v>
      </c>
      <c r="AW61">
        <v>1</v>
      </c>
      <c r="AZ61">
        <v>6.53</v>
      </c>
      <c r="BA61">
        <v>1</v>
      </c>
      <c r="BB61">
        <v>1</v>
      </c>
      <c r="BC61">
        <v>6.53</v>
      </c>
      <c r="BD61" t="s">
        <v>4</v>
      </c>
      <c r="BE61" t="s">
        <v>4</v>
      </c>
      <c r="BF61" t="s">
        <v>4</v>
      </c>
      <c r="BG61" t="s">
        <v>4</v>
      </c>
      <c r="BH61">
        <v>3</v>
      </c>
      <c r="BI61">
        <v>1</v>
      </c>
      <c r="BJ61" t="s">
        <v>106</v>
      </c>
      <c r="BM61">
        <v>9001</v>
      </c>
      <c r="BN61">
        <v>0</v>
      </c>
      <c r="BO61" t="s">
        <v>4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4</v>
      </c>
      <c r="BZ61">
        <v>90</v>
      </c>
      <c r="CA61">
        <v>85</v>
      </c>
      <c r="CF61">
        <v>0</v>
      </c>
      <c r="CG61">
        <v>0</v>
      </c>
      <c r="CM61">
        <v>0</v>
      </c>
      <c r="CN61" t="s">
        <v>4</v>
      </c>
      <c r="CO61">
        <v>0</v>
      </c>
      <c r="CP61">
        <f t="shared" si="80"/>
        <v>7110.39</v>
      </c>
      <c r="CQ61">
        <f t="shared" si="81"/>
        <v>1777.5966000000003</v>
      </c>
      <c r="CR61">
        <f t="shared" si="82"/>
        <v>0</v>
      </c>
      <c r="CS61">
        <f t="shared" si="83"/>
        <v>0</v>
      </c>
      <c r="CT61">
        <f t="shared" si="84"/>
        <v>0</v>
      </c>
      <c r="CU61">
        <f t="shared" si="85"/>
        <v>0</v>
      </c>
      <c r="CV61">
        <f t="shared" si="86"/>
        <v>0</v>
      </c>
      <c r="CW61">
        <f t="shared" si="87"/>
        <v>0</v>
      </c>
      <c r="CX61">
        <f t="shared" si="88"/>
        <v>0</v>
      </c>
      <c r="CY61">
        <f t="shared" si="89"/>
        <v>0</v>
      </c>
      <c r="CZ61">
        <f t="shared" si="90"/>
        <v>0</v>
      </c>
      <c r="DC61" t="s">
        <v>4</v>
      </c>
      <c r="DD61" t="s">
        <v>4</v>
      </c>
      <c r="DE61" t="s">
        <v>4</v>
      </c>
      <c r="DF61" t="s">
        <v>4</v>
      </c>
      <c r="DG61" t="s">
        <v>4</v>
      </c>
      <c r="DH61" t="s">
        <v>4</v>
      </c>
      <c r="DI61" t="s">
        <v>4</v>
      </c>
      <c r="DJ61" t="s">
        <v>4</v>
      </c>
      <c r="DK61" t="s">
        <v>4</v>
      </c>
      <c r="DL61" t="s">
        <v>4</v>
      </c>
      <c r="DM61" t="s">
        <v>4</v>
      </c>
      <c r="DN61">
        <v>0</v>
      </c>
      <c r="DO61">
        <v>0</v>
      </c>
      <c r="DP61">
        <v>1</v>
      </c>
      <c r="DQ61">
        <v>1</v>
      </c>
      <c r="DU61">
        <v>1010</v>
      </c>
      <c r="DV61" t="s">
        <v>82</v>
      </c>
      <c r="DW61" t="s">
        <v>82</v>
      </c>
      <c r="DX61">
        <v>1</v>
      </c>
      <c r="EE61">
        <v>16510486</v>
      </c>
      <c r="EF61">
        <v>2</v>
      </c>
      <c r="EG61" t="s">
        <v>22</v>
      </c>
      <c r="EH61">
        <v>0</v>
      </c>
      <c r="EI61" t="s">
        <v>4</v>
      </c>
      <c r="EJ61">
        <v>1</v>
      </c>
      <c r="EK61">
        <v>9001</v>
      </c>
      <c r="EL61" t="s">
        <v>23</v>
      </c>
      <c r="EM61" t="s">
        <v>24</v>
      </c>
      <c r="EO61" t="s">
        <v>4</v>
      </c>
      <c r="EQ61">
        <v>0</v>
      </c>
      <c r="ER61">
        <v>272.22000000000003</v>
      </c>
      <c r="ES61">
        <v>272.22000000000003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91"/>
        <v>0</v>
      </c>
      <c r="FS61">
        <v>0</v>
      </c>
      <c r="FT61" t="s">
        <v>26</v>
      </c>
      <c r="FU61" t="s">
        <v>27</v>
      </c>
      <c r="FX61">
        <v>81</v>
      </c>
      <c r="FY61">
        <v>72.25</v>
      </c>
      <c r="GA61" t="s">
        <v>4</v>
      </c>
      <c r="GD61">
        <v>0</v>
      </c>
      <c r="GF61">
        <v>735354979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92"/>
        <v>0</v>
      </c>
      <c r="GM61">
        <f t="shared" si="93"/>
        <v>7110.39</v>
      </c>
      <c r="GN61">
        <f t="shared" si="94"/>
        <v>7110.39</v>
      </c>
      <c r="GO61">
        <f t="shared" si="95"/>
        <v>0</v>
      </c>
      <c r="GP61">
        <f t="shared" si="96"/>
        <v>0</v>
      </c>
      <c r="GR61">
        <v>0</v>
      </c>
      <c r="GS61">
        <v>3</v>
      </c>
      <c r="GT61">
        <v>0</v>
      </c>
      <c r="GU61" t="s">
        <v>4</v>
      </c>
      <c r="GV61">
        <f t="shared" si="97"/>
        <v>0</v>
      </c>
      <c r="GW61">
        <v>1</v>
      </c>
      <c r="GX61">
        <f t="shared" si="98"/>
        <v>0</v>
      </c>
      <c r="HA61">
        <v>0</v>
      </c>
      <c r="HB61">
        <v>0</v>
      </c>
      <c r="IK61">
        <v>0</v>
      </c>
    </row>
    <row r="62" spans="1:255" x14ac:dyDescent="0.2">
      <c r="A62" s="2">
        <v>18</v>
      </c>
      <c r="B62" s="2">
        <v>1</v>
      </c>
      <c r="C62" s="2">
        <v>114</v>
      </c>
      <c r="D62" s="2"/>
      <c r="E62" s="2" t="s">
        <v>107</v>
      </c>
      <c r="F62" s="2" t="s">
        <v>108</v>
      </c>
      <c r="G62" s="2" t="s">
        <v>109</v>
      </c>
      <c r="H62" s="2" t="s">
        <v>87</v>
      </c>
      <c r="I62" s="2">
        <f>I58*J62</f>
        <v>4</v>
      </c>
      <c r="J62" s="2">
        <v>1</v>
      </c>
      <c r="K62" s="2"/>
      <c r="L62" s="2"/>
      <c r="M62" s="2"/>
      <c r="N62" s="2"/>
      <c r="O62" s="2">
        <f t="shared" si="64"/>
        <v>33.200000000000003</v>
      </c>
      <c r="P62" s="2">
        <f t="shared" si="65"/>
        <v>33.200000000000003</v>
      </c>
      <c r="Q62" s="2">
        <f t="shared" si="66"/>
        <v>0</v>
      </c>
      <c r="R62" s="2">
        <f t="shared" si="67"/>
        <v>0</v>
      </c>
      <c r="S62" s="2">
        <f t="shared" si="68"/>
        <v>0</v>
      </c>
      <c r="T62" s="2">
        <f t="shared" si="69"/>
        <v>0</v>
      </c>
      <c r="U62" s="2">
        <f t="shared" si="70"/>
        <v>0</v>
      </c>
      <c r="V62" s="2">
        <f t="shared" si="71"/>
        <v>0</v>
      </c>
      <c r="W62" s="2">
        <f t="shared" si="72"/>
        <v>0</v>
      </c>
      <c r="X62" s="2">
        <f t="shared" si="73"/>
        <v>0</v>
      </c>
      <c r="Y62" s="2">
        <f t="shared" si="74"/>
        <v>0</v>
      </c>
      <c r="Z62" s="2"/>
      <c r="AA62" s="2">
        <v>16483241</v>
      </c>
      <c r="AB62" s="2">
        <f t="shared" si="75"/>
        <v>8.3000000000000007</v>
      </c>
      <c r="AC62" s="2">
        <f t="shared" si="54"/>
        <v>8.3000000000000007</v>
      </c>
      <c r="AD62" s="2">
        <f>ROUND((((ET62)-(EU62))+AE62),6)</f>
        <v>0</v>
      </c>
      <c r="AE62" s="2">
        <f t="shared" si="76"/>
        <v>0</v>
      </c>
      <c r="AF62" s="2">
        <f t="shared" si="76"/>
        <v>0</v>
      </c>
      <c r="AG62" s="2">
        <f t="shared" si="77"/>
        <v>0</v>
      </c>
      <c r="AH62" s="2">
        <f t="shared" si="78"/>
        <v>0</v>
      </c>
      <c r="AI62" s="2">
        <f t="shared" si="78"/>
        <v>0</v>
      </c>
      <c r="AJ62" s="2">
        <f t="shared" si="79"/>
        <v>0</v>
      </c>
      <c r="AK62" s="2">
        <v>8.3000000000000007</v>
      </c>
      <c r="AL62" s="2">
        <v>8.3000000000000007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81</v>
      </c>
      <c r="AU62" s="2">
        <v>72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4</v>
      </c>
      <c r="BE62" s="2" t="s">
        <v>4</v>
      </c>
      <c r="BF62" s="2" t="s">
        <v>4</v>
      </c>
      <c r="BG62" s="2" t="s">
        <v>4</v>
      </c>
      <c r="BH62" s="2">
        <v>3</v>
      </c>
      <c r="BI62" s="2">
        <v>1</v>
      </c>
      <c r="BJ62" s="2" t="s">
        <v>110</v>
      </c>
      <c r="BK62" s="2"/>
      <c r="BL62" s="2"/>
      <c r="BM62" s="2">
        <v>9001</v>
      </c>
      <c r="BN62" s="2">
        <v>0</v>
      </c>
      <c r="BO62" s="2" t="s">
        <v>4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4</v>
      </c>
      <c r="BZ62" s="2">
        <v>90</v>
      </c>
      <c r="CA62" s="2">
        <v>85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4</v>
      </c>
      <c r="CO62" s="2">
        <v>0</v>
      </c>
      <c r="CP62" s="2">
        <f t="shared" si="80"/>
        <v>33.200000000000003</v>
      </c>
      <c r="CQ62" s="2">
        <f t="shared" si="81"/>
        <v>8.3000000000000007</v>
      </c>
      <c r="CR62" s="2">
        <f t="shared" si="82"/>
        <v>0</v>
      </c>
      <c r="CS62" s="2">
        <f t="shared" si="83"/>
        <v>0</v>
      </c>
      <c r="CT62" s="2">
        <f t="shared" si="84"/>
        <v>0</v>
      </c>
      <c r="CU62" s="2">
        <f t="shared" si="85"/>
        <v>0</v>
      </c>
      <c r="CV62" s="2">
        <f t="shared" si="86"/>
        <v>0</v>
      </c>
      <c r="CW62" s="2">
        <f t="shared" si="87"/>
        <v>0</v>
      </c>
      <c r="CX62" s="2">
        <f t="shared" si="88"/>
        <v>0</v>
      </c>
      <c r="CY62" s="2">
        <f t="shared" si="89"/>
        <v>0</v>
      </c>
      <c r="CZ62" s="2">
        <f t="shared" si="90"/>
        <v>0</v>
      </c>
      <c r="DA62" s="2"/>
      <c r="DB62" s="2"/>
      <c r="DC62" s="2" t="s">
        <v>4</v>
      </c>
      <c r="DD62" s="2" t="s">
        <v>4</v>
      </c>
      <c r="DE62" s="2" t="s">
        <v>4</v>
      </c>
      <c r="DF62" s="2" t="s">
        <v>4</v>
      </c>
      <c r="DG62" s="2" t="s">
        <v>4</v>
      </c>
      <c r="DH62" s="2" t="s">
        <v>4</v>
      </c>
      <c r="DI62" s="2" t="s">
        <v>4</v>
      </c>
      <c r="DJ62" s="2" t="s">
        <v>4</v>
      </c>
      <c r="DK62" s="2" t="s">
        <v>4</v>
      </c>
      <c r="DL62" s="2" t="s">
        <v>4</v>
      </c>
      <c r="DM62" s="2" t="s">
        <v>4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1013</v>
      </c>
      <c r="DV62" s="2" t="s">
        <v>87</v>
      </c>
      <c r="DW62" s="2" t="s">
        <v>87</v>
      </c>
      <c r="DX62" s="2">
        <v>1</v>
      </c>
      <c r="DY62" s="2"/>
      <c r="DZ62" s="2"/>
      <c r="EA62" s="2"/>
      <c r="EB62" s="2"/>
      <c r="EC62" s="2"/>
      <c r="ED62" s="2"/>
      <c r="EE62" s="2">
        <v>16510486</v>
      </c>
      <c r="EF62" s="2">
        <v>2</v>
      </c>
      <c r="EG62" s="2" t="s">
        <v>22</v>
      </c>
      <c r="EH62" s="2">
        <v>0</v>
      </c>
      <c r="EI62" s="2" t="s">
        <v>4</v>
      </c>
      <c r="EJ62" s="2">
        <v>1</v>
      </c>
      <c r="EK62" s="2">
        <v>9001</v>
      </c>
      <c r="EL62" s="2" t="s">
        <v>23</v>
      </c>
      <c r="EM62" s="2" t="s">
        <v>24</v>
      </c>
      <c r="EN62" s="2"/>
      <c r="EO62" s="2" t="s">
        <v>4</v>
      </c>
      <c r="EP62" s="2"/>
      <c r="EQ62" s="2">
        <v>0</v>
      </c>
      <c r="ER62" s="2">
        <v>8.3000000000000007</v>
      </c>
      <c r="ES62" s="2">
        <v>8.3000000000000007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91"/>
        <v>0</v>
      </c>
      <c r="FS62" s="2">
        <v>0</v>
      </c>
      <c r="FT62" s="2" t="s">
        <v>26</v>
      </c>
      <c r="FU62" s="2" t="s">
        <v>27</v>
      </c>
      <c r="FV62" s="2"/>
      <c r="FW62" s="2"/>
      <c r="FX62" s="2">
        <v>81</v>
      </c>
      <c r="FY62" s="2">
        <v>72.25</v>
      </c>
      <c r="FZ62" s="2"/>
      <c r="GA62" s="2" t="s">
        <v>4</v>
      </c>
      <c r="GB62" s="2"/>
      <c r="GC62" s="2"/>
      <c r="GD62" s="2">
        <v>0</v>
      </c>
      <c r="GE62" s="2"/>
      <c r="GF62" s="2">
        <v>-35948077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92"/>
        <v>0</v>
      </c>
      <c r="GM62" s="2">
        <f t="shared" si="93"/>
        <v>33.200000000000003</v>
      </c>
      <c r="GN62" s="2">
        <f t="shared" si="94"/>
        <v>33.200000000000003</v>
      </c>
      <c r="GO62" s="2">
        <f t="shared" si="95"/>
        <v>0</v>
      </c>
      <c r="GP62" s="2">
        <f t="shared" si="96"/>
        <v>0</v>
      </c>
      <c r="GQ62" s="2"/>
      <c r="GR62" s="2">
        <v>0</v>
      </c>
      <c r="GS62" s="2">
        <v>3</v>
      </c>
      <c r="GT62" s="2">
        <v>0</v>
      </c>
      <c r="GU62" s="2" t="s">
        <v>4</v>
      </c>
      <c r="GV62" s="2">
        <f t="shared" si="97"/>
        <v>0</v>
      </c>
      <c r="GW62" s="2">
        <v>1</v>
      </c>
      <c r="GX62" s="2">
        <f t="shared" si="98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18</v>
      </c>
      <c r="B63">
        <v>1</v>
      </c>
      <c r="C63">
        <v>120</v>
      </c>
      <c r="E63" t="s">
        <v>107</v>
      </c>
      <c r="F63" t="s">
        <v>108</v>
      </c>
      <c r="G63" t="s">
        <v>109</v>
      </c>
      <c r="H63" t="s">
        <v>87</v>
      </c>
      <c r="I63">
        <f>I59*J63</f>
        <v>4</v>
      </c>
      <c r="J63">
        <v>1</v>
      </c>
      <c r="O63">
        <f t="shared" si="64"/>
        <v>216.8</v>
      </c>
      <c r="P63">
        <f t="shared" si="65"/>
        <v>216.8</v>
      </c>
      <c r="Q63">
        <f t="shared" si="66"/>
        <v>0</v>
      </c>
      <c r="R63">
        <f t="shared" si="67"/>
        <v>0</v>
      </c>
      <c r="S63">
        <f t="shared" si="68"/>
        <v>0</v>
      </c>
      <c r="T63">
        <f t="shared" si="69"/>
        <v>0</v>
      </c>
      <c r="U63">
        <f t="shared" si="70"/>
        <v>0</v>
      </c>
      <c r="V63">
        <f t="shared" si="71"/>
        <v>0</v>
      </c>
      <c r="W63">
        <f t="shared" si="72"/>
        <v>0</v>
      </c>
      <c r="X63">
        <f t="shared" si="73"/>
        <v>0</v>
      </c>
      <c r="Y63">
        <f t="shared" si="74"/>
        <v>0</v>
      </c>
      <c r="AA63">
        <v>16483255</v>
      </c>
      <c r="AB63">
        <f t="shared" si="75"/>
        <v>8.3000000000000007</v>
      </c>
      <c r="AC63">
        <f t="shared" si="54"/>
        <v>8.3000000000000007</v>
      </c>
      <c r="AD63">
        <f>ROUND((((ET63)-(EU63))+AE63),6)</f>
        <v>0</v>
      </c>
      <c r="AE63">
        <f t="shared" si="76"/>
        <v>0</v>
      </c>
      <c r="AF63">
        <f t="shared" si="76"/>
        <v>0</v>
      </c>
      <c r="AG63">
        <f t="shared" si="77"/>
        <v>0</v>
      </c>
      <c r="AH63">
        <f t="shared" si="78"/>
        <v>0</v>
      </c>
      <c r="AI63">
        <f t="shared" si="78"/>
        <v>0</v>
      </c>
      <c r="AJ63">
        <f t="shared" si="79"/>
        <v>0</v>
      </c>
      <c r="AK63">
        <v>8.3000000000000007</v>
      </c>
      <c r="AL63">
        <v>8.3000000000000007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81</v>
      </c>
      <c r="AU63">
        <v>72</v>
      </c>
      <c r="AV63">
        <v>1</v>
      </c>
      <c r="AW63">
        <v>1</v>
      </c>
      <c r="AZ63">
        <v>6.53</v>
      </c>
      <c r="BA63">
        <v>1</v>
      </c>
      <c r="BB63">
        <v>1</v>
      </c>
      <c r="BC63">
        <v>6.53</v>
      </c>
      <c r="BD63" t="s">
        <v>4</v>
      </c>
      <c r="BE63" t="s">
        <v>4</v>
      </c>
      <c r="BF63" t="s">
        <v>4</v>
      </c>
      <c r="BG63" t="s">
        <v>4</v>
      </c>
      <c r="BH63">
        <v>3</v>
      </c>
      <c r="BI63">
        <v>1</v>
      </c>
      <c r="BJ63" t="s">
        <v>110</v>
      </c>
      <c r="BM63">
        <v>9001</v>
      </c>
      <c r="BN63">
        <v>0</v>
      </c>
      <c r="BO63" t="s">
        <v>4</v>
      </c>
      <c r="BP63">
        <v>0</v>
      </c>
      <c r="BQ63">
        <v>2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4</v>
      </c>
      <c r="BZ63">
        <v>90</v>
      </c>
      <c r="CA63">
        <v>85</v>
      </c>
      <c r="CF63">
        <v>0</v>
      </c>
      <c r="CG63">
        <v>0</v>
      </c>
      <c r="CM63">
        <v>0</v>
      </c>
      <c r="CN63" t="s">
        <v>4</v>
      </c>
      <c r="CO63">
        <v>0</v>
      </c>
      <c r="CP63">
        <f t="shared" si="80"/>
        <v>216.8</v>
      </c>
      <c r="CQ63">
        <f t="shared" si="81"/>
        <v>54.199000000000005</v>
      </c>
      <c r="CR63">
        <f t="shared" si="82"/>
        <v>0</v>
      </c>
      <c r="CS63">
        <f t="shared" si="83"/>
        <v>0</v>
      </c>
      <c r="CT63">
        <f t="shared" si="84"/>
        <v>0</v>
      </c>
      <c r="CU63">
        <f t="shared" si="85"/>
        <v>0</v>
      </c>
      <c r="CV63">
        <f t="shared" si="86"/>
        <v>0</v>
      </c>
      <c r="CW63">
        <f t="shared" si="87"/>
        <v>0</v>
      </c>
      <c r="CX63">
        <f t="shared" si="88"/>
        <v>0</v>
      </c>
      <c r="CY63">
        <f t="shared" si="89"/>
        <v>0</v>
      </c>
      <c r="CZ63">
        <f t="shared" si="90"/>
        <v>0</v>
      </c>
      <c r="DC63" t="s">
        <v>4</v>
      </c>
      <c r="DD63" t="s">
        <v>4</v>
      </c>
      <c r="DE63" t="s">
        <v>4</v>
      </c>
      <c r="DF63" t="s">
        <v>4</v>
      </c>
      <c r="DG63" t="s">
        <v>4</v>
      </c>
      <c r="DH63" t="s">
        <v>4</v>
      </c>
      <c r="DI63" t="s">
        <v>4</v>
      </c>
      <c r="DJ63" t="s">
        <v>4</v>
      </c>
      <c r="DK63" t="s">
        <v>4</v>
      </c>
      <c r="DL63" t="s">
        <v>4</v>
      </c>
      <c r="DM63" t="s">
        <v>4</v>
      </c>
      <c r="DN63">
        <v>0</v>
      </c>
      <c r="DO63">
        <v>0</v>
      </c>
      <c r="DP63">
        <v>1</v>
      </c>
      <c r="DQ63">
        <v>1</v>
      </c>
      <c r="DU63">
        <v>1013</v>
      </c>
      <c r="DV63" t="s">
        <v>87</v>
      </c>
      <c r="DW63" t="s">
        <v>87</v>
      </c>
      <c r="DX63">
        <v>1</v>
      </c>
      <c r="EE63">
        <v>16510486</v>
      </c>
      <c r="EF63">
        <v>2</v>
      </c>
      <c r="EG63" t="s">
        <v>22</v>
      </c>
      <c r="EH63">
        <v>0</v>
      </c>
      <c r="EI63" t="s">
        <v>4</v>
      </c>
      <c r="EJ63">
        <v>1</v>
      </c>
      <c r="EK63">
        <v>9001</v>
      </c>
      <c r="EL63" t="s">
        <v>23</v>
      </c>
      <c r="EM63" t="s">
        <v>24</v>
      </c>
      <c r="EO63" t="s">
        <v>4</v>
      </c>
      <c r="EQ63">
        <v>0</v>
      </c>
      <c r="ER63">
        <v>8.3000000000000007</v>
      </c>
      <c r="ES63">
        <v>8.3000000000000007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91"/>
        <v>0</v>
      </c>
      <c r="FS63">
        <v>0</v>
      </c>
      <c r="FT63" t="s">
        <v>26</v>
      </c>
      <c r="FU63" t="s">
        <v>27</v>
      </c>
      <c r="FX63">
        <v>81</v>
      </c>
      <c r="FY63">
        <v>72.25</v>
      </c>
      <c r="GA63" t="s">
        <v>4</v>
      </c>
      <c r="GD63">
        <v>0</v>
      </c>
      <c r="GF63">
        <v>-35948077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92"/>
        <v>0</v>
      </c>
      <c r="GM63">
        <f t="shared" si="93"/>
        <v>216.8</v>
      </c>
      <c r="GN63">
        <f t="shared" si="94"/>
        <v>216.8</v>
      </c>
      <c r="GO63">
        <f t="shared" si="95"/>
        <v>0</v>
      </c>
      <c r="GP63">
        <f t="shared" si="96"/>
        <v>0</v>
      </c>
      <c r="GR63">
        <v>0</v>
      </c>
      <c r="GS63">
        <v>3</v>
      </c>
      <c r="GT63">
        <v>0</v>
      </c>
      <c r="GU63" t="s">
        <v>4</v>
      </c>
      <c r="GV63">
        <f t="shared" si="97"/>
        <v>0</v>
      </c>
      <c r="GW63">
        <v>1</v>
      </c>
      <c r="GX63">
        <f t="shared" si="98"/>
        <v>0</v>
      </c>
      <c r="HA63">
        <v>0</v>
      </c>
      <c r="HB63">
        <v>0</v>
      </c>
      <c r="IK63">
        <v>0</v>
      </c>
    </row>
    <row r="64" spans="1:255" x14ac:dyDescent="0.2">
      <c r="A64" s="2">
        <v>17</v>
      </c>
      <c r="B64" s="2">
        <v>1</v>
      </c>
      <c r="C64" s="2">
        <f>ROW(SmtRes!A125)</f>
        <v>125</v>
      </c>
      <c r="D64" s="2">
        <f>ROW(EtalonRes!A141)</f>
        <v>141</v>
      </c>
      <c r="E64" s="2" t="s">
        <v>111</v>
      </c>
      <c r="F64" s="2" t="s">
        <v>36</v>
      </c>
      <c r="G64" s="2" t="s">
        <v>112</v>
      </c>
      <c r="H64" s="2" t="s">
        <v>38</v>
      </c>
      <c r="I64" s="2">
        <f>ROUND(56.96/100,9)</f>
        <v>0.5696</v>
      </c>
      <c r="J64" s="2">
        <v>0</v>
      </c>
      <c r="K64" s="2"/>
      <c r="L64" s="2"/>
      <c r="M64" s="2"/>
      <c r="N64" s="2"/>
      <c r="O64" s="2">
        <f t="shared" si="64"/>
        <v>57.95</v>
      </c>
      <c r="P64" s="2">
        <f t="shared" si="65"/>
        <v>20.51</v>
      </c>
      <c r="Q64" s="2">
        <f t="shared" si="66"/>
        <v>0</v>
      </c>
      <c r="R64" s="2">
        <f t="shared" si="67"/>
        <v>0</v>
      </c>
      <c r="S64" s="2">
        <f t="shared" si="68"/>
        <v>37.44</v>
      </c>
      <c r="T64" s="2">
        <f t="shared" si="69"/>
        <v>0</v>
      </c>
      <c r="U64" s="2">
        <f t="shared" si="70"/>
        <v>4.3887679999999998</v>
      </c>
      <c r="V64" s="2">
        <f t="shared" si="71"/>
        <v>0</v>
      </c>
      <c r="W64" s="2">
        <f t="shared" si="72"/>
        <v>0</v>
      </c>
      <c r="X64" s="2">
        <f t="shared" si="73"/>
        <v>39.69</v>
      </c>
      <c r="Y64" s="2">
        <f t="shared" si="74"/>
        <v>20.22</v>
      </c>
      <c r="Z64" s="2"/>
      <c r="AA64" s="2">
        <v>16483241</v>
      </c>
      <c r="AB64" s="2">
        <f t="shared" si="75"/>
        <v>101.7225</v>
      </c>
      <c r="AC64" s="2">
        <f t="shared" si="54"/>
        <v>36</v>
      </c>
      <c r="AD64" s="2">
        <f>ROUND(((((ET64*1.25))-((EU64*1.25)))+AE64),6)</f>
        <v>0</v>
      </c>
      <c r="AE64" s="2">
        <f>ROUND(((EU64*1.25)),6)</f>
        <v>0</v>
      </c>
      <c r="AF64" s="2">
        <f>ROUND(((EV64*1.15)),6)</f>
        <v>65.722499999999997</v>
      </c>
      <c r="AG64" s="2">
        <f t="shared" si="77"/>
        <v>0</v>
      </c>
      <c r="AH64" s="2">
        <f>((EW64*1.15))</f>
        <v>7.7049999999999992</v>
      </c>
      <c r="AI64" s="2">
        <f>((EX64*1.25))</f>
        <v>0</v>
      </c>
      <c r="AJ64" s="2">
        <f t="shared" si="79"/>
        <v>0</v>
      </c>
      <c r="AK64" s="2">
        <v>93.15</v>
      </c>
      <c r="AL64" s="2">
        <v>36</v>
      </c>
      <c r="AM64" s="2">
        <v>0</v>
      </c>
      <c r="AN64" s="2">
        <v>0</v>
      </c>
      <c r="AO64" s="2">
        <v>57.15</v>
      </c>
      <c r="AP64" s="2">
        <v>0</v>
      </c>
      <c r="AQ64" s="2">
        <v>6.7</v>
      </c>
      <c r="AR64" s="2">
        <v>0</v>
      </c>
      <c r="AS64" s="2">
        <v>0</v>
      </c>
      <c r="AT64" s="2">
        <v>106</v>
      </c>
      <c r="AU64" s="2">
        <v>54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4</v>
      </c>
      <c r="BE64" s="2" t="s">
        <v>4</v>
      </c>
      <c r="BF64" s="2" t="s">
        <v>4</v>
      </c>
      <c r="BG64" s="2" t="s">
        <v>4</v>
      </c>
      <c r="BH64" s="2">
        <v>0</v>
      </c>
      <c r="BI64" s="2">
        <v>1</v>
      </c>
      <c r="BJ64" s="2" t="s">
        <v>39</v>
      </c>
      <c r="BK64" s="2"/>
      <c r="BL64" s="2"/>
      <c r="BM64" s="2">
        <v>10001</v>
      </c>
      <c r="BN64" s="2">
        <v>0</v>
      </c>
      <c r="BO64" s="2" t="s">
        <v>4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4</v>
      </c>
      <c r="BZ64" s="2">
        <v>118</v>
      </c>
      <c r="CA64" s="2">
        <v>63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1126</v>
      </c>
      <c r="CO64" s="2">
        <v>0</v>
      </c>
      <c r="CP64" s="2">
        <f t="shared" si="80"/>
        <v>57.95</v>
      </c>
      <c r="CQ64" s="2">
        <f t="shared" si="81"/>
        <v>36</v>
      </c>
      <c r="CR64" s="2">
        <f t="shared" si="82"/>
        <v>0</v>
      </c>
      <c r="CS64" s="2">
        <f t="shared" si="83"/>
        <v>0</v>
      </c>
      <c r="CT64" s="2">
        <f t="shared" si="84"/>
        <v>65.722499999999997</v>
      </c>
      <c r="CU64" s="2">
        <f t="shared" si="85"/>
        <v>0</v>
      </c>
      <c r="CV64" s="2">
        <f t="shared" si="86"/>
        <v>7.7049999999999992</v>
      </c>
      <c r="CW64" s="2">
        <f t="shared" si="87"/>
        <v>0</v>
      </c>
      <c r="CX64" s="2">
        <f t="shared" si="88"/>
        <v>0</v>
      </c>
      <c r="CY64" s="2">
        <f t="shared" si="89"/>
        <v>39.686399999999999</v>
      </c>
      <c r="CZ64" s="2">
        <f t="shared" si="90"/>
        <v>20.217599999999997</v>
      </c>
      <c r="DA64" s="2"/>
      <c r="DB64" s="2"/>
      <c r="DC64" s="2" t="s">
        <v>4</v>
      </c>
      <c r="DD64" s="2" t="s">
        <v>4</v>
      </c>
      <c r="DE64" s="2" t="s">
        <v>76</v>
      </c>
      <c r="DF64" s="2" t="s">
        <v>76</v>
      </c>
      <c r="DG64" s="2" t="s">
        <v>77</v>
      </c>
      <c r="DH64" s="2" t="s">
        <v>4</v>
      </c>
      <c r="DI64" s="2" t="s">
        <v>77</v>
      </c>
      <c r="DJ64" s="2" t="s">
        <v>76</v>
      </c>
      <c r="DK64" s="2" t="s">
        <v>4</v>
      </c>
      <c r="DL64" s="2" t="s">
        <v>4</v>
      </c>
      <c r="DM64" s="2" t="s">
        <v>4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1003</v>
      </c>
      <c r="DV64" s="2" t="s">
        <v>38</v>
      </c>
      <c r="DW64" s="2" t="s">
        <v>38</v>
      </c>
      <c r="DX64" s="2">
        <v>100</v>
      </c>
      <c r="DY64" s="2"/>
      <c r="DZ64" s="2"/>
      <c r="EA64" s="2"/>
      <c r="EB64" s="2"/>
      <c r="EC64" s="2"/>
      <c r="ED64" s="2"/>
      <c r="EE64" s="2">
        <v>16510487</v>
      </c>
      <c r="EF64" s="2">
        <v>2</v>
      </c>
      <c r="EG64" s="2" t="s">
        <v>22</v>
      </c>
      <c r="EH64" s="2">
        <v>0</v>
      </c>
      <c r="EI64" s="2" t="s">
        <v>4</v>
      </c>
      <c r="EJ64" s="2">
        <v>1</v>
      </c>
      <c r="EK64" s="2">
        <v>10001</v>
      </c>
      <c r="EL64" s="2" t="s">
        <v>42</v>
      </c>
      <c r="EM64" s="2" t="s">
        <v>43</v>
      </c>
      <c r="EN64" s="2"/>
      <c r="EO64" s="2" t="s">
        <v>78</v>
      </c>
      <c r="EP64" s="2"/>
      <c r="EQ64" s="2">
        <v>0</v>
      </c>
      <c r="ER64" s="2">
        <v>93.15</v>
      </c>
      <c r="ES64" s="2">
        <v>36</v>
      </c>
      <c r="ET64" s="2">
        <v>0</v>
      </c>
      <c r="EU64" s="2">
        <v>0</v>
      </c>
      <c r="EV64" s="2">
        <v>57.15</v>
      </c>
      <c r="EW64" s="2">
        <v>6.7</v>
      </c>
      <c r="EX64" s="2">
        <v>0</v>
      </c>
      <c r="EY64" s="2">
        <v>0</v>
      </c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91"/>
        <v>0</v>
      </c>
      <c r="FS64" s="2">
        <v>0</v>
      </c>
      <c r="FT64" s="2" t="s">
        <v>26</v>
      </c>
      <c r="FU64" s="2" t="s">
        <v>27</v>
      </c>
      <c r="FV64" s="2"/>
      <c r="FW64" s="2"/>
      <c r="FX64" s="2">
        <v>106.2</v>
      </c>
      <c r="FY64" s="2">
        <v>53.55</v>
      </c>
      <c r="FZ64" s="2"/>
      <c r="GA64" s="2" t="s">
        <v>4</v>
      </c>
      <c r="GB64" s="2"/>
      <c r="GC64" s="2"/>
      <c r="GD64" s="2">
        <v>0</v>
      </c>
      <c r="GE64" s="2"/>
      <c r="GF64" s="2">
        <v>-1862938563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92"/>
        <v>0</v>
      </c>
      <c r="GM64" s="2">
        <f t="shared" si="93"/>
        <v>117.86</v>
      </c>
      <c r="GN64" s="2">
        <f t="shared" si="94"/>
        <v>117.86</v>
      </c>
      <c r="GO64" s="2">
        <f t="shared" si="95"/>
        <v>0</v>
      </c>
      <c r="GP64" s="2">
        <f t="shared" si="96"/>
        <v>0</v>
      </c>
      <c r="GQ64" s="2"/>
      <c r="GR64" s="2">
        <v>0</v>
      </c>
      <c r="GS64" s="2">
        <v>3</v>
      </c>
      <c r="GT64" s="2">
        <v>0</v>
      </c>
      <c r="GU64" s="2" t="s">
        <v>4</v>
      </c>
      <c r="GV64" s="2">
        <f t="shared" si="97"/>
        <v>0</v>
      </c>
      <c r="GW64" s="2">
        <v>1</v>
      </c>
      <c r="GX64" s="2">
        <f t="shared" si="98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17</v>
      </c>
      <c r="B65">
        <v>1</v>
      </c>
      <c r="C65">
        <f>ROW(SmtRes!A128)</f>
        <v>128</v>
      </c>
      <c r="D65">
        <f>ROW(EtalonRes!A144)</f>
        <v>144</v>
      </c>
      <c r="E65" t="s">
        <v>111</v>
      </c>
      <c r="F65" t="s">
        <v>36</v>
      </c>
      <c r="G65" t="s">
        <v>112</v>
      </c>
      <c r="H65" t="s">
        <v>38</v>
      </c>
      <c r="I65">
        <f>ROUND(56.96/100,9)</f>
        <v>0.5696</v>
      </c>
      <c r="J65">
        <v>0</v>
      </c>
      <c r="O65">
        <f t="shared" si="64"/>
        <v>378.35</v>
      </c>
      <c r="P65">
        <f t="shared" si="65"/>
        <v>133.9</v>
      </c>
      <c r="Q65">
        <f t="shared" si="66"/>
        <v>0</v>
      </c>
      <c r="R65">
        <f t="shared" si="67"/>
        <v>0</v>
      </c>
      <c r="S65">
        <f t="shared" si="68"/>
        <v>244.45</v>
      </c>
      <c r="T65">
        <f t="shared" si="69"/>
        <v>0</v>
      </c>
      <c r="U65">
        <f t="shared" si="70"/>
        <v>4.3887679999999998</v>
      </c>
      <c r="V65">
        <f t="shared" si="71"/>
        <v>0</v>
      </c>
      <c r="W65">
        <f t="shared" si="72"/>
        <v>0</v>
      </c>
      <c r="X65">
        <f t="shared" si="73"/>
        <v>259.12</v>
      </c>
      <c r="Y65">
        <f t="shared" si="74"/>
        <v>132</v>
      </c>
      <c r="AA65">
        <v>16483255</v>
      </c>
      <c r="AB65">
        <f t="shared" si="75"/>
        <v>101.7225</v>
      </c>
      <c r="AC65">
        <f t="shared" si="54"/>
        <v>36</v>
      </c>
      <c r="AD65">
        <f>ROUND(((((ET65*1.25))-((EU65*1.25)))+AE65),6)</f>
        <v>0</v>
      </c>
      <c r="AE65">
        <f>ROUND(((EU65*1.25)),6)</f>
        <v>0</v>
      </c>
      <c r="AF65">
        <f>ROUND(((EV65*1.15)),6)</f>
        <v>65.722499999999997</v>
      </c>
      <c r="AG65">
        <f t="shared" si="77"/>
        <v>0</v>
      </c>
      <c r="AH65">
        <f>((EW65*1.15))</f>
        <v>7.7049999999999992</v>
      </c>
      <c r="AI65">
        <f>((EX65*1.25))</f>
        <v>0</v>
      </c>
      <c r="AJ65">
        <f t="shared" si="79"/>
        <v>0</v>
      </c>
      <c r="AK65">
        <v>93.15</v>
      </c>
      <c r="AL65">
        <v>36</v>
      </c>
      <c r="AM65">
        <v>0</v>
      </c>
      <c r="AN65">
        <v>0</v>
      </c>
      <c r="AO65">
        <v>57.15</v>
      </c>
      <c r="AP65">
        <v>0</v>
      </c>
      <c r="AQ65">
        <v>6.7</v>
      </c>
      <c r="AR65">
        <v>0</v>
      </c>
      <c r="AS65">
        <v>0</v>
      </c>
      <c r="AT65">
        <v>106</v>
      </c>
      <c r="AU65">
        <v>54</v>
      </c>
      <c r="AV65">
        <v>1</v>
      </c>
      <c r="AW65">
        <v>1</v>
      </c>
      <c r="AZ65">
        <v>6.53</v>
      </c>
      <c r="BA65">
        <v>6.53</v>
      </c>
      <c r="BB65">
        <v>6.53</v>
      </c>
      <c r="BC65">
        <v>6.53</v>
      </c>
      <c r="BD65" t="s">
        <v>4</v>
      </c>
      <c r="BE65" t="s">
        <v>4</v>
      </c>
      <c r="BF65" t="s">
        <v>4</v>
      </c>
      <c r="BG65" t="s">
        <v>4</v>
      </c>
      <c r="BH65">
        <v>0</v>
      </c>
      <c r="BI65">
        <v>1</v>
      </c>
      <c r="BJ65" t="s">
        <v>39</v>
      </c>
      <c r="BM65">
        <v>10001</v>
      </c>
      <c r="BN65">
        <v>0</v>
      </c>
      <c r="BO65" t="s">
        <v>4</v>
      </c>
      <c r="BP65">
        <v>0</v>
      </c>
      <c r="BQ65">
        <v>2</v>
      </c>
      <c r="BR65">
        <v>0</v>
      </c>
      <c r="BS65">
        <v>6.53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4</v>
      </c>
      <c r="BZ65">
        <v>118</v>
      </c>
      <c r="CA65">
        <v>63</v>
      </c>
      <c r="CF65">
        <v>0</v>
      </c>
      <c r="CG65">
        <v>0</v>
      </c>
      <c r="CM65">
        <v>0</v>
      </c>
      <c r="CN65" t="s">
        <v>1126</v>
      </c>
      <c r="CO65">
        <v>0</v>
      </c>
      <c r="CP65">
        <f t="shared" si="80"/>
        <v>378.35</v>
      </c>
      <c r="CQ65">
        <f t="shared" si="81"/>
        <v>235.08</v>
      </c>
      <c r="CR65">
        <f t="shared" si="82"/>
        <v>0</v>
      </c>
      <c r="CS65">
        <f t="shared" si="83"/>
        <v>0</v>
      </c>
      <c r="CT65">
        <f t="shared" si="84"/>
        <v>429.16792499999997</v>
      </c>
      <c r="CU65">
        <f t="shared" si="85"/>
        <v>0</v>
      </c>
      <c r="CV65">
        <f t="shared" si="86"/>
        <v>7.7049999999999992</v>
      </c>
      <c r="CW65">
        <f t="shared" si="87"/>
        <v>0</v>
      </c>
      <c r="CX65">
        <f t="shared" si="88"/>
        <v>0</v>
      </c>
      <c r="CY65">
        <f t="shared" si="89"/>
        <v>259.11699999999996</v>
      </c>
      <c r="CZ65">
        <f t="shared" si="90"/>
        <v>132.00299999999999</v>
      </c>
      <c r="DC65" t="s">
        <v>4</v>
      </c>
      <c r="DD65" t="s">
        <v>4</v>
      </c>
      <c r="DE65" t="s">
        <v>76</v>
      </c>
      <c r="DF65" t="s">
        <v>76</v>
      </c>
      <c r="DG65" t="s">
        <v>77</v>
      </c>
      <c r="DH65" t="s">
        <v>4</v>
      </c>
      <c r="DI65" t="s">
        <v>77</v>
      </c>
      <c r="DJ65" t="s">
        <v>76</v>
      </c>
      <c r="DK65" t="s">
        <v>4</v>
      </c>
      <c r="DL65" t="s">
        <v>4</v>
      </c>
      <c r="DM65" t="s">
        <v>4</v>
      </c>
      <c r="DN65">
        <v>0</v>
      </c>
      <c r="DO65">
        <v>0</v>
      </c>
      <c r="DP65">
        <v>1</v>
      </c>
      <c r="DQ65">
        <v>1</v>
      </c>
      <c r="DU65">
        <v>1003</v>
      </c>
      <c r="DV65" t="s">
        <v>38</v>
      </c>
      <c r="DW65" t="s">
        <v>38</v>
      </c>
      <c r="DX65">
        <v>100</v>
      </c>
      <c r="EE65">
        <v>16510487</v>
      </c>
      <c r="EF65">
        <v>2</v>
      </c>
      <c r="EG65" t="s">
        <v>22</v>
      </c>
      <c r="EH65">
        <v>0</v>
      </c>
      <c r="EI65" t="s">
        <v>4</v>
      </c>
      <c r="EJ65">
        <v>1</v>
      </c>
      <c r="EK65">
        <v>10001</v>
      </c>
      <c r="EL65" t="s">
        <v>42</v>
      </c>
      <c r="EM65" t="s">
        <v>43</v>
      </c>
      <c r="EO65" t="s">
        <v>78</v>
      </c>
      <c r="EQ65">
        <v>0</v>
      </c>
      <c r="ER65">
        <v>93.15</v>
      </c>
      <c r="ES65">
        <v>36</v>
      </c>
      <c r="ET65">
        <v>0</v>
      </c>
      <c r="EU65">
        <v>0</v>
      </c>
      <c r="EV65">
        <v>57.15</v>
      </c>
      <c r="EW65">
        <v>6.7</v>
      </c>
      <c r="EX65">
        <v>0</v>
      </c>
      <c r="EY65">
        <v>0</v>
      </c>
      <c r="FQ65">
        <v>0</v>
      </c>
      <c r="FR65">
        <f t="shared" si="91"/>
        <v>0</v>
      </c>
      <c r="FS65">
        <v>0</v>
      </c>
      <c r="FT65" t="s">
        <v>26</v>
      </c>
      <c r="FU65" t="s">
        <v>27</v>
      </c>
      <c r="FX65">
        <v>106.2</v>
      </c>
      <c r="FY65">
        <v>53.55</v>
      </c>
      <c r="GA65" t="s">
        <v>4</v>
      </c>
      <c r="GD65">
        <v>0</v>
      </c>
      <c r="GF65">
        <v>-1862938563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92"/>
        <v>0</v>
      </c>
      <c r="GM65">
        <f t="shared" si="93"/>
        <v>769.47</v>
      </c>
      <c r="GN65">
        <f t="shared" si="94"/>
        <v>769.47</v>
      </c>
      <c r="GO65">
        <f t="shared" si="95"/>
        <v>0</v>
      </c>
      <c r="GP65">
        <f t="shared" si="96"/>
        <v>0</v>
      </c>
      <c r="GR65">
        <v>0</v>
      </c>
      <c r="GS65">
        <v>3</v>
      </c>
      <c r="GT65">
        <v>0</v>
      </c>
      <c r="GU65" t="s">
        <v>4</v>
      </c>
      <c r="GV65">
        <f t="shared" si="97"/>
        <v>0</v>
      </c>
      <c r="GW65">
        <v>1</v>
      </c>
      <c r="GX65">
        <f t="shared" si="98"/>
        <v>0</v>
      </c>
      <c r="HA65">
        <v>0</v>
      </c>
      <c r="HB65">
        <v>0</v>
      </c>
      <c r="IK65">
        <v>0</v>
      </c>
    </row>
    <row r="66" spans="1:255" x14ac:dyDescent="0.2">
      <c r="A66" s="2">
        <v>18</v>
      </c>
      <c r="B66" s="2">
        <v>1</v>
      </c>
      <c r="C66" s="2">
        <v>124</v>
      </c>
      <c r="D66" s="2"/>
      <c r="E66" s="2" t="s">
        <v>113</v>
      </c>
      <c r="F66" s="2" t="s">
        <v>114</v>
      </c>
      <c r="G66" s="2" t="s">
        <v>115</v>
      </c>
      <c r="H66" s="2" t="s">
        <v>116</v>
      </c>
      <c r="I66" s="2">
        <f>I64*J66</f>
        <v>5.6959999999999997</v>
      </c>
      <c r="J66" s="2">
        <v>10</v>
      </c>
      <c r="K66" s="2"/>
      <c r="L66" s="2"/>
      <c r="M66" s="2"/>
      <c r="N66" s="2"/>
      <c r="O66" s="2">
        <f t="shared" si="64"/>
        <v>184.55</v>
      </c>
      <c r="P66" s="2">
        <f t="shared" si="65"/>
        <v>184.55</v>
      </c>
      <c r="Q66" s="2">
        <f t="shared" si="66"/>
        <v>0</v>
      </c>
      <c r="R66" s="2">
        <f t="shared" si="67"/>
        <v>0</v>
      </c>
      <c r="S66" s="2">
        <f t="shared" si="68"/>
        <v>0</v>
      </c>
      <c r="T66" s="2">
        <f t="shared" si="69"/>
        <v>0</v>
      </c>
      <c r="U66" s="2">
        <f t="shared" si="70"/>
        <v>0</v>
      </c>
      <c r="V66" s="2">
        <f t="shared" si="71"/>
        <v>0</v>
      </c>
      <c r="W66" s="2">
        <f t="shared" si="72"/>
        <v>0</v>
      </c>
      <c r="X66" s="2">
        <f t="shared" si="73"/>
        <v>0</v>
      </c>
      <c r="Y66" s="2">
        <f t="shared" si="74"/>
        <v>0</v>
      </c>
      <c r="Z66" s="2"/>
      <c r="AA66" s="2">
        <v>16483241</v>
      </c>
      <c r="AB66" s="2">
        <f t="shared" si="75"/>
        <v>32.4</v>
      </c>
      <c r="AC66" s="2">
        <f t="shared" si="54"/>
        <v>32.4</v>
      </c>
      <c r="AD66" s="2">
        <f>ROUND((((ET66)-(EU66))+AE66),6)</f>
        <v>0</v>
      </c>
      <c r="AE66" s="2">
        <f>ROUND((EU66),6)</f>
        <v>0</v>
      </c>
      <c r="AF66" s="2">
        <f>ROUND((EV66),6)</f>
        <v>0</v>
      </c>
      <c r="AG66" s="2">
        <f t="shared" si="77"/>
        <v>0</v>
      </c>
      <c r="AH66" s="2">
        <f>(EW66)</f>
        <v>0</v>
      </c>
      <c r="AI66" s="2">
        <f>(EX66)</f>
        <v>0</v>
      </c>
      <c r="AJ66" s="2">
        <f t="shared" si="79"/>
        <v>0</v>
      </c>
      <c r="AK66" s="2">
        <v>32.4</v>
      </c>
      <c r="AL66" s="2">
        <v>32.4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106</v>
      </c>
      <c r="AU66" s="2">
        <v>54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4</v>
      </c>
      <c r="BE66" s="2" t="s">
        <v>4</v>
      </c>
      <c r="BF66" s="2" t="s">
        <v>4</v>
      </c>
      <c r="BG66" s="2" t="s">
        <v>4</v>
      </c>
      <c r="BH66" s="2">
        <v>3</v>
      </c>
      <c r="BI66" s="2">
        <v>1</v>
      </c>
      <c r="BJ66" s="2" t="s">
        <v>117</v>
      </c>
      <c r="BK66" s="2"/>
      <c r="BL66" s="2"/>
      <c r="BM66" s="2">
        <v>10001</v>
      </c>
      <c r="BN66" s="2">
        <v>0</v>
      </c>
      <c r="BO66" s="2" t="s">
        <v>4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4</v>
      </c>
      <c r="BZ66" s="2">
        <v>118</v>
      </c>
      <c r="CA66" s="2">
        <v>63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4</v>
      </c>
      <c r="CO66" s="2">
        <v>0</v>
      </c>
      <c r="CP66" s="2">
        <f t="shared" si="80"/>
        <v>184.55</v>
      </c>
      <c r="CQ66" s="2">
        <f t="shared" si="81"/>
        <v>32.4</v>
      </c>
      <c r="CR66" s="2">
        <f t="shared" si="82"/>
        <v>0</v>
      </c>
      <c r="CS66" s="2">
        <f t="shared" si="83"/>
        <v>0</v>
      </c>
      <c r="CT66" s="2">
        <f t="shared" si="84"/>
        <v>0</v>
      </c>
      <c r="CU66" s="2">
        <f t="shared" si="85"/>
        <v>0</v>
      </c>
      <c r="CV66" s="2">
        <f t="shared" si="86"/>
        <v>0</v>
      </c>
      <c r="CW66" s="2">
        <f t="shared" si="87"/>
        <v>0</v>
      </c>
      <c r="CX66" s="2">
        <f t="shared" si="88"/>
        <v>0</v>
      </c>
      <c r="CY66" s="2">
        <f t="shared" si="89"/>
        <v>0</v>
      </c>
      <c r="CZ66" s="2">
        <f t="shared" si="90"/>
        <v>0</v>
      </c>
      <c r="DA66" s="2"/>
      <c r="DB66" s="2"/>
      <c r="DC66" s="2" t="s">
        <v>4</v>
      </c>
      <c r="DD66" s="2" t="s">
        <v>4</v>
      </c>
      <c r="DE66" s="2" t="s">
        <v>4</v>
      </c>
      <c r="DF66" s="2" t="s">
        <v>4</v>
      </c>
      <c r="DG66" s="2" t="s">
        <v>4</v>
      </c>
      <c r="DH66" s="2" t="s">
        <v>4</v>
      </c>
      <c r="DI66" s="2" t="s">
        <v>4</v>
      </c>
      <c r="DJ66" s="2" t="s">
        <v>4</v>
      </c>
      <c r="DK66" s="2" t="s">
        <v>4</v>
      </c>
      <c r="DL66" s="2" t="s">
        <v>4</v>
      </c>
      <c r="DM66" s="2" t="s">
        <v>4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1003</v>
      </c>
      <c r="DV66" s="2" t="s">
        <v>116</v>
      </c>
      <c r="DW66" s="2" t="s">
        <v>116</v>
      </c>
      <c r="DX66" s="2">
        <v>10</v>
      </c>
      <c r="DY66" s="2"/>
      <c r="DZ66" s="2"/>
      <c r="EA66" s="2"/>
      <c r="EB66" s="2"/>
      <c r="EC66" s="2"/>
      <c r="ED66" s="2"/>
      <c r="EE66" s="2">
        <v>16510487</v>
      </c>
      <c r="EF66" s="2">
        <v>2</v>
      </c>
      <c r="EG66" s="2" t="s">
        <v>22</v>
      </c>
      <c r="EH66" s="2">
        <v>0</v>
      </c>
      <c r="EI66" s="2" t="s">
        <v>4</v>
      </c>
      <c r="EJ66" s="2">
        <v>1</v>
      </c>
      <c r="EK66" s="2">
        <v>10001</v>
      </c>
      <c r="EL66" s="2" t="s">
        <v>42</v>
      </c>
      <c r="EM66" s="2" t="s">
        <v>43</v>
      </c>
      <c r="EN66" s="2"/>
      <c r="EO66" s="2" t="s">
        <v>4</v>
      </c>
      <c r="EP66" s="2"/>
      <c r="EQ66" s="2">
        <v>0</v>
      </c>
      <c r="ER66" s="2">
        <v>32.4</v>
      </c>
      <c r="ES66" s="2">
        <v>32.4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91"/>
        <v>0</v>
      </c>
      <c r="FS66" s="2">
        <v>0</v>
      </c>
      <c r="FT66" s="2" t="s">
        <v>26</v>
      </c>
      <c r="FU66" s="2" t="s">
        <v>27</v>
      </c>
      <c r="FV66" s="2"/>
      <c r="FW66" s="2"/>
      <c r="FX66" s="2">
        <v>106.2</v>
      </c>
      <c r="FY66" s="2">
        <v>53.55</v>
      </c>
      <c r="FZ66" s="2"/>
      <c r="GA66" s="2" t="s">
        <v>4</v>
      </c>
      <c r="GB66" s="2"/>
      <c r="GC66" s="2"/>
      <c r="GD66" s="2">
        <v>0</v>
      </c>
      <c r="GE66" s="2"/>
      <c r="GF66" s="2">
        <v>-125809932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92"/>
        <v>0</v>
      </c>
      <c r="GM66" s="2">
        <f t="shared" si="93"/>
        <v>184.55</v>
      </c>
      <c r="GN66" s="2">
        <f t="shared" si="94"/>
        <v>184.55</v>
      </c>
      <c r="GO66" s="2">
        <f t="shared" si="95"/>
        <v>0</v>
      </c>
      <c r="GP66" s="2">
        <f t="shared" si="96"/>
        <v>0</v>
      </c>
      <c r="GQ66" s="2"/>
      <c r="GR66" s="2">
        <v>0</v>
      </c>
      <c r="GS66" s="2">
        <v>3</v>
      </c>
      <c r="GT66" s="2">
        <v>0</v>
      </c>
      <c r="GU66" s="2" t="s">
        <v>4</v>
      </c>
      <c r="GV66" s="2">
        <f t="shared" si="97"/>
        <v>0</v>
      </c>
      <c r="GW66" s="2">
        <v>1</v>
      </c>
      <c r="GX66" s="2">
        <f t="shared" si="98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18</v>
      </c>
      <c r="B67">
        <v>1</v>
      </c>
      <c r="C67">
        <v>127</v>
      </c>
      <c r="E67" t="s">
        <v>113</v>
      </c>
      <c r="F67" t="s">
        <v>114</v>
      </c>
      <c r="G67" t="s">
        <v>115</v>
      </c>
      <c r="H67" t="s">
        <v>116</v>
      </c>
      <c r="I67">
        <f>I65*J67</f>
        <v>5.6959999999999997</v>
      </c>
      <c r="J67">
        <v>10</v>
      </c>
      <c r="O67">
        <f t="shared" si="64"/>
        <v>1205.1099999999999</v>
      </c>
      <c r="P67">
        <f t="shared" si="65"/>
        <v>1205.1099999999999</v>
      </c>
      <c r="Q67">
        <f t="shared" si="66"/>
        <v>0</v>
      </c>
      <c r="R67">
        <f t="shared" si="67"/>
        <v>0</v>
      </c>
      <c r="S67">
        <f t="shared" si="68"/>
        <v>0</v>
      </c>
      <c r="T67">
        <f t="shared" si="69"/>
        <v>0</v>
      </c>
      <c r="U67">
        <f t="shared" si="70"/>
        <v>0</v>
      </c>
      <c r="V67">
        <f t="shared" si="71"/>
        <v>0</v>
      </c>
      <c r="W67">
        <f t="shared" si="72"/>
        <v>0</v>
      </c>
      <c r="X67">
        <f t="shared" si="73"/>
        <v>0</v>
      </c>
      <c r="Y67">
        <f t="shared" si="74"/>
        <v>0</v>
      </c>
      <c r="AA67">
        <v>16483255</v>
      </c>
      <c r="AB67">
        <f t="shared" si="75"/>
        <v>32.4</v>
      </c>
      <c r="AC67">
        <f t="shared" si="54"/>
        <v>32.4</v>
      </c>
      <c r="AD67">
        <f>ROUND((((ET67)-(EU67))+AE67),6)</f>
        <v>0</v>
      </c>
      <c r="AE67">
        <f>ROUND((EU67),6)</f>
        <v>0</v>
      </c>
      <c r="AF67">
        <f>ROUND((EV67),6)</f>
        <v>0</v>
      </c>
      <c r="AG67">
        <f t="shared" si="77"/>
        <v>0</v>
      </c>
      <c r="AH67">
        <f>(EW67)</f>
        <v>0</v>
      </c>
      <c r="AI67">
        <f>(EX67)</f>
        <v>0</v>
      </c>
      <c r="AJ67">
        <f t="shared" si="79"/>
        <v>0</v>
      </c>
      <c r="AK67">
        <v>32.4</v>
      </c>
      <c r="AL67">
        <v>32.4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106</v>
      </c>
      <c r="AU67">
        <v>54</v>
      </c>
      <c r="AV67">
        <v>1</v>
      </c>
      <c r="AW67">
        <v>1</v>
      </c>
      <c r="AZ67">
        <v>6.53</v>
      </c>
      <c r="BA67">
        <v>1</v>
      </c>
      <c r="BB67">
        <v>1</v>
      </c>
      <c r="BC67">
        <v>6.53</v>
      </c>
      <c r="BD67" t="s">
        <v>4</v>
      </c>
      <c r="BE67" t="s">
        <v>4</v>
      </c>
      <c r="BF67" t="s">
        <v>4</v>
      </c>
      <c r="BG67" t="s">
        <v>4</v>
      </c>
      <c r="BH67">
        <v>3</v>
      </c>
      <c r="BI67">
        <v>1</v>
      </c>
      <c r="BJ67" t="s">
        <v>117</v>
      </c>
      <c r="BM67">
        <v>10001</v>
      </c>
      <c r="BN67">
        <v>0</v>
      </c>
      <c r="BO67" t="s">
        <v>4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4</v>
      </c>
      <c r="BZ67">
        <v>118</v>
      </c>
      <c r="CA67">
        <v>63</v>
      </c>
      <c r="CF67">
        <v>0</v>
      </c>
      <c r="CG67">
        <v>0</v>
      </c>
      <c r="CM67">
        <v>0</v>
      </c>
      <c r="CN67" t="s">
        <v>4</v>
      </c>
      <c r="CO67">
        <v>0</v>
      </c>
      <c r="CP67">
        <f t="shared" si="80"/>
        <v>1205.1099999999999</v>
      </c>
      <c r="CQ67">
        <f t="shared" si="81"/>
        <v>211.572</v>
      </c>
      <c r="CR67">
        <f t="shared" si="82"/>
        <v>0</v>
      </c>
      <c r="CS67">
        <f t="shared" si="83"/>
        <v>0</v>
      </c>
      <c r="CT67">
        <f t="shared" si="84"/>
        <v>0</v>
      </c>
      <c r="CU67">
        <f t="shared" si="85"/>
        <v>0</v>
      </c>
      <c r="CV67">
        <f t="shared" si="86"/>
        <v>0</v>
      </c>
      <c r="CW67">
        <f t="shared" si="87"/>
        <v>0</v>
      </c>
      <c r="CX67">
        <f t="shared" si="88"/>
        <v>0</v>
      </c>
      <c r="CY67">
        <f t="shared" si="89"/>
        <v>0</v>
      </c>
      <c r="CZ67">
        <f t="shared" si="90"/>
        <v>0</v>
      </c>
      <c r="DC67" t="s">
        <v>4</v>
      </c>
      <c r="DD67" t="s">
        <v>4</v>
      </c>
      <c r="DE67" t="s">
        <v>4</v>
      </c>
      <c r="DF67" t="s">
        <v>4</v>
      </c>
      <c r="DG67" t="s">
        <v>4</v>
      </c>
      <c r="DH67" t="s">
        <v>4</v>
      </c>
      <c r="DI67" t="s">
        <v>4</v>
      </c>
      <c r="DJ67" t="s">
        <v>4</v>
      </c>
      <c r="DK67" t="s">
        <v>4</v>
      </c>
      <c r="DL67" t="s">
        <v>4</v>
      </c>
      <c r="DM67" t="s">
        <v>4</v>
      </c>
      <c r="DN67">
        <v>0</v>
      </c>
      <c r="DO67">
        <v>0</v>
      </c>
      <c r="DP67">
        <v>1</v>
      </c>
      <c r="DQ67">
        <v>1</v>
      </c>
      <c r="DU67">
        <v>1003</v>
      </c>
      <c r="DV67" t="s">
        <v>116</v>
      </c>
      <c r="DW67" t="s">
        <v>116</v>
      </c>
      <c r="DX67">
        <v>10</v>
      </c>
      <c r="EE67">
        <v>16510487</v>
      </c>
      <c r="EF67">
        <v>2</v>
      </c>
      <c r="EG67" t="s">
        <v>22</v>
      </c>
      <c r="EH67">
        <v>0</v>
      </c>
      <c r="EI67" t="s">
        <v>4</v>
      </c>
      <c r="EJ67">
        <v>1</v>
      </c>
      <c r="EK67">
        <v>10001</v>
      </c>
      <c r="EL67" t="s">
        <v>42</v>
      </c>
      <c r="EM67" t="s">
        <v>43</v>
      </c>
      <c r="EO67" t="s">
        <v>4</v>
      </c>
      <c r="EQ67">
        <v>0</v>
      </c>
      <c r="ER67">
        <v>32.4</v>
      </c>
      <c r="ES67">
        <v>32.4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91"/>
        <v>0</v>
      </c>
      <c r="FS67">
        <v>0</v>
      </c>
      <c r="FT67" t="s">
        <v>26</v>
      </c>
      <c r="FU67" t="s">
        <v>27</v>
      </c>
      <c r="FX67">
        <v>106.2</v>
      </c>
      <c r="FY67">
        <v>53.55</v>
      </c>
      <c r="GA67" t="s">
        <v>4</v>
      </c>
      <c r="GD67">
        <v>0</v>
      </c>
      <c r="GF67">
        <v>-125809932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92"/>
        <v>0</v>
      </c>
      <c r="GM67">
        <f t="shared" si="93"/>
        <v>1205.1099999999999</v>
      </c>
      <c r="GN67">
        <f t="shared" si="94"/>
        <v>1205.1099999999999</v>
      </c>
      <c r="GO67">
        <f t="shared" si="95"/>
        <v>0</v>
      </c>
      <c r="GP67">
        <f t="shared" si="96"/>
        <v>0</v>
      </c>
      <c r="GR67">
        <v>0</v>
      </c>
      <c r="GS67">
        <v>3</v>
      </c>
      <c r="GT67">
        <v>0</v>
      </c>
      <c r="GU67" t="s">
        <v>4</v>
      </c>
      <c r="GV67">
        <f t="shared" si="97"/>
        <v>0</v>
      </c>
      <c r="GW67">
        <v>1</v>
      </c>
      <c r="GX67">
        <f t="shared" si="98"/>
        <v>0</v>
      </c>
      <c r="HA67">
        <v>0</v>
      </c>
      <c r="HB67">
        <v>0</v>
      </c>
      <c r="IK67">
        <v>0</v>
      </c>
    </row>
    <row r="68" spans="1:255" x14ac:dyDescent="0.2">
      <c r="A68" s="2">
        <v>17</v>
      </c>
      <c r="B68" s="2">
        <v>1</v>
      </c>
      <c r="C68" s="2">
        <f>ROW(SmtRes!A138)</f>
        <v>138</v>
      </c>
      <c r="D68" s="2">
        <f>ROW(EtalonRes!A154)</f>
        <v>154</v>
      </c>
      <c r="E68" s="2" t="s">
        <v>118</v>
      </c>
      <c r="F68" s="2" t="s">
        <v>119</v>
      </c>
      <c r="G68" s="2" t="s">
        <v>120</v>
      </c>
      <c r="H68" s="2" t="s">
        <v>31</v>
      </c>
      <c r="I68" s="2">
        <f>ROUND(3.45/100,9)</f>
        <v>3.4500000000000003E-2</v>
      </c>
      <c r="J68" s="2">
        <v>0</v>
      </c>
      <c r="K68" s="2"/>
      <c r="L68" s="2"/>
      <c r="M68" s="2"/>
      <c r="N68" s="2"/>
      <c r="O68" s="2">
        <f t="shared" si="64"/>
        <v>136.78</v>
      </c>
      <c r="P68" s="2">
        <f t="shared" si="65"/>
        <v>63.56</v>
      </c>
      <c r="Q68" s="2">
        <f t="shared" si="66"/>
        <v>15.63</v>
      </c>
      <c r="R68" s="2">
        <f t="shared" si="67"/>
        <v>2.4500000000000002</v>
      </c>
      <c r="S68" s="2">
        <f t="shared" si="68"/>
        <v>57.59</v>
      </c>
      <c r="T68" s="2">
        <f t="shared" si="69"/>
        <v>0</v>
      </c>
      <c r="U68" s="2">
        <f t="shared" si="70"/>
        <v>6.75149475</v>
      </c>
      <c r="V68" s="2">
        <f t="shared" si="71"/>
        <v>0.1819875</v>
      </c>
      <c r="W68" s="2">
        <f t="shared" si="72"/>
        <v>0</v>
      </c>
      <c r="X68" s="2">
        <f t="shared" si="73"/>
        <v>66.040000000000006</v>
      </c>
      <c r="Y68" s="2">
        <f t="shared" si="74"/>
        <v>40.83</v>
      </c>
      <c r="Z68" s="2"/>
      <c r="AA68" s="2">
        <v>16483241</v>
      </c>
      <c r="AB68" s="2">
        <f t="shared" si="75"/>
        <v>3964.3850000000002</v>
      </c>
      <c r="AC68" s="2">
        <f t="shared" ref="AC68:AC99" si="99">ROUND((ES68),6)</f>
        <v>1842.19</v>
      </c>
      <c r="AD68" s="2">
        <f>ROUND(((((ET68*1.25))-((EU68*1.25)))+AE68),6)</f>
        <v>452.91250000000002</v>
      </c>
      <c r="AE68" s="2">
        <f>ROUND(((EU68*1.25)),6)</f>
        <v>70.962500000000006</v>
      </c>
      <c r="AF68" s="2">
        <f>ROUND(((EV68*1.15)),6)</f>
        <v>1669.2825</v>
      </c>
      <c r="AG68" s="2">
        <f t="shared" si="77"/>
        <v>0</v>
      </c>
      <c r="AH68" s="2">
        <f>((EW68*1.15))</f>
        <v>195.69549999999998</v>
      </c>
      <c r="AI68" s="2">
        <f>((EX68*1.25))</f>
        <v>5.2749999999999995</v>
      </c>
      <c r="AJ68" s="2">
        <f t="shared" si="79"/>
        <v>0</v>
      </c>
      <c r="AK68" s="2">
        <v>3656.07</v>
      </c>
      <c r="AL68" s="2">
        <v>1842.19</v>
      </c>
      <c r="AM68" s="2">
        <v>362.33</v>
      </c>
      <c r="AN68" s="2">
        <v>56.77</v>
      </c>
      <c r="AO68" s="2">
        <v>1451.55</v>
      </c>
      <c r="AP68" s="2">
        <v>0</v>
      </c>
      <c r="AQ68" s="2">
        <v>170.17</v>
      </c>
      <c r="AR68" s="2">
        <v>4.22</v>
      </c>
      <c r="AS68" s="2">
        <v>0</v>
      </c>
      <c r="AT68" s="2">
        <v>110</v>
      </c>
      <c r="AU68" s="2">
        <v>68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4</v>
      </c>
      <c r="BE68" s="2" t="s">
        <v>4</v>
      </c>
      <c r="BF68" s="2" t="s">
        <v>4</v>
      </c>
      <c r="BG68" s="2" t="s">
        <v>4</v>
      </c>
      <c r="BH68" s="2">
        <v>0</v>
      </c>
      <c r="BI68" s="2">
        <v>1</v>
      </c>
      <c r="BJ68" s="2" t="s">
        <v>121</v>
      </c>
      <c r="BK68" s="2"/>
      <c r="BL68" s="2"/>
      <c r="BM68" s="2">
        <v>8001</v>
      </c>
      <c r="BN68" s="2">
        <v>0</v>
      </c>
      <c r="BO68" s="2" t="s">
        <v>4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4</v>
      </c>
      <c r="BZ68" s="2">
        <v>122</v>
      </c>
      <c r="CA68" s="2">
        <v>80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1126</v>
      </c>
      <c r="CO68" s="2">
        <v>0</v>
      </c>
      <c r="CP68" s="2">
        <f t="shared" si="80"/>
        <v>136.78</v>
      </c>
      <c r="CQ68" s="2">
        <f t="shared" si="81"/>
        <v>1842.19</v>
      </c>
      <c r="CR68" s="2">
        <f t="shared" si="82"/>
        <v>452.91250000000002</v>
      </c>
      <c r="CS68" s="2">
        <f t="shared" si="83"/>
        <v>70.962500000000006</v>
      </c>
      <c r="CT68" s="2">
        <f t="shared" si="84"/>
        <v>1669.2825</v>
      </c>
      <c r="CU68" s="2">
        <f t="shared" si="85"/>
        <v>0</v>
      </c>
      <c r="CV68" s="2">
        <f t="shared" si="86"/>
        <v>195.69549999999998</v>
      </c>
      <c r="CW68" s="2">
        <f t="shared" si="87"/>
        <v>5.2749999999999995</v>
      </c>
      <c r="CX68" s="2">
        <f t="shared" si="88"/>
        <v>0</v>
      </c>
      <c r="CY68" s="2">
        <f t="shared" si="89"/>
        <v>66.044000000000011</v>
      </c>
      <c r="CZ68" s="2">
        <f t="shared" si="90"/>
        <v>40.827200000000005</v>
      </c>
      <c r="DA68" s="2"/>
      <c r="DB68" s="2"/>
      <c r="DC68" s="2" t="s">
        <v>4</v>
      </c>
      <c r="DD68" s="2" t="s">
        <v>4</v>
      </c>
      <c r="DE68" s="2" t="s">
        <v>76</v>
      </c>
      <c r="DF68" s="2" t="s">
        <v>76</v>
      </c>
      <c r="DG68" s="2" t="s">
        <v>77</v>
      </c>
      <c r="DH68" s="2" t="s">
        <v>4</v>
      </c>
      <c r="DI68" s="2" t="s">
        <v>77</v>
      </c>
      <c r="DJ68" s="2" t="s">
        <v>76</v>
      </c>
      <c r="DK68" s="2" t="s">
        <v>4</v>
      </c>
      <c r="DL68" s="2" t="s">
        <v>4</v>
      </c>
      <c r="DM68" s="2" t="s">
        <v>4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1005</v>
      </c>
      <c r="DV68" s="2" t="s">
        <v>31</v>
      </c>
      <c r="DW68" s="2" t="s">
        <v>31</v>
      </c>
      <c r="DX68" s="2">
        <v>100</v>
      </c>
      <c r="DY68" s="2"/>
      <c r="DZ68" s="2"/>
      <c r="EA68" s="2"/>
      <c r="EB68" s="2"/>
      <c r="EC68" s="2"/>
      <c r="ED68" s="2"/>
      <c r="EE68" s="2">
        <v>16510485</v>
      </c>
      <c r="EF68" s="2">
        <v>2</v>
      </c>
      <c r="EG68" s="2" t="s">
        <v>22</v>
      </c>
      <c r="EH68" s="2">
        <v>0</v>
      </c>
      <c r="EI68" s="2" t="s">
        <v>4</v>
      </c>
      <c r="EJ68" s="2">
        <v>1</v>
      </c>
      <c r="EK68" s="2">
        <v>8001</v>
      </c>
      <c r="EL68" s="2" t="s">
        <v>122</v>
      </c>
      <c r="EM68" s="2" t="s">
        <v>123</v>
      </c>
      <c r="EN68" s="2"/>
      <c r="EO68" s="2" t="s">
        <v>78</v>
      </c>
      <c r="EP68" s="2"/>
      <c r="EQ68" s="2">
        <v>0</v>
      </c>
      <c r="ER68" s="2">
        <v>3656.07</v>
      </c>
      <c r="ES68" s="2">
        <v>1842.19</v>
      </c>
      <c r="ET68" s="2">
        <v>362.33</v>
      </c>
      <c r="EU68" s="2">
        <v>56.77</v>
      </c>
      <c r="EV68" s="2">
        <v>1451.55</v>
      </c>
      <c r="EW68" s="2">
        <v>170.17</v>
      </c>
      <c r="EX68" s="2">
        <v>4.22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91"/>
        <v>0</v>
      </c>
      <c r="FS68" s="2">
        <v>0</v>
      </c>
      <c r="FT68" s="2" t="s">
        <v>26</v>
      </c>
      <c r="FU68" s="2" t="s">
        <v>27</v>
      </c>
      <c r="FV68" s="2"/>
      <c r="FW68" s="2"/>
      <c r="FX68" s="2">
        <v>109.8</v>
      </c>
      <c r="FY68" s="2">
        <v>68</v>
      </c>
      <c r="FZ68" s="2"/>
      <c r="GA68" s="2" t="s">
        <v>4</v>
      </c>
      <c r="GB68" s="2"/>
      <c r="GC68" s="2"/>
      <c r="GD68" s="2">
        <v>0</v>
      </c>
      <c r="GE68" s="2"/>
      <c r="GF68" s="2">
        <v>-1882833486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92"/>
        <v>0</v>
      </c>
      <c r="GM68" s="2">
        <f t="shared" si="93"/>
        <v>243.65</v>
      </c>
      <c r="GN68" s="2">
        <f t="shared" si="94"/>
        <v>243.65</v>
      </c>
      <c r="GO68" s="2">
        <f t="shared" si="95"/>
        <v>0</v>
      </c>
      <c r="GP68" s="2">
        <f t="shared" si="96"/>
        <v>0</v>
      </c>
      <c r="GQ68" s="2"/>
      <c r="GR68" s="2">
        <v>0</v>
      </c>
      <c r="GS68" s="2">
        <v>3</v>
      </c>
      <c r="GT68" s="2">
        <v>0</v>
      </c>
      <c r="GU68" s="2" t="s">
        <v>4</v>
      </c>
      <c r="GV68" s="2">
        <f t="shared" si="97"/>
        <v>0</v>
      </c>
      <c r="GW68" s="2">
        <v>1</v>
      </c>
      <c r="GX68" s="2">
        <f t="shared" si="98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C69">
        <f>ROW(SmtRes!A148)</f>
        <v>148</v>
      </c>
      <c r="D69">
        <f>ROW(EtalonRes!A164)</f>
        <v>164</v>
      </c>
      <c r="E69" t="s">
        <v>118</v>
      </c>
      <c r="F69" t="s">
        <v>119</v>
      </c>
      <c r="G69" t="s">
        <v>120</v>
      </c>
      <c r="H69" t="s">
        <v>31</v>
      </c>
      <c r="I69">
        <f>ROUND(3.45/100,9)</f>
        <v>3.4500000000000003E-2</v>
      </c>
      <c r="J69">
        <v>0</v>
      </c>
      <c r="O69">
        <f t="shared" si="64"/>
        <v>893.11</v>
      </c>
      <c r="P69">
        <f t="shared" si="65"/>
        <v>415.02</v>
      </c>
      <c r="Q69">
        <f t="shared" si="66"/>
        <v>102.03</v>
      </c>
      <c r="R69">
        <f t="shared" si="67"/>
        <v>15.99</v>
      </c>
      <c r="S69">
        <f t="shared" si="68"/>
        <v>376.06</v>
      </c>
      <c r="T69">
        <f t="shared" si="69"/>
        <v>0</v>
      </c>
      <c r="U69">
        <f t="shared" si="70"/>
        <v>6.75149475</v>
      </c>
      <c r="V69">
        <f t="shared" si="71"/>
        <v>0.1819875</v>
      </c>
      <c r="W69">
        <f t="shared" si="72"/>
        <v>0</v>
      </c>
      <c r="X69">
        <f t="shared" si="73"/>
        <v>431.26</v>
      </c>
      <c r="Y69">
        <f t="shared" si="74"/>
        <v>266.58999999999997</v>
      </c>
      <c r="AA69">
        <v>16483255</v>
      </c>
      <c r="AB69">
        <f t="shared" si="75"/>
        <v>3964.3850000000002</v>
      </c>
      <c r="AC69">
        <f t="shared" si="99"/>
        <v>1842.19</v>
      </c>
      <c r="AD69">
        <f>ROUND(((((ET69*1.25))-((EU69*1.25)))+AE69),6)</f>
        <v>452.91250000000002</v>
      </c>
      <c r="AE69">
        <f>ROUND(((EU69*1.25)),6)</f>
        <v>70.962500000000006</v>
      </c>
      <c r="AF69">
        <f>ROUND(((EV69*1.15)),6)</f>
        <v>1669.2825</v>
      </c>
      <c r="AG69">
        <f t="shared" si="77"/>
        <v>0</v>
      </c>
      <c r="AH69">
        <f>((EW69*1.15))</f>
        <v>195.69549999999998</v>
      </c>
      <c r="AI69">
        <f>((EX69*1.25))</f>
        <v>5.2749999999999995</v>
      </c>
      <c r="AJ69">
        <f t="shared" si="79"/>
        <v>0</v>
      </c>
      <c r="AK69">
        <v>3656.07</v>
      </c>
      <c r="AL69">
        <v>1842.19</v>
      </c>
      <c r="AM69">
        <v>362.33</v>
      </c>
      <c r="AN69">
        <v>56.77</v>
      </c>
      <c r="AO69">
        <v>1451.55</v>
      </c>
      <c r="AP69">
        <v>0</v>
      </c>
      <c r="AQ69">
        <v>170.17</v>
      </c>
      <c r="AR69">
        <v>4.22</v>
      </c>
      <c r="AS69">
        <v>0</v>
      </c>
      <c r="AT69">
        <v>110</v>
      </c>
      <c r="AU69">
        <v>68</v>
      </c>
      <c r="AV69">
        <v>1</v>
      </c>
      <c r="AW69">
        <v>1</v>
      </c>
      <c r="AZ69">
        <v>6.53</v>
      </c>
      <c r="BA69">
        <v>6.53</v>
      </c>
      <c r="BB69">
        <v>6.53</v>
      </c>
      <c r="BC69">
        <v>6.53</v>
      </c>
      <c r="BD69" t="s">
        <v>4</v>
      </c>
      <c r="BE69" t="s">
        <v>4</v>
      </c>
      <c r="BF69" t="s">
        <v>4</v>
      </c>
      <c r="BG69" t="s">
        <v>4</v>
      </c>
      <c r="BH69">
        <v>0</v>
      </c>
      <c r="BI69">
        <v>1</v>
      </c>
      <c r="BJ69" t="s">
        <v>121</v>
      </c>
      <c r="BM69">
        <v>8001</v>
      </c>
      <c r="BN69">
        <v>0</v>
      </c>
      <c r="BO69" t="s">
        <v>4</v>
      </c>
      <c r="BP69">
        <v>0</v>
      </c>
      <c r="BQ69">
        <v>2</v>
      </c>
      <c r="BR69">
        <v>0</v>
      </c>
      <c r="BS69">
        <v>6.53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4</v>
      </c>
      <c r="BZ69">
        <v>122</v>
      </c>
      <c r="CA69">
        <v>80</v>
      </c>
      <c r="CF69">
        <v>0</v>
      </c>
      <c r="CG69">
        <v>0</v>
      </c>
      <c r="CM69">
        <v>0</v>
      </c>
      <c r="CN69" t="s">
        <v>1126</v>
      </c>
      <c r="CO69">
        <v>0</v>
      </c>
      <c r="CP69">
        <f t="shared" si="80"/>
        <v>893.1099999999999</v>
      </c>
      <c r="CQ69">
        <f t="shared" si="81"/>
        <v>12029.500700000001</v>
      </c>
      <c r="CR69">
        <f t="shared" si="82"/>
        <v>2957.5186250000002</v>
      </c>
      <c r="CS69">
        <f t="shared" si="83"/>
        <v>463.38512500000007</v>
      </c>
      <c r="CT69">
        <f t="shared" si="84"/>
        <v>10900.414725000001</v>
      </c>
      <c r="CU69">
        <f t="shared" si="85"/>
        <v>0</v>
      </c>
      <c r="CV69">
        <f t="shared" si="86"/>
        <v>195.69549999999998</v>
      </c>
      <c r="CW69">
        <f t="shared" si="87"/>
        <v>5.2749999999999995</v>
      </c>
      <c r="CX69">
        <f t="shared" si="88"/>
        <v>0</v>
      </c>
      <c r="CY69">
        <f t="shared" si="89"/>
        <v>431.255</v>
      </c>
      <c r="CZ69">
        <f t="shared" si="90"/>
        <v>266.59399999999999</v>
      </c>
      <c r="DC69" t="s">
        <v>4</v>
      </c>
      <c r="DD69" t="s">
        <v>4</v>
      </c>
      <c r="DE69" t="s">
        <v>76</v>
      </c>
      <c r="DF69" t="s">
        <v>76</v>
      </c>
      <c r="DG69" t="s">
        <v>77</v>
      </c>
      <c r="DH69" t="s">
        <v>4</v>
      </c>
      <c r="DI69" t="s">
        <v>77</v>
      </c>
      <c r="DJ69" t="s">
        <v>76</v>
      </c>
      <c r="DK69" t="s">
        <v>4</v>
      </c>
      <c r="DL69" t="s">
        <v>4</v>
      </c>
      <c r="DM69" t="s">
        <v>4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31</v>
      </c>
      <c r="DW69" t="s">
        <v>31</v>
      </c>
      <c r="DX69">
        <v>100</v>
      </c>
      <c r="EE69">
        <v>16510485</v>
      </c>
      <c r="EF69">
        <v>2</v>
      </c>
      <c r="EG69" t="s">
        <v>22</v>
      </c>
      <c r="EH69">
        <v>0</v>
      </c>
      <c r="EI69" t="s">
        <v>4</v>
      </c>
      <c r="EJ69">
        <v>1</v>
      </c>
      <c r="EK69">
        <v>8001</v>
      </c>
      <c r="EL69" t="s">
        <v>122</v>
      </c>
      <c r="EM69" t="s">
        <v>123</v>
      </c>
      <c r="EO69" t="s">
        <v>78</v>
      </c>
      <c r="EQ69">
        <v>0</v>
      </c>
      <c r="ER69">
        <v>3656.07</v>
      </c>
      <c r="ES69">
        <v>1842.19</v>
      </c>
      <c r="ET69">
        <v>362.33</v>
      </c>
      <c r="EU69">
        <v>56.77</v>
      </c>
      <c r="EV69">
        <v>1451.55</v>
      </c>
      <c r="EW69">
        <v>170.17</v>
      </c>
      <c r="EX69">
        <v>4.22</v>
      </c>
      <c r="EY69">
        <v>0</v>
      </c>
      <c r="FQ69">
        <v>0</v>
      </c>
      <c r="FR69">
        <f t="shared" si="91"/>
        <v>0</v>
      </c>
      <c r="FS69">
        <v>0</v>
      </c>
      <c r="FT69" t="s">
        <v>26</v>
      </c>
      <c r="FU69" t="s">
        <v>27</v>
      </c>
      <c r="FX69">
        <v>109.8</v>
      </c>
      <c r="FY69">
        <v>68</v>
      </c>
      <c r="GA69" t="s">
        <v>4</v>
      </c>
      <c r="GD69">
        <v>0</v>
      </c>
      <c r="GF69">
        <v>-1882833486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92"/>
        <v>0</v>
      </c>
      <c r="GM69">
        <f t="shared" si="93"/>
        <v>1590.96</v>
      </c>
      <c r="GN69">
        <f t="shared" si="94"/>
        <v>1590.96</v>
      </c>
      <c r="GO69">
        <f t="shared" si="95"/>
        <v>0</v>
      </c>
      <c r="GP69">
        <f t="shared" si="96"/>
        <v>0</v>
      </c>
      <c r="GR69">
        <v>0</v>
      </c>
      <c r="GS69">
        <v>3</v>
      </c>
      <c r="GT69">
        <v>0</v>
      </c>
      <c r="GU69" t="s">
        <v>4</v>
      </c>
      <c r="GV69">
        <f t="shared" si="97"/>
        <v>0</v>
      </c>
      <c r="GW69">
        <v>1</v>
      </c>
      <c r="GX69">
        <f t="shared" si="98"/>
        <v>0</v>
      </c>
      <c r="HA69">
        <v>0</v>
      </c>
      <c r="HB69">
        <v>0</v>
      </c>
      <c r="IK69">
        <v>0</v>
      </c>
    </row>
    <row r="70" spans="1:255" x14ac:dyDescent="0.2">
      <c r="A70" s="2">
        <v>18</v>
      </c>
      <c r="B70" s="2">
        <v>1</v>
      </c>
      <c r="C70" s="2">
        <v>135</v>
      </c>
      <c r="D70" s="2"/>
      <c r="E70" s="2" t="s">
        <v>124</v>
      </c>
      <c r="F70" s="2" t="s">
        <v>125</v>
      </c>
      <c r="G70" s="2" t="s">
        <v>126</v>
      </c>
      <c r="H70" s="2" t="s">
        <v>127</v>
      </c>
      <c r="I70" s="2">
        <f>I68*J70</f>
        <v>0.17388000000000001</v>
      </c>
      <c r="J70" s="2">
        <v>5.04</v>
      </c>
      <c r="K70" s="2"/>
      <c r="L70" s="2"/>
      <c r="M70" s="2"/>
      <c r="N70" s="2"/>
      <c r="O70" s="2">
        <f t="shared" si="64"/>
        <v>352.45</v>
      </c>
      <c r="P70" s="2">
        <f t="shared" si="65"/>
        <v>352.45</v>
      </c>
      <c r="Q70" s="2">
        <f t="shared" si="66"/>
        <v>0</v>
      </c>
      <c r="R70" s="2">
        <f t="shared" si="67"/>
        <v>0</v>
      </c>
      <c r="S70" s="2">
        <f t="shared" si="68"/>
        <v>0</v>
      </c>
      <c r="T70" s="2">
        <f t="shared" si="69"/>
        <v>0</v>
      </c>
      <c r="U70" s="2">
        <f t="shared" si="70"/>
        <v>0</v>
      </c>
      <c r="V70" s="2">
        <f t="shared" si="71"/>
        <v>0</v>
      </c>
      <c r="W70" s="2">
        <f t="shared" si="72"/>
        <v>0</v>
      </c>
      <c r="X70" s="2">
        <f t="shared" si="73"/>
        <v>0</v>
      </c>
      <c r="Y70" s="2">
        <f t="shared" si="74"/>
        <v>0</v>
      </c>
      <c r="Z70" s="2"/>
      <c r="AA70" s="2">
        <v>16483241</v>
      </c>
      <c r="AB70" s="2">
        <f t="shared" si="75"/>
        <v>2027</v>
      </c>
      <c r="AC70" s="2">
        <f t="shared" si="99"/>
        <v>2027</v>
      </c>
      <c r="AD70" s="2">
        <f>ROUND((((ET70)-(EU70))+AE70),6)</f>
        <v>0</v>
      </c>
      <c r="AE70" s="2">
        <f>ROUND((EU70),6)</f>
        <v>0</v>
      </c>
      <c r="AF70" s="2">
        <f>ROUND((EV70),6)</f>
        <v>0</v>
      </c>
      <c r="AG70" s="2">
        <f t="shared" si="77"/>
        <v>0</v>
      </c>
      <c r="AH70" s="2">
        <f>(EW70)</f>
        <v>0</v>
      </c>
      <c r="AI70" s="2">
        <f>(EX70)</f>
        <v>0</v>
      </c>
      <c r="AJ70" s="2">
        <f t="shared" si="79"/>
        <v>0</v>
      </c>
      <c r="AK70" s="2">
        <v>2027</v>
      </c>
      <c r="AL70" s="2">
        <v>2027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110</v>
      </c>
      <c r="AU70" s="2">
        <v>68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4</v>
      </c>
      <c r="BE70" s="2" t="s">
        <v>4</v>
      </c>
      <c r="BF70" s="2" t="s">
        <v>4</v>
      </c>
      <c r="BG70" s="2" t="s">
        <v>4</v>
      </c>
      <c r="BH70" s="2">
        <v>3</v>
      </c>
      <c r="BI70" s="2">
        <v>1</v>
      </c>
      <c r="BJ70" s="2" t="s">
        <v>128</v>
      </c>
      <c r="BK70" s="2"/>
      <c r="BL70" s="2"/>
      <c r="BM70" s="2">
        <v>8001</v>
      </c>
      <c r="BN70" s="2">
        <v>0</v>
      </c>
      <c r="BO70" s="2" t="s">
        <v>4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4</v>
      </c>
      <c r="BZ70" s="2">
        <v>122</v>
      </c>
      <c r="CA70" s="2">
        <v>80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4</v>
      </c>
      <c r="CO70" s="2">
        <v>0</v>
      </c>
      <c r="CP70" s="2">
        <f t="shared" si="80"/>
        <v>352.45</v>
      </c>
      <c r="CQ70" s="2">
        <f t="shared" si="81"/>
        <v>2027</v>
      </c>
      <c r="CR70" s="2">
        <f t="shared" si="82"/>
        <v>0</v>
      </c>
      <c r="CS70" s="2">
        <f t="shared" si="83"/>
        <v>0</v>
      </c>
      <c r="CT70" s="2">
        <f t="shared" si="84"/>
        <v>0</v>
      </c>
      <c r="CU70" s="2">
        <f t="shared" si="85"/>
        <v>0</v>
      </c>
      <c r="CV70" s="2">
        <f t="shared" si="86"/>
        <v>0</v>
      </c>
      <c r="CW70" s="2">
        <f t="shared" si="87"/>
        <v>0</v>
      </c>
      <c r="CX70" s="2">
        <f t="shared" si="88"/>
        <v>0</v>
      </c>
      <c r="CY70" s="2">
        <f t="shared" si="89"/>
        <v>0</v>
      </c>
      <c r="CZ70" s="2">
        <f t="shared" si="90"/>
        <v>0</v>
      </c>
      <c r="DA70" s="2"/>
      <c r="DB70" s="2"/>
      <c r="DC70" s="2" t="s">
        <v>4</v>
      </c>
      <c r="DD70" s="2" t="s">
        <v>4</v>
      </c>
      <c r="DE70" s="2" t="s">
        <v>4</v>
      </c>
      <c r="DF70" s="2" t="s">
        <v>4</v>
      </c>
      <c r="DG70" s="2" t="s">
        <v>4</v>
      </c>
      <c r="DH70" s="2" t="s">
        <v>4</v>
      </c>
      <c r="DI70" s="2" t="s">
        <v>4</v>
      </c>
      <c r="DJ70" s="2" t="s">
        <v>4</v>
      </c>
      <c r="DK70" s="2" t="s">
        <v>4</v>
      </c>
      <c r="DL70" s="2" t="s">
        <v>4</v>
      </c>
      <c r="DM70" s="2" t="s">
        <v>4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1010</v>
      </c>
      <c r="DV70" s="2" t="s">
        <v>127</v>
      </c>
      <c r="DW70" s="2" t="s">
        <v>127</v>
      </c>
      <c r="DX70" s="2">
        <v>1000</v>
      </c>
      <c r="DY70" s="2"/>
      <c r="DZ70" s="2"/>
      <c r="EA70" s="2"/>
      <c r="EB70" s="2"/>
      <c r="EC70" s="2"/>
      <c r="ED70" s="2"/>
      <c r="EE70" s="2">
        <v>16510485</v>
      </c>
      <c r="EF70" s="2">
        <v>2</v>
      </c>
      <c r="EG70" s="2" t="s">
        <v>22</v>
      </c>
      <c r="EH70" s="2">
        <v>0</v>
      </c>
      <c r="EI70" s="2" t="s">
        <v>4</v>
      </c>
      <c r="EJ70" s="2">
        <v>1</v>
      </c>
      <c r="EK70" s="2">
        <v>8001</v>
      </c>
      <c r="EL70" s="2" t="s">
        <v>122</v>
      </c>
      <c r="EM70" s="2" t="s">
        <v>123</v>
      </c>
      <c r="EN70" s="2"/>
      <c r="EO70" s="2" t="s">
        <v>4</v>
      </c>
      <c r="EP70" s="2"/>
      <c r="EQ70" s="2">
        <v>0</v>
      </c>
      <c r="ER70" s="2">
        <v>2027</v>
      </c>
      <c r="ES70" s="2">
        <v>2027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91"/>
        <v>0</v>
      </c>
      <c r="FS70" s="2">
        <v>0</v>
      </c>
      <c r="FT70" s="2" t="s">
        <v>26</v>
      </c>
      <c r="FU70" s="2" t="s">
        <v>27</v>
      </c>
      <c r="FV70" s="2"/>
      <c r="FW70" s="2"/>
      <c r="FX70" s="2">
        <v>109.8</v>
      </c>
      <c r="FY70" s="2">
        <v>68</v>
      </c>
      <c r="FZ70" s="2"/>
      <c r="GA70" s="2" t="s">
        <v>4</v>
      </c>
      <c r="GB70" s="2"/>
      <c r="GC70" s="2"/>
      <c r="GD70" s="2">
        <v>0</v>
      </c>
      <c r="GE70" s="2"/>
      <c r="GF70" s="2">
        <v>193540450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92"/>
        <v>0</v>
      </c>
      <c r="GM70" s="2">
        <f t="shared" si="93"/>
        <v>352.45</v>
      </c>
      <c r="GN70" s="2">
        <f t="shared" si="94"/>
        <v>352.45</v>
      </c>
      <c r="GO70" s="2">
        <f t="shared" si="95"/>
        <v>0</v>
      </c>
      <c r="GP70" s="2">
        <f t="shared" si="96"/>
        <v>0</v>
      </c>
      <c r="GQ70" s="2"/>
      <c r="GR70" s="2">
        <v>0</v>
      </c>
      <c r="GS70" s="2">
        <v>3</v>
      </c>
      <c r="GT70" s="2">
        <v>0</v>
      </c>
      <c r="GU70" s="2" t="s">
        <v>4</v>
      </c>
      <c r="GV70" s="2">
        <f t="shared" si="97"/>
        <v>0</v>
      </c>
      <c r="GW70" s="2">
        <v>1</v>
      </c>
      <c r="GX70" s="2">
        <f t="shared" si="98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18</v>
      </c>
      <c r="B71">
        <v>1</v>
      </c>
      <c r="C71">
        <v>145</v>
      </c>
      <c r="E71" t="s">
        <v>124</v>
      </c>
      <c r="F71" t="s">
        <v>125</v>
      </c>
      <c r="G71" t="s">
        <v>126</v>
      </c>
      <c r="H71" t="s">
        <v>127</v>
      </c>
      <c r="I71">
        <f>I69*J71</f>
        <v>0.17388000000000001</v>
      </c>
      <c r="J71">
        <v>5.04</v>
      </c>
      <c r="O71">
        <f t="shared" si="64"/>
        <v>2301.5300000000002</v>
      </c>
      <c r="P71">
        <f t="shared" si="65"/>
        <v>2301.5300000000002</v>
      </c>
      <c r="Q71">
        <f t="shared" si="66"/>
        <v>0</v>
      </c>
      <c r="R71">
        <f t="shared" si="67"/>
        <v>0</v>
      </c>
      <c r="S71">
        <f t="shared" si="68"/>
        <v>0</v>
      </c>
      <c r="T71">
        <f t="shared" si="69"/>
        <v>0</v>
      </c>
      <c r="U71">
        <f t="shared" si="70"/>
        <v>0</v>
      </c>
      <c r="V71">
        <f t="shared" si="71"/>
        <v>0</v>
      </c>
      <c r="W71">
        <f t="shared" si="72"/>
        <v>0</v>
      </c>
      <c r="X71">
        <f t="shared" si="73"/>
        <v>0</v>
      </c>
      <c r="Y71">
        <f t="shared" si="74"/>
        <v>0</v>
      </c>
      <c r="AA71">
        <v>16483255</v>
      </c>
      <c r="AB71">
        <f t="shared" si="75"/>
        <v>2027</v>
      </c>
      <c r="AC71">
        <f t="shared" si="99"/>
        <v>2027</v>
      </c>
      <c r="AD71">
        <f>ROUND((((ET71)-(EU71))+AE71),6)</f>
        <v>0</v>
      </c>
      <c r="AE71">
        <f>ROUND((EU71),6)</f>
        <v>0</v>
      </c>
      <c r="AF71">
        <f>ROUND((EV71),6)</f>
        <v>0</v>
      </c>
      <c r="AG71">
        <f t="shared" si="77"/>
        <v>0</v>
      </c>
      <c r="AH71">
        <f>(EW71)</f>
        <v>0</v>
      </c>
      <c r="AI71">
        <f>(EX71)</f>
        <v>0</v>
      </c>
      <c r="AJ71">
        <f t="shared" si="79"/>
        <v>0</v>
      </c>
      <c r="AK71">
        <v>2027</v>
      </c>
      <c r="AL71">
        <v>2027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110</v>
      </c>
      <c r="AU71">
        <v>68</v>
      </c>
      <c r="AV71">
        <v>1</v>
      </c>
      <c r="AW71">
        <v>1</v>
      </c>
      <c r="AZ71">
        <v>6.53</v>
      </c>
      <c r="BA71">
        <v>1</v>
      </c>
      <c r="BB71">
        <v>1</v>
      </c>
      <c r="BC71">
        <v>6.53</v>
      </c>
      <c r="BD71" t="s">
        <v>4</v>
      </c>
      <c r="BE71" t="s">
        <v>4</v>
      </c>
      <c r="BF71" t="s">
        <v>4</v>
      </c>
      <c r="BG71" t="s">
        <v>4</v>
      </c>
      <c r="BH71">
        <v>3</v>
      </c>
      <c r="BI71">
        <v>1</v>
      </c>
      <c r="BJ71" t="s">
        <v>128</v>
      </c>
      <c r="BM71">
        <v>8001</v>
      </c>
      <c r="BN71">
        <v>0</v>
      </c>
      <c r="BO71" t="s">
        <v>4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4</v>
      </c>
      <c r="BZ71">
        <v>122</v>
      </c>
      <c r="CA71">
        <v>80</v>
      </c>
      <c r="CF71">
        <v>0</v>
      </c>
      <c r="CG71">
        <v>0</v>
      </c>
      <c r="CM71">
        <v>0</v>
      </c>
      <c r="CN71" t="s">
        <v>4</v>
      </c>
      <c r="CO71">
        <v>0</v>
      </c>
      <c r="CP71">
        <f t="shared" si="80"/>
        <v>2301.5300000000002</v>
      </c>
      <c r="CQ71">
        <f t="shared" si="81"/>
        <v>13236.310000000001</v>
      </c>
      <c r="CR71">
        <f t="shared" si="82"/>
        <v>0</v>
      </c>
      <c r="CS71">
        <f t="shared" si="83"/>
        <v>0</v>
      </c>
      <c r="CT71">
        <f t="shared" si="84"/>
        <v>0</v>
      </c>
      <c r="CU71">
        <f t="shared" si="85"/>
        <v>0</v>
      </c>
      <c r="CV71">
        <f t="shared" si="86"/>
        <v>0</v>
      </c>
      <c r="CW71">
        <f t="shared" si="87"/>
        <v>0</v>
      </c>
      <c r="CX71">
        <f t="shared" si="88"/>
        <v>0</v>
      </c>
      <c r="CY71">
        <f t="shared" si="89"/>
        <v>0</v>
      </c>
      <c r="CZ71">
        <f t="shared" si="90"/>
        <v>0</v>
      </c>
      <c r="DC71" t="s">
        <v>4</v>
      </c>
      <c r="DD71" t="s">
        <v>4</v>
      </c>
      <c r="DE71" t="s">
        <v>4</v>
      </c>
      <c r="DF71" t="s">
        <v>4</v>
      </c>
      <c r="DG71" t="s">
        <v>4</v>
      </c>
      <c r="DH71" t="s">
        <v>4</v>
      </c>
      <c r="DI71" t="s">
        <v>4</v>
      </c>
      <c r="DJ71" t="s">
        <v>4</v>
      </c>
      <c r="DK71" t="s">
        <v>4</v>
      </c>
      <c r="DL71" t="s">
        <v>4</v>
      </c>
      <c r="DM71" t="s">
        <v>4</v>
      </c>
      <c r="DN71">
        <v>0</v>
      </c>
      <c r="DO71">
        <v>0</v>
      </c>
      <c r="DP71">
        <v>1</v>
      </c>
      <c r="DQ71">
        <v>1</v>
      </c>
      <c r="DU71">
        <v>1010</v>
      </c>
      <c r="DV71" t="s">
        <v>127</v>
      </c>
      <c r="DW71" t="s">
        <v>127</v>
      </c>
      <c r="DX71">
        <v>1000</v>
      </c>
      <c r="EE71">
        <v>16510485</v>
      </c>
      <c r="EF71">
        <v>2</v>
      </c>
      <c r="EG71" t="s">
        <v>22</v>
      </c>
      <c r="EH71">
        <v>0</v>
      </c>
      <c r="EI71" t="s">
        <v>4</v>
      </c>
      <c r="EJ71">
        <v>1</v>
      </c>
      <c r="EK71">
        <v>8001</v>
      </c>
      <c r="EL71" t="s">
        <v>122</v>
      </c>
      <c r="EM71" t="s">
        <v>123</v>
      </c>
      <c r="EO71" t="s">
        <v>4</v>
      </c>
      <c r="EQ71">
        <v>0</v>
      </c>
      <c r="ER71">
        <v>2027</v>
      </c>
      <c r="ES71">
        <v>2027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91"/>
        <v>0</v>
      </c>
      <c r="FS71">
        <v>0</v>
      </c>
      <c r="FT71" t="s">
        <v>26</v>
      </c>
      <c r="FU71" t="s">
        <v>27</v>
      </c>
      <c r="FX71">
        <v>109.8</v>
      </c>
      <c r="FY71">
        <v>68</v>
      </c>
      <c r="GA71" t="s">
        <v>4</v>
      </c>
      <c r="GD71">
        <v>0</v>
      </c>
      <c r="GF71">
        <v>193540450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92"/>
        <v>0</v>
      </c>
      <c r="GM71">
        <f t="shared" si="93"/>
        <v>2301.5300000000002</v>
      </c>
      <c r="GN71">
        <f t="shared" si="94"/>
        <v>2301.5300000000002</v>
      </c>
      <c r="GO71">
        <f t="shared" si="95"/>
        <v>0</v>
      </c>
      <c r="GP71">
        <f t="shared" si="96"/>
        <v>0</v>
      </c>
      <c r="GR71">
        <v>0</v>
      </c>
      <c r="GS71">
        <v>3</v>
      </c>
      <c r="GT71">
        <v>0</v>
      </c>
      <c r="GU71" t="s">
        <v>4</v>
      </c>
      <c r="GV71">
        <f t="shared" si="97"/>
        <v>0</v>
      </c>
      <c r="GW71">
        <v>1</v>
      </c>
      <c r="GX71">
        <f t="shared" si="98"/>
        <v>0</v>
      </c>
      <c r="HA71">
        <v>0</v>
      </c>
      <c r="HB71">
        <v>0</v>
      </c>
      <c r="IK71">
        <v>0</v>
      </c>
    </row>
    <row r="72" spans="1:255" x14ac:dyDescent="0.2">
      <c r="A72" s="2">
        <v>17</v>
      </c>
      <c r="B72" s="2">
        <v>1</v>
      </c>
      <c r="C72" s="2">
        <f>ROW(SmtRes!A172)</f>
        <v>172</v>
      </c>
      <c r="D72" s="2">
        <f>ROW(EtalonRes!A184)</f>
        <v>184</v>
      </c>
      <c r="E72" s="2" t="s">
        <v>129</v>
      </c>
      <c r="F72" s="2" t="s">
        <v>130</v>
      </c>
      <c r="G72" s="2" t="s">
        <v>131</v>
      </c>
      <c r="H72" s="2" t="s">
        <v>31</v>
      </c>
      <c r="I72" s="2">
        <f>ROUND(53.61/100,9)</f>
        <v>0.53610000000000002</v>
      </c>
      <c r="J72" s="2">
        <v>0</v>
      </c>
      <c r="K72" s="2"/>
      <c r="L72" s="2"/>
      <c r="M72" s="2"/>
      <c r="N72" s="2"/>
      <c r="O72" s="2">
        <f t="shared" si="64"/>
        <v>1519.49</v>
      </c>
      <c r="P72" s="2">
        <f t="shared" si="65"/>
        <v>755.18</v>
      </c>
      <c r="Q72" s="2">
        <f t="shared" si="66"/>
        <v>3.83</v>
      </c>
      <c r="R72" s="2">
        <f t="shared" si="67"/>
        <v>0</v>
      </c>
      <c r="S72" s="2">
        <f t="shared" si="68"/>
        <v>760.48</v>
      </c>
      <c r="T72" s="2">
        <f t="shared" si="69"/>
        <v>0</v>
      </c>
      <c r="U72" s="2">
        <f t="shared" si="70"/>
        <v>83.846039999999988</v>
      </c>
      <c r="V72" s="2">
        <f t="shared" si="71"/>
        <v>0</v>
      </c>
      <c r="W72" s="2">
        <f t="shared" si="72"/>
        <v>0</v>
      </c>
      <c r="X72" s="2">
        <f t="shared" si="73"/>
        <v>806.11</v>
      </c>
      <c r="Y72" s="2">
        <f t="shared" si="74"/>
        <v>410.66</v>
      </c>
      <c r="Z72" s="2"/>
      <c r="AA72" s="2">
        <v>16483241</v>
      </c>
      <c r="AB72" s="2">
        <f t="shared" si="75"/>
        <v>2834.3355000000001</v>
      </c>
      <c r="AC72" s="2">
        <f t="shared" si="99"/>
        <v>1408.65</v>
      </c>
      <c r="AD72" s="2">
        <f>ROUND(((((ET72*1.25))-((EU72*1.25)))+AE72),6)</f>
        <v>7.1375000000000002</v>
      </c>
      <c r="AE72" s="2">
        <f>ROUND(((EU72*1.25)),6)</f>
        <v>0</v>
      </c>
      <c r="AF72" s="2">
        <f>ROUND(((EV72*1.15)),6)</f>
        <v>1418.548</v>
      </c>
      <c r="AG72" s="2">
        <f t="shared" si="77"/>
        <v>0</v>
      </c>
      <c r="AH72" s="2">
        <f>((EW72*1.15))</f>
        <v>156.39999999999998</v>
      </c>
      <c r="AI72" s="2">
        <f>((EX72*1.25))</f>
        <v>0</v>
      </c>
      <c r="AJ72" s="2">
        <f t="shared" si="79"/>
        <v>0</v>
      </c>
      <c r="AK72" s="2">
        <v>2647.88</v>
      </c>
      <c r="AL72" s="2">
        <v>1408.65</v>
      </c>
      <c r="AM72" s="2">
        <v>5.71</v>
      </c>
      <c r="AN72" s="2">
        <v>0</v>
      </c>
      <c r="AO72" s="2">
        <v>1233.52</v>
      </c>
      <c r="AP72" s="2">
        <v>0</v>
      </c>
      <c r="AQ72" s="2">
        <v>136</v>
      </c>
      <c r="AR72" s="2">
        <v>0</v>
      </c>
      <c r="AS72" s="2">
        <v>0</v>
      </c>
      <c r="AT72" s="2">
        <v>106</v>
      </c>
      <c r="AU72" s="2">
        <v>54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4</v>
      </c>
      <c r="BE72" s="2" t="s">
        <v>4</v>
      </c>
      <c r="BF72" s="2" t="s">
        <v>4</v>
      </c>
      <c r="BG72" s="2" t="s">
        <v>4</v>
      </c>
      <c r="BH72" s="2">
        <v>0</v>
      </c>
      <c r="BI72" s="2">
        <v>1</v>
      </c>
      <c r="BJ72" s="2" t="s">
        <v>132</v>
      </c>
      <c r="BK72" s="2"/>
      <c r="BL72" s="2"/>
      <c r="BM72" s="2">
        <v>10001</v>
      </c>
      <c r="BN72" s="2">
        <v>0</v>
      </c>
      <c r="BO72" s="2" t="s">
        <v>4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4</v>
      </c>
      <c r="BZ72" s="2">
        <v>118</v>
      </c>
      <c r="CA72" s="2">
        <v>63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1126</v>
      </c>
      <c r="CO72" s="2">
        <v>0</v>
      </c>
      <c r="CP72" s="2">
        <f t="shared" si="80"/>
        <v>1519.49</v>
      </c>
      <c r="CQ72" s="2">
        <f t="shared" si="81"/>
        <v>1408.65</v>
      </c>
      <c r="CR72" s="2">
        <f t="shared" si="82"/>
        <v>7.1375000000000002</v>
      </c>
      <c r="CS72" s="2">
        <f t="shared" si="83"/>
        <v>0</v>
      </c>
      <c r="CT72" s="2">
        <f t="shared" si="84"/>
        <v>1418.548</v>
      </c>
      <c r="CU72" s="2">
        <f t="shared" si="85"/>
        <v>0</v>
      </c>
      <c r="CV72" s="2">
        <f t="shared" si="86"/>
        <v>156.39999999999998</v>
      </c>
      <c r="CW72" s="2">
        <f t="shared" si="87"/>
        <v>0</v>
      </c>
      <c r="CX72" s="2">
        <f t="shared" si="88"/>
        <v>0</v>
      </c>
      <c r="CY72" s="2">
        <f t="shared" si="89"/>
        <v>806.10880000000009</v>
      </c>
      <c r="CZ72" s="2">
        <f t="shared" si="90"/>
        <v>410.6592</v>
      </c>
      <c r="DA72" s="2"/>
      <c r="DB72" s="2"/>
      <c r="DC72" s="2" t="s">
        <v>4</v>
      </c>
      <c r="DD72" s="2" t="s">
        <v>4</v>
      </c>
      <c r="DE72" s="2" t="s">
        <v>76</v>
      </c>
      <c r="DF72" s="2" t="s">
        <v>76</v>
      </c>
      <c r="DG72" s="2" t="s">
        <v>77</v>
      </c>
      <c r="DH72" s="2" t="s">
        <v>4</v>
      </c>
      <c r="DI72" s="2" t="s">
        <v>77</v>
      </c>
      <c r="DJ72" s="2" t="s">
        <v>76</v>
      </c>
      <c r="DK72" s="2" t="s">
        <v>4</v>
      </c>
      <c r="DL72" s="2" t="s">
        <v>4</v>
      </c>
      <c r="DM72" s="2" t="s">
        <v>4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1005</v>
      </c>
      <c r="DV72" s="2" t="s">
        <v>31</v>
      </c>
      <c r="DW72" s="2" t="s">
        <v>31</v>
      </c>
      <c r="DX72" s="2">
        <v>100</v>
      </c>
      <c r="DY72" s="2"/>
      <c r="DZ72" s="2"/>
      <c r="EA72" s="2"/>
      <c r="EB72" s="2"/>
      <c r="EC72" s="2"/>
      <c r="ED72" s="2"/>
      <c r="EE72" s="2">
        <v>16510487</v>
      </c>
      <c r="EF72" s="2">
        <v>2</v>
      </c>
      <c r="EG72" s="2" t="s">
        <v>22</v>
      </c>
      <c r="EH72" s="2">
        <v>0</v>
      </c>
      <c r="EI72" s="2" t="s">
        <v>4</v>
      </c>
      <c r="EJ72" s="2">
        <v>1</v>
      </c>
      <c r="EK72" s="2">
        <v>10001</v>
      </c>
      <c r="EL72" s="2" t="s">
        <v>42</v>
      </c>
      <c r="EM72" s="2" t="s">
        <v>43</v>
      </c>
      <c r="EN72" s="2"/>
      <c r="EO72" s="2" t="s">
        <v>78</v>
      </c>
      <c r="EP72" s="2"/>
      <c r="EQ72" s="2">
        <v>0</v>
      </c>
      <c r="ER72" s="2">
        <v>2647.88</v>
      </c>
      <c r="ES72" s="2">
        <v>1408.65</v>
      </c>
      <c r="ET72" s="2">
        <v>5.71</v>
      </c>
      <c r="EU72" s="2">
        <v>0</v>
      </c>
      <c r="EV72" s="2">
        <v>1233.52</v>
      </c>
      <c r="EW72" s="2">
        <v>136</v>
      </c>
      <c r="EX72" s="2">
        <v>0</v>
      </c>
      <c r="EY72" s="2">
        <v>0</v>
      </c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91"/>
        <v>0</v>
      </c>
      <c r="FS72" s="2">
        <v>0</v>
      </c>
      <c r="FT72" s="2" t="s">
        <v>26</v>
      </c>
      <c r="FU72" s="2" t="s">
        <v>27</v>
      </c>
      <c r="FV72" s="2"/>
      <c r="FW72" s="2"/>
      <c r="FX72" s="2">
        <v>106.2</v>
      </c>
      <c r="FY72" s="2">
        <v>53.55</v>
      </c>
      <c r="FZ72" s="2"/>
      <c r="GA72" s="2" t="s">
        <v>4</v>
      </c>
      <c r="GB72" s="2"/>
      <c r="GC72" s="2"/>
      <c r="GD72" s="2">
        <v>0</v>
      </c>
      <c r="GE72" s="2"/>
      <c r="GF72" s="2">
        <v>1281481625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92"/>
        <v>0</v>
      </c>
      <c r="GM72" s="2">
        <f t="shared" si="93"/>
        <v>2736.26</v>
      </c>
      <c r="GN72" s="2">
        <f t="shared" si="94"/>
        <v>2736.26</v>
      </c>
      <c r="GO72" s="2">
        <f t="shared" si="95"/>
        <v>0</v>
      </c>
      <c r="GP72" s="2">
        <f t="shared" si="96"/>
        <v>0</v>
      </c>
      <c r="GQ72" s="2"/>
      <c r="GR72" s="2">
        <v>0</v>
      </c>
      <c r="GS72" s="2">
        <v>3</v>
      </c>
      <c r="GT72" s="2">
        <v>0</v>
      </c>
      <c r="GU72" s="2" t="s">
        <v>4</v>
      </c>
      <c r="GV72" s="2">
        <f t="shared" si="97"/>
        <v>0</v>
      </c>
      <c r="GW72" s="2">
        <v>1</v>
      </c>
      <c r="GX72" s="2">
        <f t="shared" si="98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17</v>
      </c>
      <c r="B73">
        <v>1</v>
      </c>
      <c r="C73">
        <f>ROW(SmtRes!A196)</f>
        <v>196</v>
      </c>
      <c r="D73">
        <f>ROW(EtalonRes!A204)</f>
        <v>204</v>
      </c>
      <c r="E73" t="s">
        <v>129</v>
      </c>
      <c r="F73" t="s">
        <v>130</v>
      </c>
      <c r="G73" t="s">
        <v>131</v>
      </c>
      <c r="H73" t="s">
        <v>31</v>
      </c>
      <c r="I73">
        <f>ROUND(53.61/100,9)</f>
        <v>0.53610000000000002</v>
      </c>
      <c r="J73">
        <v>0</v>
      </c>
      <c r="O73">
        <f t="shared" si="64"/>
        <v>9922.26</v>
      </c>
      <c r="P73">
        <f t="shared" si="65"/>
        <v>4931.3100000000004</v>
      </c>
      <c r="Q73">
        <f t="shared" si="66"/>
        <v>24.99</v>
      </c>
      <c r="R73">
        <f t="shared" si="67"/>
        <v>0</v>
      </c>
      <c r="S73">
        <f t="shared" si="68"/>
        <v>4965.96</v>
      </c>
      <c r="T73">
        <f t="shared" si="69"/>
        <v>0</v>
      </c>
      <c r="U73">
        <f t="shared" si="70"/>
        <v>83.846039999999988</v>
      </c>
      <c r="V73">
        <f t="shared" si="71"/>
        <v>0</v>
      </c>
      <c r="W73">
        <f t="shared" si="72"/>
        <v>0</v>
      </c>
      <c r="X73">
        <f t="shared" si="73"/>
        <v>5263.92</v>
      </c>
      <c r="Y73">
        <f t="shared" si="74"/>
        <v>2681.62</v>
      </c>
      <c r="AA73">
        <v>16483255</v>
      </c>
      <c r="AB73">
        <f t="shared" si="75"/>
        <v>2834.3355000000001</v>
      </c>
      <c r="AC73">
        <f t="shared" si="99"/>
        <v>1408.65</v>
      </c>
      <c r="AD73">
        <f>ROUND(((((ET73*1.25))-((EU73*1.25)))+AE73),6)</f>
        <v>7.1375000000000002</v>
      </c>
      <c r="AE73">
        <f>ROUND(((EU73*1.25)),6)</f>
        <v>0</v>
      </c>
      <c r="AF73">
        <f>ROUND(((EV73*1.15)),6)</f>
        <v>1418.548</v>
      </c>
      <c r="AG73">
        <f t="shared" si="77"/>
        <v>0</v>
      </c>
      <c r="AH73">
        <f>((EW73*1.15))</f>
        <v>156.39999999999998</v>
      </c>
      <c r="AI73">
        <f>((EX73*1.25))</f>
        <v>0</v>
      </c>
      <c r="AJ73">
        <f t="shared" si="79"/>
        <v>0</v>
      </c>
      <c r="AK73">
        <v>2647.88</v>
      </c>
      <c r="AL73">
        <v>1408.65</v>
      </c>
      <c r="AM73">
        <v>5.71</v>
      </c>
      <c r="AN73">
        <v>0</v>
      </c>
      <c r="AO73">
        <v>1233.52</v>
      </c>
      <c r="AP73">
        <v>0</v>
      </c>
      <c r="AQ73">
        <v>136</v>
      </c>
      <c r="AR73">
        <v>0</v>
      </c>
      <c r="AS73">
        <v>0</v>
      </c>
      <c r="AT73">
        <v>106</v>
      </c>
      <c r="AU73">
        <v>54</v>
      </c>
      <c r="AV73">
        <v>1</v>
      </c>
      <c r="AW73">
        <v>1</v>
      </c>
      <c r="AZ73">
        <v>6.53</v>
      </c>
      <c r="BA73">
        <v>6.53</v>
      </c>
      <c r="BB73">
        <v>6.53</v>
      </c>
      <c r="BC73">
        <v>6.53</v>
      </c>
      <c r="BD73" t="s">
        <v>4</v>
      </c>
      <c r="BE73" t="s">
        <v>4</v>
      </c>
      <c r="BF73" t="s">
        <v>4</v>
      </c>
      <c r="BG73" t="s">
        <v>4</v>
      </c>
      <c r="BH73">
        <v>0</v>
      </c>
      <c r="BI73">
        <v>1</v>
      </c>
      <c r="BJ73" t="s">
        <v>132</v>
      </c>
      <c r="BM73">
        <v>10001</v>
      </c>
      <c r="BN73">
        <v>0</v>
      </c>
      <c r="BO73" t="s">
        <v>4</v>
      </c>
      <c r="BP73">
        <v>0</v>
      </c>
      <c r="BQ73">
        <v>2</v>
      </c>
      <c r="BR73">
        <v>0</v>
      </c>
      <c r="BS73">
        <v>6.53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4</v>
      </c>
      <c r="BZ73">
        <v>118</v>
      </c>
      <c r="CA73">
        <v>63</v>
      </c>
      <c r="CF73">
        <v>0</v>
      </c>
      <c r="CG73">
        <v>0</v>
      </c>
      <c r="CM73">
        <v>0</v>
      </c>
      <c r="CN73" t="s">
        <v>1126</v>
      </c>
      <c r="CO73">
        <v>0</v>
      </c>
      <c r="CP73">
        <f t="shared" si="80"/>
        <v>9922.26</v>
      </c>
      <c r="CQ73">
        <f t="shared" si="81"/>
        <v>9198.4845000000005</v>
      </c>
      <c r="CR73">
        <f t="shared" si="82"/>
        <v>46.607875</v>
      </c>
      <c r="CS73">
        <f t="shared" si="83"/>
        <v>0</v>
      </c>
      <c r="CT73">
        <f t="shared" si="84"/>
        <v>9263.1184400000002</v>
      </c>
      <c r="CU73">
        <f t="shared" si="85"/>
        <v>0</v>
      </c>
      <c r="CV73">
        <f t="shared" si="86"/>
        <v>156.39999999999998</v>
      </c>
      <c r="CW73">
        <f t="shared" si="87"/>
        <v>0</v>
      </c>
      <c r="CX73">
        <f t="shared" si="88"/>
        <v>0</v>
      </c>
      <c r="CY73">
        <f t="shared" si="89"/>
        <v>5263.9175999999998</v>
      </c>
      <c r="CZ73">
        <f t="shared" si="90"/>
        <v>2681.6184000000003</v>
      </c>
      <c r="DC73" t="s">
        <v>4</v>
      </c>
      <c r="DD73" t="s">
        <v>4</v>
      </c>
      <c r="DE73" t="s">
        <v>76</v>
      </c>
      <c r="DF73" t="s">
        <v>76</v>
      </c>
      <c r="DG73" t="s">
        <v>77</v>
      </c>
      <c r="DH73" t="s">
        <v>4</v>
      </c>
      <c r="DI73" t="s">
        <v>77</v>
      </c>
      <c r="DJ73" t="s">
        <v>76</v>
      </c>
      <c r="DK73" t="s">
        <v>4</v>
      </c>
      <c r="DL73" t="s">
        <v>4</v>
      </c>
      <c r="DM73" t="s">
        <v>4</v>
      </c>
      <c r="DN73">
        <v>0</v>
      </c>
      <c r="DO73">
        <v>0</v>
      </c>
      <c r="DP73">
        <v>1</v>
      </c>
      <c r="DQ73">
        <v>1</v>
      </c>
      <c r="DU73">
        <v>1005</v>
      </c>
      <c r="DV73" t="s">
        <v>31</v>
      </c>
      <c r="DW73" t="s">
        <v>31</v>
      </c>
      <c r="DX73">
        <v>100</v>
      </c>
      <c r="EE73">
        <v>16510487</v>
      </c>
      <c r="EF73">
        <v>2</v>
      </c>
      <c r="EG73" t="s">
        <v>22</v>
      </c>
      <c r="EH73">
        <v>0</v>
      </c>
      <c r="EI73" t="s">
        <v>4</v>
      </c>
      <c r="EJ73">
        <v>1</v>
      </c>
      <c r="EK73">
        <v>10001</v>
      </c>
      <c r="EL73" t="s">
        <v>42</v>
      </c>
      <c r="EM73" t="s">
        <v>43</v>
      </c>
      <c r="EO73" t="s">
        <v>78</v>
      </c>
      <c r="EQ73">
        <v>0</v>
      </c>
      <c r="ER73">
        <v>2647.88</v>
      </c>
      <c r="ES73">
        <v>1408.65</v>
      </c>
      <c r="ET73">
        <v>5.71</v>
      </c>
      <c r="EU73">
        <v>0</v>
      </c>
      <c r="EV73">
        <v>1233.52</v>
      </c>
      <c r="EW73">
        <v>136</v>
      </c>
      <c r="EX73">
        <v>0</v>
      </c>
      <c r="EY73">
        <v>0</v>
      </c>
      <c r="FQ73">
        <v>0</v>
      </c>
      <c r="FR73">
        <f t="shared" si="91"/>
        <v>0</v>
      </c>
      <c r="FS73">
        <v>0</v>
      </c>
      <c r="FT73" t="s">
        <v>26</v>
      </c>
      <c r="FU73" t="s">
        <v>27</v>
      </c>
      <c r="FX73">
        <v>106.2</v>
      </c>
      <c r="FY73">
        <v>53.55</v>
      </c>
      <c r="GA73" t="s">
        <v>4</v>
      </c>
      <c r="GD73">
        <v>0</v>
      </c>
      <c r="GF73">
        <v>1281481625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92"/>
        <v>0</v>
      </c>
      <c r="GM73">
        <f t="shared" si="93"/>
        <v>17867.8</v>
      </c>
      <c r="GN73">
        <f t="shared" si="94"/>
        <v>17867.8</v>
      </c>
      <c r="GO73">
        <f t="shared" si="95"/>
        <v>0</v>
      </c>
      <c r="GP73">
        <f t="shared" si="96"/>
        <v>0</v>
      </c>
      <c r="GR73">
        <v>0</v>
      </c>
      <c r="GS73">
        <v>3</v>
      </c>
      <c r="GT73">
        <v>0</v>
      </c>
      <c r="GU73" t="s">
        <v>4</v>
      </c>
      <c r="GV73">
        <f t="shared" si="97"/>
        <v>0</v>
      </c>
      <c r="GW73">
        <v>1</v>
      </c>
      <c r="GX73">
        <f t="shared" si="98"/>
        <v>0</v>
      </c>
      <c r="HA73">
        <v>0</v>
      </c>
      <c r="HB73">
        <v>0</v>
      </c>
      <c r="IK73">
        <v>0</v>
      </c>
    </row>
    <row r="74" spans="1:255" x14ac:dyDescent="0.2">
      <c r="A74" s="2">
        <v>18</v>
      </c>
      <c r="B74" s="2">
        <v>1</v>
      </c>
      <c r="C74" s="2">
        <v>151</v>
      </c>
      <c r="D74" s="2"/>
      <c r="E74" s="2" t="s">
        <v>133</v>
      </c>
      <c r="F74" s="2" t="s">
        <v>134</v>
      </c>
      <c r="G74" s="2" t="s">
        <v>135</v>
      </c>
      <c r="H74" s="2" t="s">
        <v>17</v>
      </c>
      <c r="I74" s="2">
        <f>I72*J74</f>
        <v>240.7089</v>
      </c>
      <c r="J74" s="2">
        <v>449</v>
      </c>
      <c r="K74" s="2"/>
      <c r="L74" s="2"/>
      <c r="M74" s="2"/>
      <c r="N74" s="2"/>
      <c r="O74" s="2">
        <f t="shared" si="64"/>
        <v>0</v>
      </c>
      <c r="P74" s="2">
        <f t="shared" si="65"/>
        <v>0</v>
      </c>
      <c r="Q74" s="2">
        <f t="shared" si="66"/>
        <v>0</v>
      </c>
      <c r="R74" s="2">
        <f t="shared" si="67"/>
        <v>0</v>
      </c>
      <c r="S74" s="2">
        <f t="shared" si="68"/>
        <v>0</v>
      </c>
      <c r="T74" s="2">
        <f t="shared" si="69"/>
        <v>0</v>
      </c>
      <c r="U74" s="2">
        <f t="shared" si="70"/>
        <v>0</v>
      </c>
      <c r="V74" s="2">
        <f t="shared" si="71"/>
        <v>0</v>
      </c>
      <c r="W74" s="2">
        <f t="shared" si="72"/>
        <v>0</v>
      </c>
      <c r="X74" s="2">
        <f t="shared" si="73"/>
        <v>0</v>
      </c>
      <c r="Y74" s="2">
        <f t="shared" si="74"/>
        <v>0</v>
      </c>
      <c r="Z74" s="2"/>
      <c r="AA74" s="2">
        <v>16483241</v>
      </c>
      <c r="AB74" s="2">
        <f t="shared" si="75"/>
        <v>0</v>
      </c>
      <c r="AC74" s="2">
        <f t="shared" si="99"/>
        <v>0</v>
      </c>
      <c r="AD74" s="2">
        <f t="shared" ref="AD74:AD93" si="100">ROUND((((ET74)-(EU74))+AE74),6)</f>
        <v>0</v>
      </c>
      <c r="AE74" s="2">
        <f t="shared" ref="AE74:AE93" si="101">ROUND((EU74),6)</f>
        <v>0</v>
      </c>
      <c r="AF74" s="2">
        <f t="shared" ref="AF74:AF93" si="102">ROUND((EV74),6)</f>
        <v>0</v>
      </c>
      <c r="AG74" s="2">
        <f t="shared" si="77"/>
        <v>0</v>
      </c>
      <c r="AH74" s="2">
        <f t="shared" ref="AH74:AH93" si="103">(EW74)</f>
        <v>0</v>
      </c>
      <c r="AI74" s="2">
        <f t="shared" ref="AI74:AI93" si="104">(EX74)</f>
        <v>0</v>
      </c>
      <c r="AJ74" s="2">
        <f t="shared" si="79"/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106</v>
      </c>
      <c r="AU74" s="2">
        <v>54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4</v>
      </c>
      <c r="BE74" s="2" t="s">
        <v>4</v>
      </c>
      <c r="BF74" s="2" t="s">
        <v>4</v>
      </c>
      <c r="BG74" s="2" t="s">
        <v>4</v>
      </c>
      <c r="BH74" s="2">
        <v>3</v>
      </c>
      <c r="BI74" s="2">
        <v>1</v>
      </c>
      <c r="BJ74" s="2" t="s">
        <v>4</v>
      </c>
      <c r="BK74" s="2"/>
      <c r="BL74" s="2"/>
      <c r="BM74" s="2">
        <v>10001</v>
      </c>
      <c r="BN74" s="2">
        <v>0</v>
      </c>
      <c r="BO74" s="2" t="s">
        <v>4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4</v>
      </c>
      <c r="BZ74" s="2">
        <v>118</v>
      </c>
      <c r="CA74" s="2">
        <v>63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4</v>
      </c>
      <c r="CO74" s="2">
        <v>0</v>
      </c>
      <c r="CP74" s="2">
        <f t="shared" si="80"/>
        <v>0</v>
      </c>
      <c r="CQ74" s="2">
        <f t="shared" si="81"/>
        <v>0</v>
      </c>
      <c r="CR74" s="2">
        <f t="shared" si="82"/>
        <v>0</v>
      </c>
      <c r="CS74" s="2">
        <f t="shared" si="83"/>
        <v>0</v>
      </c>
      <c r="CT74" s="2">
        <f t="shared" si="84"/>
        <v>0</v>
      </c>
      <c r="CU74" s="2">
        <f t="shared" si="85"/>
        <v>0</v>
      </c>
      <c r="CV74" s="2">
        <f t="shared" si="86"/>
        <v>0</v>
      </c>
      <c r="CW74" s="2">
        <f t="shared" si="87"/>
        <v>0</v>
      </c>
      <c r="CX74" s="2">
        <f t="shared" si="88"/>
        <v>0</v>
      </c>
      <c r="CY74" s="2">
        <f t="shared" si="89"/>
        <v>0</v>
      </c>
      <c r="CZ74" s="2">
        <f t="shared" si="90"/>
        <v>0</v>
      </c>
      <c r="DA74" s="2"/>
      <c r="DB74" s="2"/>
      <c r="DC74" s="2" t="s">
        <v>4</v>
      </c>
      <c r="DD74" s="2" t="s">
        <v>4</v>
      </c>
      <c r="DE74" s="2" t="s">
        <v>4</v>
      </c>
      <c r="DF74" s="2" t="s">
        <v>4</v>
      </c>
      <c r="DG74" s="2" t="s">
        <v>4</v>
      </c>
      <c r="DH74" s="2" t="s">
        <v>4</v>
      </c>
      <c r="DI74" s="2" t="s">
        <v>4</v>
      </c>
      <c r="DJ74" s="2" t="s">
        <v>4</v>
      </c>
      <c r="DK74" s="2" t="s">
        <v>4</v>
      </c>
      <c r="DL74" s="2" t="s">
        <v>4</v>
      </c>
      <c r="DM74" s="2" t="s">
        <v>4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1005</v>
      </c>
      <c r="DV74" s="2" t="s">
        <v>17</v>
      </c>
      <c r="DW74" s="2" t="s">
        <v>17</v>
      </c>
      <c r="DX74" s="2">
        <v>1</v>
      </c>
      <c r="DY74" s="2"/>
      <c r="DZ74" s="2"/>
      <c r="EA74" s="2"/>
      <c r="EB74" s="2"/>
      <c r="EC74" s="2"/>
      <c r="ED74" s="2"/>
      <c r="EE74" s="2">
        <v>16510487</v>
      </c>
      <c r="EF74" s="2">
        <v>2</v>
      </c>
      <c r="EG74" s="2" t="s">
        <v>22</v>
      </c>
      <c r="EH74" s="2">
        <v>0</v>
      </c>
      <c r="EI74" s="2" t="s">
        <v>4</v>
      </c>
      <c r="EJ74" s="2">
        <v>1</v>
      </c>
      <c r="EK74" s="2">
        <v>10001</v>
      </c>
      <c r="EL74" s="2" t="s">
        <v>42</v>
      </c>
      <c r="EM74" s="2" t="s">
        <v>43</v>
      </c>
      <c r="EN74" s="2"/>
      <c r="EO74" s="2" t="s">
        <v>4</v>
      </c>
      <c r="EP74" s="2"/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91"/>
        <v>0</v>
      </c>
      <c r="FS74" s="2">
        <v>0</v>
      </c>
      <c r="FT74" s="2" t="s">
        <v>26</v>
      </c>
      <c r="FU74" s="2" t="s">
        <v>27</v>
      </c>
      <c r="FV74" s="2"/>
      <c r="FW74" s="2"/>
      <c r="FX74" s="2">
        <v>106.2</v>
      </c>
      <c r="FY74" s="2">
        <v>53.55</v>
      </c>
      <c r="FZ74" s="2"/>
      <c r="GA74" s="2" t="s">
        <v>4</v>
      </c>
      <c r="GB74" s="2"/>
      <c r="GC74" s="2"/>
      <c r="GD74" s="2">
        <v>0</v>
      </c>
      <c r="GE74" s="2"/>
      <c r="GF74" s="2">
        <v>-354280000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92"/>
        <v>0</v>
      </c>
      <c r="GM74" s="2">
        <f t="shared" si="93"/>
        <v>0</v>
      </c>
      <c r="GN74" s="2">
        <f t="shared" si="94"/>
        <v>0</v>
      </c>
      <c r="GO74" s="2">
        <f t="shared" si="95"/>
        <v>0</v>
      </c>
      <c r="GP74" s="2">
        <f t="shared" si="96"/>
        <v>0</v>
      </c>
      <c r="GQ74" s="2"/>
      <c r="GR74" s="2">
        <v>0</v>
      </c>
      <c r="GS74" s="2">
        <v>3</v>
      </c>
      <c r="GT74" s="2">
        <v>0</v>
      </c>
      <c r="GU74" s="2" t="s">
        <v>4</v>
      </c>
      <c r="GV74" s="2">
        <f t="shared" si="97"/>
        <v>0</v>
      </c>
      <c r="GW74" s="2">
        <v>1</v>
      </c>
      <c r="GX74" s="2">
        <f t="shared" si="98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18</v>
      </c>
      <c r="B75">
        <v>1</v>
      </c>
      <c r="C75">
        <v>175</v>
      </c>
      <c r="E75" t="s">
        <v>133</v>
      </c>
      <c r="F75" t="s">
        <v>134</v>
      </c>
      <c r="G75" t="s">
        <v>135</v>
      </c>
      <c r="H75" t="s">
        <v>17</v>
      </c>
      <c r="I75">
        <f>I73*J75</f>
        <v>240.7089</v>
      </c>
      <c r="J75">
        <v>449</v>
      </c>
      <c r="O75">
        <f t="shared" si="64"/>
        <v>0</v>
      </c>
      <c r="P75">
        <f t="shared" si="65"/>
        <v>0</v>
      </c>
      <c r="Q75">
        <f t="shared" si="66"/>
        <v>0</v>
      </c>
      <c r="R75">
        <f t="shared" si="67"/>
        <v>0</v>
      </c>
      <c r="S75">
        <f t="shared" si="68"/>
        <v>0</v>
      </c>
      <c r="T75">
        <f t="shared" si="69"/>
        <v>0</v>
      </c>
      <c r="U75">
        <f t="shared" si="70"/>
        <v>0</v>
      </c>
      <c r="V75">
        <f t="shared" si="71"/>
        <v>0</v>
      </c>
      <c r="W75">
        <f t="shared" si="72"/>
        <v>0</v>
      </c>
      <c r="X75">
        <f t="shared" si="73"/>
        <v>0</v>
      </c>
      <c r="Y75">
        <f t="shared" si="74"/>
        <v>0</v>
      </c>
      <c r="AA75">
        <v>16483255</v>
      </c>
      <c r="AB75">
        <f t="shared" si="75"/>
        <v>0</v>
      </c>
      <c r="AC75">
        <f t="shared" si="99"/>
        <v>0</v>
      </c>
      <c r="AD75">
        <f t="shared" si="100"/>
        <v>0</v>
      </c>
      <c r="AE75">
        <f t="shared" si="101"/>
        <v>0</v>
      </c>
      <c r="AF75">
        <f t="shared" si="102"/>
        <v>0</v>
      </c>
      <c r="AG75">
        <f t="shared" si="77"/>
        <v>0</v>
      </c>
      <c r="AH75">
        <f t="shared" si="103"/>
        <v>0</v>
      </c>
      <c r="AI75">
        <f t="shared" si="104"/>
        <v>0</v>
      </c>
      <c r="AJ75">
        <f t="shared" si="79"/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106</v>
      </c>
      <c r="AU75">
        <v>54</v>
      </c>
      <c r="AV75">
        <v>1</v>
      </c>
      <c r="AW75">
        <v>1</v>
      </c>
      <c r="AZ75">
        <v>6.53</v>
      </c>
      <c r="BA75">
        <v>1</v>
      </c>
      <c r="BB75">
        <v>1</v>
      </c>
      <c r="BC75">
        <v>6.53</v>
      </c>
      <c r="BD75" t="s">
        <v>4</v>
      </c>
      <c r="BE75" t="s">
        <v>4</v>
      </c>
      <c r="BF75" t="s">
        <v>4</v>
      </c>
      <c r="BG75" t="s">
        <v>4</v>
      </c>
      <c r="BH75">
        <v>3</v>
      </c>
      <c r="BI75">
        <v>1</v>
      </c>
      <c r="BJ75" t="s">
        <v>4</v>
      </c>
      <c r="BM75">
        <v>10001</v>
      </c>
      <c r="BN75">
        <v>0</v>
      </c>
      <c r="BO75" t="s">
        <v>4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4</v>
      </c>
      <c r="BZ75">
        <v>118</v>
      </c>
      <c r="CA75">
        <v>63</v>
      </c>
      <c r="CF75">
        <v>0</v>
      </c>
      <c r="CG75">
        <v>0</v>
      </c>
      <c r="CM75">
        <v>0</v>
      </c>
      <c r="CN75" t="s">
        <v>4</v>
      </c>
      <c r="CO75">
        <v>0</v>
      </c>
      <c r="CP75">
        <f t="shared" si="80"/>
        <v>0</v>
      </c>
      <c r="CQ75">
        <f t="shared" si="81"/>
        <v>0</v>
      </c>
      <c r="CR75">
        <f t="shared" si="82"/>
        <v>0</v>
      </c>
      <c r="CS75">
        <f t="shared" si="83"/>
        <v>0</v>
      </c>
      <c r="CT75">
        <f t="shared" si="84"/>
        <v>0</v>
      </c>
      <c r="CU75">
        <f t="shared" si="85"/>
        <v>0</v>
      </c>
      <c r="CV75">
        <f t="shared" si="86"/>
        <v>0</v>
      </c>
      <c r="CW75">
        <f t="shared" si="87"/>
        <v>0</v>
      </c>
      <c r="CX75">
        <f t="shared" si="88"/>
        <v>0</v>
      </c>
      <c r="CY75">
        <f t="shared" si="89"/>
        <v>0</v>
      </c>
      <c r="CZ75">
        <f t="shared" si="90"/>
        <v>0</v>
      </c>
      <c r="DC75" t="s">
        <v>4</v>
      </c>
      <c r="DD75" t="s">
        <v>4</v>
      </c>
      <c r="DE75" t="s">
        <v>4</v>
      </c>
      <c r="DF75" t="s">
        <v>4</v>
      </c>
      <c r="DG75" t="s">
        <v>4</v>
      </c>
      <c r="DH75" t="s">
        <v>4</v>
      </c>
      <c r="DI75" t="s">
        <v>4</v>
      </c>
      <c r="DJ75" t="s">
        <v>4</v>
      </c>
      <c r="DK75" t="s">
        <v>4</v>
      </c>
      <c r="DL75" t="s">
        <v>4</v>
      </c>
      <c r="DM75" t="s">
        <v>4</v>
      </c>
      <c r="DN75">
        <v>0</v>
      </c>
      <c r="DO75">
        <v>0</v>
      </c>
      <c r="DP75">
        <v>1</v>
      </c>
      <c r="DQ75">
        <v>1</v>
      </c>
      <c r="DU75">
        <v>1005</v>
      </c>
      <c r="DV75" t="s">
        <v>17</v>
      </c>
      <c r="DW75" t="s">
        <v>17</v>
      </c>
      <c r="DX75">
        <v>1</v>
      </c>
      <c r="EE75">
        <v>16510487</v>
      </c>
      <c r="EF75">
        <v>2</v>
      </c>
      <c r="EG75" t="s">
        <v>22</v>
      </c>
      <c r="EH75">
        <v>0</v>
      </c>
      <c r="EI75" t="s">
        <v>4</v>
      </c>
      <c r="EJ75">
        <v>1</v>
      </c>
      <c r="EK75">
        <v>10001</v>
      </c>
      <c r="EL75" t="s">
        <v>42</v>
      </c>
      <c r="EM75" t="s">
        <v>43</v>
      </c>
      <c r="EO75" t="s">
        <v>4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91"/>
        <v>0</v>
      </c>
      <c r="FS75">
        <v>0</v>
      </c>
      <c r="FT75" t="s">
        <v>26</v>
      </c>
      <c r="FU75" t="s">
        <v>27</v>
      </c>
      <c r="FX75">
        <v>106.2</v>
      </c>
      <c r="FY75">
        <v>53.55</v>
      </c>
      <c r="GA75" t="s">
        <v>4</v>
      </c>
      <c r="GD75">
        <v>0</v>
      </c>
      <c r="GF75">
        <v>-354280000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92"/>
        <v>0</v>
      </c>
      <c r="GM75">
        <f t="shared" si="93"/>
        <v>0</v>
      </c>
      <c r="GN75">
        <f t="shared" si="94"/>
        <v>0</v>
      </c>
      <c r="GO75">
        <f t="shared" si="95"/>
        <v>0</v>
      </c>
      <c r="GP75">
        <f t="shared" si="96"/>
        <v>0</v>
      </c>
      <c r="GR75">
        <v>0</v>
      </c>
      <c r="GS75">
        <v>3</v>
      </c>
      <c r="GT75">
        <v>0</v>
      </c>
      <c r="GU75" t="s">
        <v>4</v>
      </c>
      <c r="GV75">
        <f t="shared" si="97"/>
        <v>0</v>
      </c>
      <c r="GW75">
        <v>1</v>
      </c>
      <c r="GX75">
        <f t="shared" si="98"/>
        <v>0</v>
      </c>
      <c r="HA75">
        <v>0</v>
      </c>
      <c r="HB75">
        <v>0</v>
      </c>
      <c r="IK75">
        <v>0</v>
      </c>
    </row>
    <row r="76" spans="1:255" x14ac:dyDescent="0.2">
      <c r="A76" s="2">
        <v>18</v>
      </c>
      <c r="B76" s="2">
        <v>1</v>
      </c>
      <c r="C76" s="2">
        <v>152</v>
      </c>
      <c r="D76" s="2"/>
      <c r="E76" s="2" t="s">
        <v>136</v>
      </c>
      <c r="F76" s="2" t="s">
        <v>137</v>
      </c>
      <c r="G76" s="2" t="s">
        <v>138</v>
      </c>
      <c r="H76" s="2" t="s">
        <v>17</v>
      </c>
      <c r="I76" s="2">
        <f>I72*J76</f>
        <v>240.7089</v>
      </c>
      <c r="J76" s="2">
        <v>449</v>
      </c>
      <c r="K76" s="2"/>
      <c r="L76" s="2"/>
      <c r="M76" s="2"/>
      <c r="N76" s="2"/>
      <c r="O76" s="2">
        <f t="shared" si="64"/>
        <v>3471.02</v>
      </c>
      <c r="P76" s="2">
        <f t="shared" si="65"/>
        <v>3471.02</v>
      </c>
      <c r="Q76" s="2">
        <f t="shared" si="66"/>
        <v>0</v>
      </c>
      <c r="R76" s="2">
        <f t="shared" si="67"/>
        <v>0</v>
      </c>
      <c r="S76" s="2">
        <f t="shared" si="68"/>
        <v>0</v>
      </c>
      <c r="T76" s="2">
        <f t="shared" si="69"/>
        <v>0</v>
      </c>
      <c r="U76" s="2">
        <f t="shared" si="70"/>
        <v>0</v>
      </c>
      <c r="V76" s="2">
        <f t="shared" si="71"/>
        <v>0</v>
      </c>
      <c r="W76" s="2">
        <f t="shared" si="72"/>
        <v>0</v>
      </c>
      <c r="X76" s="2">
        <f t="shared" si="73"/>
        <v>0</v>
      </c>
      <c r="Y76" s="2">
        <f t="shared" si="74"/>
        <v>0</v>
      </c>
      <c r="Z76" s="2"/>
      <c r="AA76" s="2">
        <v>16483241</v>
      </c>
      <c r="AB76" s="2">
        <f t="shared" si="75"/>
        <v>14.42</v>
      </c>
      <c r="AC76" s="2">
        <f t="shared" si="99"/>
        <v>14.42</v>
      </c>
      <c r="AD76" s="2">
        <f t="shared" si="100"/>
        <v>0</v>
      </c>
      <c r="AE76" s="2">
        <f t="shared" si="101"/>
        <v>0</v>
      </c>
      <c r="AF76" s="2">
        <f t="shared" si="102"/>
        <v>0</v>
      </c>
      <c r="AG76" s="2">
        <f t="shared" si="77"/>
        <v>0</v>
      </c>
      <c r="AH76" s="2">
        <f t="shared" si="103"/>
        <v>0</v>
      </c>
      <c r="AI76" s="2">
        <f t="shared" si="104"/>
        <v>0</v>
      </c>
      <c r="AJ76" s="2">
        <f t="shared" si="79"/>
        <v>0</v>
      </c>
      <c r="AK76" s="2">
        <v>14.42</v>
      </c>
      <c r="AL76" s="2">
        <v>14.42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106</v>
      </c>
      <c r="AU76" s="2">
        <v>54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4</v>
      </c>
      <c r="BE76" s="2" t="s">
        <v>4</v>
      </c>
      <c r="BF76" s="2" t="s">
        <v>4</v>
      </c>
      <c r="BG76" s="2" t="s">
        <v>4</v>
      </c>
      <c r="BH76" s="2">
        <v>3</v>
      </c>
      <c r="BI76" s="2">
        <v>1</v>
      </c>
      <c r="BJ76" s="2" t="s">
        <v>139</v>
      </c>
      <c r="BK76" s="2"/>
      <c r="BL76" s="2"/>
      <c r="BM76" s="2">
        <v>10001</v>
      </c>
      <c r="BN76" s="2">
        <v>0</v>
      </c>
      <c r="BO76" s="2" t="s">
        <v>4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4</v>
      </c>
      <c r="BZ76" s="2">
        <v>118</v>
      </c>
      <c r="CA76" s="2">
        <v>63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4</v>
      </c>
      <c r="CO76" s="2">
        <v>0</v>
      </c>
      <c r="CP76" s="2">
        <f t="shared" si="80"/>
        <v>3471.02</v>
      </c>
      <c r="CQ76" s="2">
        <f t="shared" si="81"/>
        <v>14.42</v>
      </c>
      <c r="CR76" s="2">
        <f t="shared" si="82"/>
        <v>0</v>
      </c>
      <c r="CS76" s="2">
        <f t="shared" si="83"/>
        <v>0</v>
      </c>
      <c r="CT76" s="2">
        <f t="shared" si="84"/>
        <v>0</v>
      </c>
      <c r="CU76" s="2">
        <f t="shared" si="85"/>
        <v>0</v>
      </c>
      <c r="CV76" s="2">
        <f t="shared" si="86"/>
        <v>0</v>
      </c>
      <c r="CW76" s="2">
        <f t="shared" si="87"/>
        <v>0</v>
      </c>
      <c r="CX76" s="2">
        <f t="shared" si="88"/>
        <v>0</v>
      </c>
      <c r="CY76" s="2">
        <f t="shared" si="89"/>
        <v>0</v>
      </c>
      <c r="CZ76" s="2">
        <f t="shared" si="90"/>
        <v>0</v>
      </c>
      <c r="DA76" s="2"/>
      <c r="DB76" s="2"/>
      <c r="DC76" s="2" t="s">
        <v>4</v>
      </c>
      <c r="DD76" s="2" t="s">
        <v>4</v>
      </c>
      <c r="DE76" s="2" t="s">
        <v>4</v>
      </c>
      <c r="DF76" s="2" t="s">
        <v>4</v>
      </c>
      <c r="DG76" s="2" t="s">
        <v>4</v>
      </c>
      <c r="DH76" s="2" t="s">
        <v>4</v>
      </c>
      <c r="DI76" s="2" t="s">
        <v>4</v>
      </c>
      <c r="DJ76" s="2" t="s">
        <v>4</v>
      </c>
      <c r="DK76" s="2" t="s">
        <v>4</v>
      </c>
      <c r="DL76" s="2" t="s">
        <v>4</v>
      </c>
      <c r="DM76" s="2" t="s">
        <v>4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1005</v>
      </c>
      <c r="DV76" s="2" t="s">
        <v>17</v>
      </c>
      <c r="DW76" s="2" t="s">
        <v>17</v>
      </c>
      <c r="DX76" s="2">
        <v>1</v>
      </c>
      <c r="DY76" s="2"/>
      <c r="DZ76" s="2"/>
      <c r="EA76" s="2"/>
      <c r="EB76" s="2"/>
      <c r="EC76" s="2"/>
      <c r="ED76" s="2"/>
      <c r="EE76" s="2">
        <v>16510487</v>
      </c>
      <c r="EF76" s="2">
        <v>2</v>
      </c>
      <c r="EG76" s="2" t="s">
        <v>22</v>
      </c>
      <c r="EH76" s="2">
        <v>0</v>
      </c>
      <c r="EI76" s="2" t="s">
        <v>4</v>
      </c>
      <c r="EJ76" s="2">
        <v>1</v>
      </c>
      <c r="EK76" s="2">
        <v>10001</v>
      </c>
      <c r="EL76" s="2" t="s">
        <v>42</v>
      </c>
      <c r="EM76" s="2" t="s">
        <v>43</v>
      </c>
      <c r="EN76" s="2"/>
      <c r="EO76" s="2" t="s">
        <v>4</v>
      </c>
      <c r="EP76" s="2"/>
      <c r="EQ76" s="2">
        <v>0</v>
      </c>
      <c r="ER76" s="2">
        <v>14.42</v>
      </c>
      <c r="ES76" s="2">
        <v>14.42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91"/>
        <v>0</v>
      </c>
      <c r="FS76" s="2">
        <v>0</v>
      </c>
      <c r="FT76" s="2" t="s">
        <v>26</v>
      </c>
      <c r="FU76" s="2" t="s">
        <v>27</v>
      </c>
      <c r="FV76" s="2"/>
      <c r="FW76" s="2"/>
      <c r="FX76" s="2">
        <v>106.2</v>
      </c>
      <c r="FY76" s="2">
        <v>53.55</v>
      </c>
      <c r="FZ76" s="2"/>
      <c r="GA76" s="2" t="s">
        <v>4</v>
      </c>
      <c r="GB76" s="2"/>
      <c r="GC76" s="2"/>
      <c r="GD76" s="2">
        <v>0</v>
      </c>
      <c r="GE76" s="2"/>
      <c r="GF76" s="2">
        <v>-699365668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92"/>
        <v>0</v>
      </c>
      <c r="GM76" s="2">
        <f t="shared" si="93"/>
        <v>3471.02</v>
      </c>
      <c r="GN76" s="2">
        <f t="shared" si="94"/>
        <v>3471.02</v>
      </c>
      <c r="GO76" s="2">
        <f t="shared" si="95"/>
        <v>0</v>
      </c>
      <c r="GP76" s="2">
        <f t="shared" si="96"/>
        <v>0</v>
      </c>
      <c r="GQ76" s="2"/>
      <c r="GR76" s="2">
        <v>0</v>
      </c>
      <c r="GS76" s="2">
        <v>3</v>
      </c>
      <c r="GT76" s="2">
        <v>0</v>
      </c>
      <c r="GU76" s="2" t="s">
        <v>4</v>
      </c>
      <c r="GV76" s="2">
        <f t="shared" si="97"/>
        <v>0</v>
      </c>
      <c r="GW76" s="2">
        <v>1</v>
      </c>
      <c r="GX76" s="2">
        <f t="shared" si="98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18</v>
      </c>
      <c r="B77">
        <v>1</v>
      </c>
      <c r="C77">
        <v>176</v>
      </c>
      <c r="E77" t="s">
        <v>136</v>
      </c>
      <c r="F77" t="s">
        <v>137</v>
      </c>
      <c r="G77" t="s">
        <v>138</v>
      </c>
      <c r="H77" t="s">
        <v>17</v>
      </c>
      <c r="I77">
        <f>I73*J77</f>
        <v>240.7089</v>
      </c>
      <c r="J77">
        <v>449</v>
      </c>
      <c r="O77">
        <f t="shared" si="64"/>
        <v>22665.78</v>
      </c>
      <c r="P77">
        <f t="shared" si="65"/>
        <v>22665.78</v>
      </c>
      <c r="Q77">
        <f t="shared" si="66"/>
        <v>0</v>
      </c>
      <c r="R77">
        <f t="shared" si="67"/>
        <v>0</v>
      </c>
      <c r="S77">
        <f t="shared" si="68"/>
        <v>0</v>
      </c>
      <c r="T77">
        <f t="shared" si="69"/>
        <v>0</v>
      </c>
      <c r="U77">
        <f t="shared" si="70"/>
        <v>0</v>
      </c>
      <c r="V77">
        <f t="shared" si="71"/>
        <v>0</v>
      </c>
      <c r="W77">
        <f t="shared" si="72"/>
        <v>0</v>
      </c>
      <c r="X77">
        <f t="shared" si="73"/>
        <v>0</v>
      </c>
      <c r="Y77">
        <f t="shared" si="74"/>
        <v>0</v>
      </c>
      <c r="AA77">
        <v>16483255</v>
      </c>
      <c r="AB77">
        <f t="shared" si="75"/>
        <v>14.42</v>
      </c>
      <c r="AC77">
        <f t="shared" si="99"/>
        <v>14.42</v>
      </c>
      <c r="AD77">
        <f t="shared" si="100"/>
        <v>0</v>
      </c>
      <c r="AE77">
        <f t="shared" si="101"/>
        <v>0</v>
      </c>
      <c r="AF77">
        <f t="shared" si="102"/>
        <v>0</v>
      </c>
      <c r="AG77">
        <f t="shared" si="77"/>
        <v>0</v>
      </c>
      <c r="AH77">
        <f t="shared" si="103"/>
        <v>0</v>
      </c>
      <c r="AI77">
        <f t="shared" si="104"/>
        <v>0</v>
      </c>
      <c r="AJ77">
        <f t="shared" si="79"/>
        <v>0</v>
      </c>
      <c r="AK77">
        <v>14.42</v>
      </c>
      <c r="AL77">
        <v>14.42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106</v>
      </c>
      <c r="AU77">
        <v>54</v>
      </c>
      <c r="AV77">
        <v>1</v>
      </c>
      <c r="AW77">
        <v>1</v>
      </c>
      <c r="AZ77">
        <v>6.53</v>
      </c>
      <c r="BA77">
        <v>1</v>
      </c>
      <c r="BB77">
        <v>1</v>
      </c>
      <c r="BC77">
        <v>6.53</v>
      </c>
      <c r="BD77" t="s">
        <v>4</v>
      </c>
      <c r="BE77" t="s">
        <v>4</v>
      </c>
      <c r="BF77" t="s">
        <v>4</v>
      </c>
      <c r="BG77" t="s">
        <v>4</v>
      </c>
      <c r="BH77">
        <v>3</v>
      </c>
      <c r="BI77">
        <v>1</v>
      </c>
      <c r="BJ77" t="s">
        <v>139</v>
      </c>
      <c r="BM77">
        <v>10001</v>
      </c>
      <c r="BN77">
        <v>0</v>
      </c>
      <c r="BO77" t="s">
        <v>4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4</v>
      </c>
      <c r="BZ77">
        <v>118</v>
      </c>
      <c r="CA77">
        <v>63</v>
      </c>
      <c r="CF77">
        <v>0</v>
      </c>
      <c r="CG77">
        <v>0</v>
      </c>
      <c r="CM77">
        <v>0</v>
      </c>
      <c r="CN77" t="s">
        <v>4</v>
      </c>
      <c r="CO77">
        <v>0</v>
      </c>
      <c r="CP77">
        <f t="shared" si="80"/>
        <v>22665.78</v>
      </c>
      <c r="CQ77">
        <f t="shared" si="81"/>
        <v>94.162599999999998</v>
      </c>
      <c r="CR77">
        <f t="shared" si="82"/>
        <v>0</v>
      </c>
      <c r="CS77">
        <f t="shared" si="83"/>
        <v>0</v>
      </c>
      <c r="CT77">
        <f t="shared" si="84"/>
        <v>0</v>
      </c>
      <c r="CU77">
        <f t="shared" si="85"/>
        <v>0</v>
      </c>
      <c r="CV77">
        <f t="shared" si="86"/>
        <v>0</v>
      </c>
      <c r="CW77">
        <f t="shared" si="87"/>
        <v>0</v>
      </c>
      <c r="CX77">
        <f t="shared" si="88"/>
        <v>0</v>
      </c>
      <c r="CY77">
        <f t="shared" si="89"/>
        <v>0</v>
      </c>
      <c r="CZ77">
        <f t="shared" si="90"/>
        <v>0</v>
      </c>
      <c r="DC77" t="s">
        <v>4</v>
      </c>
      <c r="DD77" t="s">
        <v>4</v>
      </c>
      <c r="DE77" t="s">
        <v>4</v>
      </c>
      <c r="DF77" t="s">
        <v>4</v>
      </c>
      <c r="DG77" t="s">
        <v>4</v>
      </c>
      <c r="DH77" t="s">
        <v>4</v>
      </c>
      <c r="DI77" t="s">
        <v>4</v>
      </c>
      <c r="DJ77" t="s">
        <v>4</v>
      </c>
      <c r="DK77" t="s">
        <v>4</v>
      </c>
      <c r="DL77" t="s">
        <v>4</v>
      </c>
      <c r="DM77" t="s">
        <v>4</v>
      </c>
      <c r="DN77">
        <v>0</v>
      </c>
      <c r="DO77">
        <v>0</v>
      </c>
      <c r="DP77">
        <v>1</v>
      </c>
      <c r="DQ77">
        <v>1</v>
      </c>
      <c r="DU77">
        <v>1005</v>
      </c>
      <c r="DV77" t="s">
        <v>17</v>
      </c>
      <c r="DW77" t="s">
        <v>17</v>
      </c>
      <c r="DX77">
        <v>1</v>
      </c>
      <c r="EE77">
        <v>16510487</v>
      </c>
      <c r="EF77">
        <v>2</v>
      </c>
      <c r="EG77" t="s">
        <v>22</v>
      </c>
      <c r="EH77">
        <v>0</v>
      </c>
      <c r="EI77" t="s">
        <v>4</v>
      </c>
      <c r="EJ77">
        <v>1</v>
      </c>
      <c r="EK77">
        <v>10001</v>
      </c>
      <c r="EL77" t="s">
        <v>42</v>
      </c>
      <c r="EM77" t="s">
        <v>43</v>
      </c>
      <c r="EO77" t="s">
        <v>4</v>
      </c>
      <c r="EQ77">
        <v>0</v>
      </c>
      <c r="ER77">
        <v>14.42</v>
      </c>
      <c r="ES77">
        <v>14.42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91"/>
        <v>0</v>
      </c>
      <c r="FS77">
        <v>0</v>
      </c>
      <c r="FT77" t="s">
        <v>26</v>
      </c>
      <c r="FU77" t="s">
        <v>27</v>
      </c>
      <c r="FX77">
        <v>106.2</v>
      </c>
      <c r="FY77">
        <v>53.55</v>
      </c>
      <c r="GA77" t="s">
        <v>4</v>
      </c>
      <c r="GD77">
        <v>0</v>
      </c>
      <c r="GF77">
        <v>-699365668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92"/>
        <v>0</v>
      </c>
      <c r="GM77">
        <f t="shared" si="93"/>
        <v>22665.78</v>
      </c>
      <c r="GN77">
        <f t="shared" si="94"/>
        <v>22665.78</v>
      </c>
      <c r="GO77">
        <f t="shared" si="95"/>
        <v>0</v>
      </c>
      <c r="GP77">
        <f t="shared" si="96"/>
        <v>0</v>
      </c>
      <c r="GR77">
        <v>0</v>
      </c>
      <c r="GS77">
        <v>3</v>
      </c>
      <c r="GT77">
        <v>0</v>
      </c>
      <c r="GU77" t="s">
        <v>4</v>
      </c>
      <c r="GV77">
        <f t="shared" si="97"/>
        <v>0</v>
      </c>
      <c r="GW77">
        <v>1</v>
      </c>
      <c r="GX77">
        <f t="shared" si="98"/>
        <v>0</v>
      </c>
      <c r="HA77">
        <v>0</v>
      </c>
      <c r="HB77">
        <v>0</v>
      </c>
      <c r="IK77">
        <v>0</v>
      </c>
    </row>
    <row r="78" spans="1:255" x14ac:dyDescent="0.2">
      <c r="A78" s="2">
        <v>18</v>
      </c>
      <c r="B78" s="2">
        <v>1</v>
      </c>
      <c r="C78" s="2">
        <v>157</v>
      </c>
      <c r="D78" s="2"/>
      <c r="E78" s="2" t="s">
        <v>140</v>
      </c>
      <c r="F78" s="2" t="s">
        <v>141</v>
      </c>
      <c r="G78" s="2" t="s">
        <v>142</v>
      </c>
      <c r="H78" s="2" t="s">
        <v>116</v>
      </c>
      <c r="I78" s="2">
        <f>I72*J78</f>
        <v>6.2723699999999996</v>
      </c>
      <c r="J78" s="2">
        <v>11.7</v>
      </c>
      <c r="K78" s="2"/>
      <c r="L78" s="2"/>
      <c r="M78" s="2"/>
      <c r="N78" s="2"/>
      <c r="O78" s="2">
        <f t="shared" si="64"/>
        <v>371.32</v>
      </c>
      <c r="P78" s="2">
        <f t="shared" si="65"/>
        <v>371.32</v>
      </c>
      <c r="Q78" s="2">
        <f t="shared" si="66"/>
        <v>0</v>
      </c>
      <c r="R78" s="2">
        <f t="shared" si="67"/>
        <v>0</v>
      </c>
      <c r="S78" s="2">
        <f t="shared" si="68"/>
        <v>0</v>
      </c>
      <c r="T78" s="2">
        <f t="shared" si="69"/>
        <v>0</v>
      </c>
      <c r="U78" s="2">
        <f t="shared" si="70"/>
        <v>0</v>
      </c>
      <c r="V78" s="2">
        <f t="shared" si="71"/>
        <v>0</v>
      </c>
      <c r="W78" s="2">
        <f t="shared" si="72"/>
        <v>0</v>
      </c>
      <c r="X78" s="2">
        <f t="shared" si="73"/>
        <v>0</v>
      </c>
      <c r="Y78" s="2">
        <f t="shared" si="74"/>
        <v>0</v>
      </c>
      <c r="Z78" s="2"/>
      <c r="AA78" s="2">
        <v>16483241</v>
      </c>
      <c r="AB78" s="2">
        <f t="shared" si="75"/>
        <v>59.2</v>
      </c>
      <c r="AC78" s="2">
        <f t="shared" si="99"/>
        <v>59.2</v>
      </c>
      <c r="AD78" s="2">
        <f t="shared" si="100"/>
        <v>0</v>
      </c>
      <c r="AE78" s="2">
        <f t="shared" si="101"/>
        <v>0</v>
      </c>
      <c r="AF78" s="2">
        <f t="shared" si="102"/>
        <v>0</v>
      </c>
      <c r="AG78" s="2">
        <f t="shared" si="77"/>
        <v>0</v>
      </c>
      <c r="AH78" s="2">
        <f t="shared" si="103"/>
        <v>0</v>
      </c>
      <c r="AI78" s="2">
        <f t="shared" si="104"/>
        <v>0</v>
      </c>
      <c r="AJ78" s="2">
        <f t="shared" si="79"/>
        <v>0</v>
      </c>
      <c r="AK78" s="2">
        <v>59.2</v>
      </c>
      <c r="AL78" s="2">
        <v>59.2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106</v>
      </c>
      <c r="AU78" s="2">
        <v>54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4</v>
      </c>
      <c r="BE78" s="2" t="s">
        <v>4</v>
      </c>
      <c r="BF78" s="2" t="s">
        <v>4</v>
      </c>
      <c r="BG78" s="2" t="s">
        <v>4</v>
      </c>
      <c r="BH78" s="2">
        <v>3</v>
      </c>
      <c r="BI78" s="2">
        <v>1</v>
      </c>
      <c r="BJ78" s="2" t="s">
        <v>143</v>
      </c>
      <c r="BK78" s="2"/>
      <c r="BL78" s="2"/>
      <c r="BM78" s="2">
        <v>10001</v>
      </c>
      <c r="BN78" s="2">
        <v>0</v>
      </c>
      <c r="BO78" s="2" t="s">
        <v>4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4</v>
      </c>
      <c r="BZ78" s="2">
        <v>118</v>
      </c>
      <c r="CA78" s="2">
        <v>63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4</v>
      </c>
      <c r="CO78" s="2">
        <v>0</v>
      </c>
      <c r="CP78" s="2">
        <f t="shared" si="80"/>
        <v>371.32</v>
      </c>
      <c r="CQ78" s="2">
        <f t="shared" si="81"/>
        <v>59.2</v>
      </c>
      <c r="CR78" s="2">
        <f t="shared" si="82"/>
        <v>0</v>
      </c>
      <c r="CS78" s="2">
        <f t="shared" si="83"/>
        <v>0</v>
      </c>
      <c r="CT78" s="2">
        <f t="shared" si="84"/>
        <v>0</v>
      </c>
      <c r="CU78" s="2">
        <f t="shared" si="85"/>
        <v>0</v>
      </c>
      <c r="CV78" s="2">
        <f t="shared" si="86"/>
        <v>0</v>
      </c>
      <c r="CW78" s="2">
        <f t="shared" si="87"/>
        <v>0</v>
      </c>
      <c r="CX78" s="2">
        <f t="shared" si="88"/>
        <v>0</v>
      </c>
      <c r="CY78" s="2">
        <f t="shared" si="89"/>
        <v>0</v>
      </c>
      <c r="CZ78" s="2">
        <f t="shared" si="90"/>
        <v>0</v>
      </c>
      <c r="DA78" s="2"/>
      <c r="DB78" s="2"/>
      <c r="DC78" s="2" t="s">
        <v>4</v>
      </c>
      <c r="DD78" s="2" t="s">
        <v>4</v>
      </c>
      <c r="DE78" s="2" t="s">
        <v>4</v>
      </c>
      <c r="DF78" s="2" t="s">
        <v>4</v>
      </c>
      <c r="DG78" s="2" t="s">
        <v>4</v>
      </c>
      <c r="DH78" s="2" t="s">
        <v>4</v>
      </c>
      <c r="DI78" s="2" t="s">
        <v>4</v>
      </c>
      <c r="DJ78" s="2" t="s">
        <v>4</v>
      </c>
      <c r="DK78" s="2" t="s">
        <v>4</v>
      </c>
      <c r="DL78" s="2" t="s">
        <v>4</v>
      </c>
      <c r="DM78" s="2" t="s">
        <v>4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1003</v>
      </c>
      <c r="DV78" s="2" t="s">
        <v>116</v>
      </c>
      <c r="DW78" s="2" t="s">
        <v>116</v>
      </c>
      <c r="DX78" s="2">
        <v>10</v>
      </c>
      <c r="DY78" s="2"/>
      <c r="DZ78" s="2"/>
      <c r="EA78" s="2"/>
      <c r="EB78" s="2"/>
      <c r="EC78" s="2"/>
      <c r="ED78" s="2"/>
      <c r="EE78" s="2">
        <v>16510487</v>
      </c>
      <c r="EF78" s="2">
        <v>2</v>
      </c>
      <c r="EG78" s="2" t="s">
        <v>22</v>
      </c>
      <c r="EH78" s="2">
        <v>0</v>
      </c>
      <c r="EI78" s="2" t="s">
        <v>4</v>
      </c>
      <c r="EJ78" s="2">
        <v>1</v>
      </c>
      <c r="EK78" s="2">
        <v>10001</v>
      </c>
      <c r="EL78" s="2" t="s">
        <v>42</v>
      </c>
      <c r="EM78" s="2" t="s">
        <v>43</v>
      </c>
      <c r="EN78" s="2"/>
      <c r="EO78" s="2" t="s">
        <v>4</v>
      </c>
      <c r="EP78" s="2"/>
      <c r="EQ78" s="2">
        <v>0</v>
      </c>
      <c r="ER78" s="2">
        <v>59.2</v>
      </c>
      <c r="ES78" s="2">
        <v>59.2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91"/>
        <v>0</v>
      </c>
      <c r="FS78" s="2">
        <v>0</v>
      </c>
      <c r="FT78" s="2" t="s">
        <v>26</v>
      </c>
      <c r="FU78" s="2" t="s">
        <v>27</v>
      </c>
      <c r="FV78" s="2"/>
      <c r="FW78" s="2"/>
      <c r="FX78" s="2">
        <v>106.2</v>
      </c>
      <c r="FY78" s="2">
        <v>53.55</v>
      </c>
      <c r="FZ78" s="2"/>
      <c r="GA78" s="2" t="s">
        <v>4</v>
      </c>
      <c r="GB78" s="2"/>
      <c r="GC78" s="2"/>
      <c r="GD78" s="2">
        <v>0</v>
      </c>
      <c r="GE78" s="2"/>
      <c r="GF78" s="2">
        <v>-1324358341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92"/>
        <v>0</v>
      </c>
      <c r="GM78" s="2">
        <f t="shared" si="93"/>
        <v>371.32</v>
      </c>
      <c r="GN78" s="2">
        <f t="shared" si="94"/>
        <v>371.32</v>
      </c>
      <c r="GO78" s="2">
        <f t="shared" si="95"/>
        <v>0</v>
      </c>
      <c r="GP78" s="2">
        <f t="shared" si="96"/>
        <v>0</v>
      </c>
      <c r="GQ78" s="2"/>
      <c r="GR78" s="2">
        <v>0</v>
      </c>
      <c r="GS78" s="2">
        <v>3</v>
      </c>
      <c r="GT78" s="2">
        <v>0</v>
      </c>
      <c r="GU78" s="2" t="s">
        <v>4</v>
      </c>
      <c r="GV78" s="2">
        <f t="shared" si="97"/>
        <v>0</v>
      </c>
      <c r="GW78" s="2">
        <v>1</v>
      </c>
      <c r="GX78" s="2">
        <f t="shared" si="98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18</v>
      </c>
      <c r="B79">
        <v>1</v>
      </c>
      <c r="C79">
        <v>181</v>
      </c>
      <c r="E79" t="s">
        <v>140</v>
      </c>
      <c r="F79" t="s">
        <v>141</v>
      </c>
      <c r="G79" t="s">
        <v>142</v>
      </c>
      <c r="H79" t="s">
        <v>116</v>
      </c>
      <c r="I79">
        <f>I73*J79</f>
        <v>6.2723699999999996</v>
      </c>
      <c r="J79">
        <v>11.7</v>
      </c>
      <c r="O79">
        <f t="shared" si="64"/>
        <v>2424.75</v>
      </c>
      <c r="P79">
        <f t="shared" si="65"/>
        <v>2424.75</v>
      </c>
      <c r="Q79">
        <f t="shared" si="66"/>
        <v>0</v>
      </c>
      <c r="R79">
        <f t="shared" si="67"/>
        <v>0</v>
      </c>
      <c r="S79">
        <f t="shared" si="68"/>
        <v>0</v>
      </c>
      <c r="T79">
        <f t="shared" si="69"/>
        <v>0</v>
      </c>
      <c r="U79">
        <f t="shared" si="70"/>
        <v>0</v>
      </c>
      <c r="V79">
        <f t="shared" si="71"/>
        <v>0</v>
      </c>
      <c r="W79">
        <f t="shared" si="72"/>
        <v>0</v>
      </c>
      <c r="X79">
        <f t="shared" si="73"/>
        <v>0</v>
      </c>
      <c r="Y79">
        <f t="shared" si="74"/>
        <v>0</v>
      </c>
      <c r="AA79">
        <v>16483255</v>
      </c>
      <c r="AB79">
        <f t="shared" si="75"/>
        <v>59.2</v>
      </c>
      <c r="AC79">
        <f t="shared" si="99"/>
        <v>59.2</v>
      </c>
      <c r="AD79">
        <f t="shared" si="100"/>
        <v>0</v>
      </c>
      <c r="AE79">
        <f t="shared" si="101"/>
        <v>0</v>
      </c>
      <c r="AF79">
        <f t="shared" si="102"/>
        <v>0</v>
      </c>
      <c r="AG79">
        <f t="shared" si="77"/>
        <v>0</v>
      </c>
      <c r="AH79">
        <f t="shared" si="103"/>
        <v>0</v>
      </c>
      <c r="AI79">
        <f t="shared" si="104"/>
        <v>0</v>
      </c>
      <c r="AJ79">
        <f t="shared" si="79"/>
        <v>0</v>
      </c>
      <c r="AK79">
        <v>59.2</v>
      </c>
      <c r="AL79">
        <v>59.2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106</v>
      </c>
      <c r="AU79">
        <v>54</v>
      </c>
      <c r="AV79">
        <v>1</v>
      </c>
      <c r="AW79">
        <v>1</v>
      </c>
      <c r="AZ79">
        <v>6.53</v>
      </c>
      <c r="BA79">
        <v>1</v>
      </c>
      <c r="BB79">
        <v>1</v>
      </c>
      <c r="BC79">
        <v>6.53</v>
      </c>
      <c r="BD79" t="s">
        <v>4</v>
      </c>
      <c r="BE79" t="s">
        <v>4</v>
      </c>
      <c r="BF79" t="s">
        <v>4</v>
      </c>
      <c r="BG79" t="s">
        <v>4</v>
      </c>
      <c r="BH79">
        <v>3</v>
      </c>
      <c r="BI79">
        <v>1</v>
      </c>
      <c r="BJ79" t="s">
        <v>143</v>
      </c>
      <c r="BM79">
        <v>10001</v>
      </c>
      <c r="BN79">
        <v>0</v>
      </c>
      <c r="BO79" t="s">
        <v>4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4</v>
      </c>
      <c r="BZ79">
        <v>118</v>
      </c>
      <c r="CA79">
        <v>63</v>
      </c>
      <c r="CF79">
        <v>0</v>
      </c>
      <c r="CG79">
        <v>0</v>
      </c>
      <c r="CM79">
        <v>0</v>
      </c>
      <c r="CN79" t="s">
        <v>4</v>
      </c>
      <c r="CO79">
        <v>0</v>
      </c>
      <c r="CP79">
        <f t="shared" si="80"/>
        <v>2424.75</v>
      </c>
      <c r="CQ79">
        <f t="shared" si="81"/>
        <v>386.57600000000002</v>
      </c>
      <c r="CR79">
        <f t="shared" si="82"/>
        <v>0</v>
      </c>
      <c r="CS79">
        <f t="shared" si="83"/>
        <v>0</v>
      </c>
      <c r="CT79">
        <f t="shared" si="84"/>
        <v>0</v>
      </c>
      <c r="CU79">
        <f t="shared" si="85"/>
        <v>0</v>
      </c>
      <c r="CV79">
        <f t="shared" si="86"/>
        <v>0</v>
      </c>
      <c r="CW79">
        <f t="shared" si="87"/>
        <v>0</v>
      </c>
      <c r="CX79">
        <f t="shared" si="88"/>
        <v>0</v>
      </c>
      <c r="CY79">
        <f t="shared" si="89"/>
        <v>0</v>
      </c>
      <c r="CZ79">
        <f t="shared" si="90"/>
        <v>0</v>
      </c>
      <c r="DC79" t="s">
        <v>4</v>
      </c>
      <c r="DD79" t="s">
        <v>4</v>
      </c>
      <c r="DE79" t="s">
        <v>4</v>
      </c>
      <c r="DF79" t="s">
        <v>4</v>
      </c>
      <c r="DG79" t="s">
        <v>4</v>
      </c>
      <c r="DH79" t="s">
        <v>4</v>
      </c>
      <c r="DI79" t="s">
        <v>4</v>
      </c>
      <c r="DJ79" t="s">
        <v>4</v>
      </c>
      <c r="DK79" t="s">
        <v>4</v>
      </c>
      <c r="DL79" t="s">
        <v>4</v>
      </c>
      <c r="DM79" t="s">
        <v>4</v>
      </c>
      <c r="DN79">
        <v>0</v>
      </c>
      <c r="DO79">
        <v>0</v>
      </c>
      <c r="DP79">
        <v>1</v>
      </c>
      <c r="DQ79">
        <v>1</v>
      </c>
      <c r="DU79">
        <v>1003</v>
      </c>
      <c r="DV79" t="s">
        <v>116</v>
      </c>
      <c r="DW79" t="s">
        <v>116</v>
      </c>
      <c r="DX79">
        <v>10</v>
      </c>
      <c r="EE79">
        <v>16510487</v>
      </c>
      <c r="EF79">
        <v>2</v>
      </c>
      <c r="EG79" t="s">
        <v>22</v>
      </c>
      <c r="EH79">
        <v>0</v>
      </c>
      <c r="EI79" t="s">
        <v>4</v>
      </c>
      <c r="EJ79">
        <v>1</v>
      </c>
      <c r="EK79">
        <v>10001</v>
      </c>
      <c r="EL79" t="s">
        <v>42</v>
      </c>
      <c r="EM79" t="s">
        <v>43</v>
      </c>
      <c r="EO79" t="s">
        <v>4</v>
      </c>
      <c r="EQ79">
        <v>0</v>
      </c>
      <c r="ER79">
        <v>59.2</v>
      </c>
      <c r="ES79">
        <v>59.2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91"/>
        <v>0</v>
      </c>
      <c r="FS79">
        <v>0</v>
      </c>
      <c r="FT79" t="s">
        <v>26</v>
      </c>
      <c r="FU79" t="s">
        <v>27</v>
      </c>
      <c r="FX79">
        <v>106.2</v>
      </c>
      <c r="FY79">
        <v>53.55</v>
      </c>
      <c r="GA79" t="s">
        <v>4</v>
      </c>
      <c r="GD79">
        <v>0</v>
      </c>
      <c r="GF79">
        <v>-1324358341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92"/>
        <v>0</v>
      </c>
      <c r="GM79">
        <f t="shared" si="93"/>
        <v>2424.75</v>
      </c>
      <c r="GN79">
        <f t="shared" si="94"/>
        <v>2424.75</v>
      </c>
      <c r="GO79">
        <f t="shared" si="95"/>
        <v>0</v>
      </c>
      <c r="GP79">
        <f t="shared" si="96"/>
        <v>0</v>
      </c>
      <c r="GR79">
        <v>0</v>
      </c>
      <c r="GS79">
        <v>3</v>
      </c>
      <c r="GT79">
        <v>0</v>
      </c>
      <c r="GU79" t="s">
        <v>4</v>
      </c>
      <c r="GV79">
        <f t="shared" si="97"/>
        <v>0</v>
      </c>
      <c r="GW79">
        <v>1</v>
      </c>
      <c r="GX79">
        <f t="shared" si="98"/>
        <v>0</v>
      </c>
      <c r="HA79">
        <v>0</v>
      </c>
      <c r="HB79">
        <v>0</v>
      </c>
      <c r="IK79">
        <v>0</v>
      </c>
    </row>
    <row r="80" spans="1:255" x14ac:dyDescent="0.2">
      <c r="A80" s="2">
        <v>18</v>
      </c>
      <c r="B80" s="2">
        <v>1</v>
      </c>
      <c r="C80" s="2">
        <v>156</v>
      </c>
      <c r="D80" s="2"/>
      <c r="E80" s="2" t="s">
        <v>144</v>
      </c>
      <c r="F80" s="2" t="s">
        <v>145</v>
      </c>
      <c r="G80" s="2" t="s">
        <v>146</v>
      </c>
      <c r="H80" s="2" t="s">
        <v>147</v>
      </c>
      <c r="I80" s="2">
        <f>I72*J80</f>
        <v>62.723700000000001</v>
      </c>
      <c r="J80" s="2">
        <v>117</v>
      </c>
      <c r="K80" s="2"/>
      <c r="L80" s="2"/>
      <c r="M80" s="2"/>
      <c r="N80" s="2"/>
      <c r="O80" s="2">
        <f t="shared" si="64"/>
        <v>0</v>
      </c>
      <c r="P80" s="2">
        <f t="shared" si="65"/>
        <v>0</v>
      </c>
      <c r="Q80" s="2">
        <f t="shared" si="66"/>
        <v>0</v>
      </c>
      <c r="R80" s="2">
        <f t="shared" si="67"/>
        <v>0</v>
      </c>
      <c r="S80" s="2">
        <f t="shared" si="68"/>
        <v>0</v>
      </c>
      <c r="T80" s="2">
        <f t="shared" si="69"/>
        <v>0</v>
      </c>
      <c r="U80" s="2">
        <f t="shared" si="70"/>
        <v>0</v>
      </c>
      <c r="V80" s="2">
        <f t="shared" si="71"/>
        <v>0</v>
      </c>
      <c r="W80" s="2">
        <f t="shared" si="72"/>
        <v>0</v>
      </c>
      <c r="X80" s="2">
        <f t="shared" si="73"/>
        <v>0</v>
      </c>
      <c r="Y80" s="2">
        <f t="shared" si="74"/>
        <v>0</v>
      </c>
      <c r="Z80" s="2"/>
      <c r="AA80" s="2">
        <v>16483241</v>
      </c>
      <c r="AB80" s="2">
        <f t="shared" si="75"/>
        <v>0</v>
      </c>
      <c r="AC80" s="2">
        <f t="shared" si="99"/>
        <v>0</v>
      </c>
      <c r="AD80" s="2">
        <f t="shared" si="100"/>
        <v>0</v>
      </c>
      <c r="AE80" s="2">
        <f t="shared" si="101"/>
        <v>0</v>
      </c>
      <c r="AF80" s="2">
        <f t="shared" si="102"/>
        <v>0</v>
      </c>
      <c r="AG80" s="2">
        <f t="shared" si="77"/>
        <v>0</v>
      </c>
      <c r="AH80" s="2">
        <f t="shared" si="103"/>
        <v>0</v>
      </c>
      <c r="AI80" s="2">
        <f t="shared" si="104"/>
        <v>0</v>
      </c>
      <c r="AJ80" s="2">
        <f t="shared" si="79"/>
        <v>0</v>
      </c>
      <c r="AK80" s="2">
        <v>0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106</v>
      </c>
      <c r="AU80" s="2">
        <v>54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4</v>
      </c>
      <c r="BE80" s="2" t="s">
        <v>4</v>
      </c>
      <c r="BF80" s="2" t="s">
        <v>4</v>
      </c>
      <c r="BG80" s="2" t="s">
        <v>4</v>
      </c>
      <c r="BH80" s="2">
        <v>3</v>
      </c>
      <c r="BI80" s="2">
        <v>1</v>
      </c>
      <c r="BJ80" s="2" t="s">
        <v>4</v>
      </c>
      <c r="BK80" s="2"/>
      <c r="BL80" s="2"/>
      <c r="BM80" s="2">
        <v>10001</v>
      </c>
      <c r="BN80" s="2">
        <v>0</v>
      </c>
      <c r="BO80" s="2" t="s">
        <v>4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4</v>
      </c>
      <c r="BZ80" s="2">
        <v>118</v>
      </c>
      <c r="CA80" s="2">
        <v>63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4</v>
      </c>
      <c r="CO80" s="2">
        <v>0</v>
      </c>
      <c r="CP80" s="2">
        <f t="shared" si="80"/>
        <v>0</v>
      </c>
      <c r="CQ80" s="2">
        <f t="shared" si="81"/>
        <v>0</v>
      </c>
      <c r="CR80" s="2">
        <f t="shared" si="82"/>
        <v>0</v>
      </c>
      <c r="CS80" s="2">
        <f t="shared" si="83"/>
        <v>0</v>
      </c>
      <c r="CT80" s="2">
        <f t="shared" si="84"/>
        <v>0</v>
      </c>
      <c r="CU80" s="2">
        <f t="shared" si="85"/>
        <v>0</v>
      </c>
      <c r="CV80" s="2">
        <f t="shared" si="86"/>
        <v>0</v>
      </c>
      <c r="CW80" s="2">
        <f t="shared" si="87"/>
        <v>0</v>
      </c>
      <c r="CX80" s="2">
        <f t="shared" si="88"/>
        <v>0</v>
      </c>
      <c r="CY80" s="2">
        <f t="shared" si="89"/>
        <v>0</v>
      </c>
      <c r="CZ80" s="2">
        <f t="shared" si="90"/>
        <v>0</v>
      </c>
      <c r="DA80" s="2"/>
      <c r="DB80" s="2"/>
      <c r="DC80" s="2" t="s">
        <v>4</v>
      </c>
      <c r="DD80" s="2" t="s">
        <v>4</v>
      </c>
      <c r="DE80" s="2" t="s">
        <v>4</v>
      </c>
      <c r="DF80" s="2" t="s">
        <v>4</v>
      </c>
      <c r="DG80" s="2" t="s">
        <v>4</v>
      </c>
      <c r="DH80" s="2" t="s">
        <v>4</v>
      </c>
      <c r="DI80" s="2" t="s">
        <v>4</v>
      </c>
      <c r="DJ80" s="2" t="s">
        <v>4</v>
      </c>
      <c r="DK80" s="2" t="s">
        <v>4</v>
      </c>
      <c r="DL80" s="2" t="s">
        <v>4</v>
      </c>
      <c r="DM80" s="2" t="s">
        <v>4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1003</v>
      </c>
      <c r="DV80" s="2" t="s">
        <v>147</v>
      </c>
      <c r="DW80" s="2" t="s">
        <v>147</v>
      </c>
      <c r="DX80" s="2">
        <v>1</v>
      </c>
      <c r="DY80" s="2"/>
      <c r="DZ80" s="2"/>
      <c r="EA80" s="2"/>
      <c r="EB80" s="2"/>
      <c r="EC80" s="2"/>
      <c r="ED80" s="2"/>
      <c r="EE80" s="2">
        <v>16510487</v>
      </c>
      <c r="EF80" s="2">
        <v>2</v>
      </c>
      <c r="EG80" s="2" t="s">
        <v>22</v>
      </c>
      <c r="EH80" s="2">
        <v>0</v>
      </c>
      <c r="EI80" s="2" t="s">
        <v>4</v>
      </c>
      <c r="EJ80" s="2">
        <v>1</v>
      </c>
      <c r="EK80" s="2">
        <v>10001</v>
      </c>
      <c r="EL80" s="2" t="s">
        <v>42</v>
      </c>
      <c r="EM80" s="2" t="s">
        <v>43</v>
      </c>
      <c r="EN80" s="2"/>
      <c r="EO80" s="2" t="s">
        <v>4</v>
      </c>
      <c r="EP80" s="2"/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91"/>
        <v>0</v>
      </c>
      <c r="FS80" s="2">
        <v>0</v>
      </c>
      <c r="FT80" s="2" t="s">
        <v>26</v>
      </c>
      <c r="FU80" s="2" t="s">
        <v>27</v>
      </c>
      <c r="FV80" s="2"/>
      <c r="FW80" s="2"/>
      <c r="FX80" s="2">
        <v>106.2</v>
      </c>
      <c r="FY80" s="2">
        <v>53.55</v>
      </c>
      <c r="FZ80" s="2"/>
      <c r="GA80" s="2" t="s">
        <v>4</v>
      </c>
      <c r="GB80" s="2"/>
      <c r="GC80" s="2"/>
      <c r="GD80" s="2">
        <v>0</v>
      </c>
      <c r="GE80" s="2"/>
      <c r="GF80" s="2">
        <v>-1225318320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92"/>
        <v>0</v>
      </c>
      <c r="GM80" s="2">
        <f t="shared" si="93"/>
        <v>0</v>
      </c>
      <c r="GN80" s="2">
        <f t="shared" si="94"/>
        <v>0</v>
      </c>
      <c r="GO80" s="2">
        <f t="shared" si="95"/>
        <v>0</v>
      </c>
      <c r="GP80" s="2">
        <f t="shared" si="96"/>
        <v>0</v>
      </c>
      <c r="GQ80" s="2"/>
      <c r="GR80" s="2">
        <v>0</v>
      </c>
      <c r="GS80" s="2">
        <v>3</v>
      </c>
      <c r="GT80" s="2">
        <v>0</v>
      </c>
      <c r="GU80" s="2" t="s">
        <v>4</v>
      </c>
      <c r="GV80" s="2">
        <f t="shared" si="97"/>
        <v>0</v>
      </c>
      <c r="GW80" s="2">
        <v>1</v>
      </c>
      <c r="GX80" s="2">
        <f t="shared" si="98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18</v>
      </c>
      <c r="B81">
        <v>1</v>
      </c>
      <c r="C81">
        <v>180</v>
      </c>
      <c r="E81" t="s">
        <v>144</v>
      </c>
      <c r="F81" t="s">
        <v>145</v>
      </c>
      <c r="G81" t="s">
        <v>146</v>
      </c>
      <c r="H81" t="s">
        <v>147</v>
      </c>
      <c r="I81">
        <f>I73*J81</f>
        <v>62.723700000000001</v>
      </c>
      <c r="J81">
        <v>117</v>
      </c>
      <c r="O81">
        <f t="shared" si="64"/>
        <v>0</v>
      </c>
      <c r="P81">
        <f t="shared" si="65"/>
        <v>0</v>
      </c>
      <c r="Q81">
        <f t="shared" si="66"/>
        <v>0</v>
      </c>
      <c r="R81">
        <f t="shared" si="67"/>
        <v>0</v>
      </c>
      <c r="S81">
        <f t="shared" si="68"/>
        <v>0</v>
      </c>
      <c r="T81">
        <f t="shared" si="69"/>
        <v>0</v>
      </c>
      <c r="U81">
        <f t="shared" si="70"/>
        <v>0</v>
      </c>
      <c r="V81">
        <f t="shared" si="71"/>
        <v>0</v>
      </c>
      <c r="W81">
        <f t="shared" si="72"/>
        <v>0</v>
      </c>
      <c r="X81">
        <f t="shared" si="73"/>
        <v>0</v>
      </c>
      <c r="Y81">
        <f t="shared" si="74"/>
        <v>0</v>
      </c>
      <c r="AA81">
        <v>16483255</v>
      </c>
      <c r="AB81">
        <f t="shared" si="75"/>
        <v>0</v>
      </c>
      <c r="AC81">
        <f t="shared" si="99"/>
        <v>0</v>
      </c>
      <c r="AD81">
        <f t="shared" si="100"/>
        <v>0</v>
      </c>
      <c r="AE81">
        <f t="shared" si="101"/>
        <v>0</v>
      </c>
      <c r="AF81">
        <f t="shared" si="102"/>
        <v>0</v>
      </c>
      <c r="AG81">
        <f t="shared" si="77"/>
        <v>0</v>
      </c>
      <c r="AH81">
        <f t="shared" si="103"/>
        <v>0</v>
      </c>
      <c r="AI81">
        <f t="shared" si="104"/>
        <v>0</v>
      </c>
      <c r="AJ81">
        <f t="shared" si="79"/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106</v>
      </c>
      <c r="AU81">
        <v>54</v>
      </c>
      <c r="AV81">
        <v>1</v>
      </c>
      <c r="AW81">
        <v>1</v>
      </c>
      <c r="AZ81">
        <v>6.53</v>
      </c>
      <c r="BA81">
        <v>1</v>
      </c>
      <c r="BB81">
        <v>1</v>
      </c>
      <c r="BC81">
        <v>6.53</v>
      </c>
      <c r="BD81" t="s">
        <v>4</v>
      </c>
      <c r="BE81" t="s">
        <v>4</v>
      </c>
      <c r="BF81" t="s">
        <v>4</v>
      </c>
      <c r="BG81" t="s">
        <v>4</v>
      </c>
      <c r="BH81">
        <v>3</v>
      </c>
      <c r="BI81">
        <v>1</v>
      </c>
      <c r="BJ81" t="s">
        <v>4</v>
      </c>
      <c r="BM81">
        <v>10001</v>
      </c>
      <c r="BN81">
        <v>0</v>
      </c>
      <c r="BO81" t="s">
        <v>4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4</v>
      </c>
      <c r="BZ81">
        <v>118</v>
      </c>
      <c r="CA81">
        <v>63</v>
      </c>
      <c r="CF81">
        <v>0</v>
      </c>
      <c r="CG81">
        <v>0</v>
      </c>
      <c r="CM81">
        <v>0</v>
      </c>
      <c r="CN81" t="s">
        <v>4</v>
      </c>
      <c r="CO81">
        <v>0</v>
      </c>
      <c r="CP81">
        <f t="shared" si="80"/>
        <v>0</v>
      </c>
      <c r="CQ81">
        <f t="shared" si="81"/>
        <v>0</v>
      </c>
      <c r="CR81">
        <f t="shared" si="82"/>
        <v>0</v>
      </c>
      <c r="CS81">
        <f t="shared" si="83"/>
        <v>0</v>
      </c>
      <c r="CT81">
        <f t="shared" si="84"/>
        <v>0</v>
      </c>
      <c r="CU81">
        <f t="shared" si="85"/>
        <v>0</v>
      </c>
      <c r="CV81">
        <f t="shared" si="86"/>
        <v>0</v>
      </c>
      <c r="CW81">
        <f t="shared" si="87"/>
        <v>0</v>
      </c>
      <c r="CX81">
        <f t="shared" si="88"/>
        <v>0</v>
      </c>
      <c r="CY81">
        <f t="shared" si="89"/>
        <v>0</v>
      </c>
      <c r="CZ81">
        <f t="shared" si="90"/>
        <v>0</v>
      </c>
      <c r="DC81" t="s">
        <v>4</v>
      </c>
      <c r="DD81" t="s">
        <v>4</v>
      </c>
      <c r="DE81" t="s">
        <v>4</v>
      </c>
      <c r="DF81" t="s">
        <v>4</v>
      </c>
      <c r="DG81" t="s">
        <v>4</v>
      </c>
      <c r="DH81" t="s">
        <v>4</v>
      </c>
      <c r="DI81" t="s">
        <v>4</v>
      </c>
      <c r="DJ81" t="s">
        <v>4</v>
      </c>
      <c r="DK81" t="s">
        <v>4</v>
      </c>
      <c r="DL81" t="s">
        <v>4</v>
      </c>
      <c r="DM81" t="s">
        <v>4</v>
      </c>
      <c r="DN81">
        <v>0</v>
      </c>
      <c r="DO81">
        <v>0</v>
      </c>
      <c r="DP81">
        <v>1</v>
      </c>
      <c r="DQ81">
        <v>1</v>
      </c>
      <c r="DU81">
        <v>1003</v>
      </c>
      <c r="DV81" t="s">
        <v>147</v>
      </c>
      <c r="DW81" t="s">
        <v>147</v>
      </c>
      <c r="DX81">
        <v>1</v>
      </c>
      <c r="EE81">
        <v>16510487</v>
      </c>
      <c r="EF81">
        <v>2</v>
      </c>
      <c r="EG81" t="s">
        <v>22</v>
      </c>
      <c r="EH81">
        <v>0</v>
      </c>
      <c r="EI81" t="s">
        <v>4</v>
      </c>
      <c r="EJ81">
        <v>1</v>
      </c>
      <c r="EK81">
        <v>10001</v>
      </c>
      <c r="EL81" t="s">
        <v>42</v>
      </c>
      <c r="EM81" t="s">
        <v>43</v>
      </c>
      <c r="EO81" t="s">
        <v>4</v>
      </c>
      <c r="EQ81">
        <v>0</v>
      </c>
      <c r="ER81">
        <v>0</v>
      </c>
      <c r="ES81">
        <v>0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91"/>
        <v>0</v>
      </c>
      <c r="FS81">
        <v>0</v>
      </c>
      <c r="FT81" t="s">
        <v>26</v>
      </c>
      <c r="FU81" t="s">
        <v>27</v>
      </c>
      <c r="FX81">
        <v>106.2</v>
      </c>
      <c r="FY81">
        <v>53.55</v>
      </c>
      <c r="GA81" t="s">
        <v>4</v>
      </c>
      <c r="GD81">
        <v>0</v>
      </c>
      <c r="GF81">
        <v>-1225318320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92"/>
        <v>0</v>
      </c>
      <c r="GM81">
        <f t="shared" si="93"/>
        <v>0</v>
      </c>
      <c r="GN81">
        <f t="shared" si="94"/>
        <v>0</v>
      </c>
      <c r="GO81">
        <f t="shared" si="95"/>
        <v>0</v>
      </c>
      <c r="GP81">
        <f t="shared" si="96"/>
        <v>0</v>
      </c>
      <c r="GR81">
        <v>0</v>
      </c>
      <c r="GS81">
        <v>3</v>
      </c>
      <c r="GT81">
        <v>0</v>
      </c>
      <c r="GU81" t="s">
        <v>4</v>
      </c>
      <c r="GV81">
        <f t="shared" si="97"/>
        <v>0</v>
      </c>
      <c r="GW81">
        <v>1</v>
      </c>
      <c r="GX81">
        <f t="shared" si="98"/>
        <v>0</v>
      </c>
      <c r="HA81">
        <v>0</v>
      </c>
      <c r="HB81">
        <v>0</v>
      </c>
      <c r="IK81">
        <v>0</v>
      </c>
    </row>
    <row r="82" spans="1:255" x14ac:dyDescent="0.2">
      <c r="A82" s="2">
        <v>18</v>
      </c>
      <c r="B82" s="2">
        <v>1</v>
      </c>
      <c r="C82" s="2">
        <v>162</v>
      </c>
      <c r="D82" s="2"/>
      <c r="E82" s="2" t="s">
        <v>148</v>
      </c>
      <c r="F82" s="2" t="s">
        <v>149</v>
      </c>
      <c r="G82" s="2" t="s">
        <v>150</v>
      </c>
      <c r="H82" s="2" t="s">
        <v>147</v>
      </c>
      <c r="I82" s="2">
        <f>I72*J82</f>
        <v>46.104599999999991</v>
      </c>
      <c r="J82" s="2">
        <v>85.999999999999986</v>
      </c>
      <c r="K82" s="2"/>
      <c r="L82" s="2"/>
      <c r="M82" s="2"/>
      <c r="N82" s="2"/>
      <c r="O82" s="2">
        <f t="shared" si="64"/>
        <v>0</v>
      </c>
      <c r="P82" s="2">
        <f t="shared" si="65"/>
        <v>0</v>
      </c>
      <c r="Q82" s="2">
        <f t="shared" si="66"/>
        <v>0</v>
      </c>
      <c r="R82" s="2">
        <f t="shared" si="67"/>
        <v>0</v>
      </c>
      <c r="S82" s="2">
        <f t="shared" si="68"/>
        <v>0</v>
      </c>
      <c r="T82" s="2">
        <f t="shared" si="69"/>
        <v>0</v>
      </c>
      <c r="U82" s="2">
        <f t="shared" si="70"/>
        <v>0</v>
      </c>
      <c r="V82" s="2">
        <f t="shared" si="71"/>
        <v>0</v>
      </c>
      <c r="W82" s="2">
        <f t="shared" si="72"/>
        <v>0</v>
      </c>
      <c r="X82" s="2">
        <f t="shared" si="73"/>
        <v>0</v>
      </c>
      <c r="Y82" s="2">
        <f t="shared" si="74"/>
        <v>0</v>
      </c>
      <c r="Z82" s="2"/>
      <c r="AA82" s="2">
        <v>16483241</v>
      </c>
      <c r="AB82" s="2">
        <f t="shared" si="75"/>
        <v>0</v>
      </c>
      <c r="AC82" s="2">
        <f t="shared" si="99"/>
        <v>0</v>
      </c>
      <c r="AD82" s="2">
        <f t="shared" si="100"/>
        <v>0</v>
      </c>
      <c r="AE82" s="2">
        <f t="shared" si="101"/>
        <v>0</v>
      </c>
      <c r="AF82" s="2">
        <f t="shared" si="102"/>
        <v>0</v>
      </c>
      <c r="AG82" s="2">
        <f t="shared" si="77"/>
        <v>0</v>
      </c>
      <c r="AH82" s="2">
        <f t="shared" si="103"/>
        <v>0</v>
      </c>
      <c r="AI82" s="2">
        <f t="shared" si="104"/>
        <v>0</v>
      </c>
      <c r="AJ82" s="2">
        <f t="shared" si="79"/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106</v>
      </c>
      <c r="AU82" s="2">
        <v>54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4</v>
      </c>
      <c r="BE82" s="2" t="s">
        <v>4</v>
      </c>
      <c r="BF82" s="2" t="s">
        <v>4</v>
      </c>
      <c r="BG82" s="2" t="s">
        <v>4</v>
      </c>
      <c r="BH82" s="2">
        <v>3</v>
      </c>
      <c r="BI82" s="2">
        <v>1</v>
      </c>
      <c r="BJ82" s="2" t="s">
        <v>4</v>
      </c>
      <c r="BK82" s="2"/>
      <c r="BL82" s="2"/>
      <c r="BM82" s="2">
        <v>10001</v>
      </c>
      <c r="BN82" s="2">
        <v>0</v>
      </c>
      <c r="BO82" s="2" t="s">
        <v>4</v>
      </c>
      <c r="BP82" s="2">
        <v>0</v>
      </c>
      <c r="BQ82" s="2">
        <v>2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4</v>
      </c>
      <c r="BZ82" s="2">
        <v>118</v>
      </c>
      <c r="CA82" s="2">
        <v>63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4</v>
      </c>
      <c r="CO82" s="2">
        <v>0</v>
      </c>
      <c r="CP82" s="2">
        <f t="shared" si="80"/>
        <v>0</v>
      </c>
      <c r="CQ82" s="2">
        <f t="shared" si="81"/>
        <v>0</v>
      </c>
      <c r="CR82" s="2">
        <f t="shared" si="82"/>
        <v>0</v>
      </c>
      <c r="CS82" s="2">
        <f t="shared" si="83"/>
        <v>0</v>
      </c>
      <c r="CT82" s="2">
        <f t="shared" si="84"/>
        <v>0</v>
      </c>
      <c r="CU82" s="2">
        <f t="shared" si="85"/>
        <v>0</v>
      </c>
      <c r="CV82" s="2">
        <f t="shared" si="86"/>
        <v>0</v>
      </c>
      <c r="CW82" s="2">
        <f t="shared" si="87"/>
        <v>0</v>
      </c>
      <c r="CX82" s="2">
        <f t="shared" si="88"/>
        <v>0</v>
      </c>
      <c r="CY82" s="2">
        <f t="shared" si="89"/>
        <v>0</v>
      </c>
      <c r="CZ82" s="2">
        <f t="shared" si="90"/>
        <v>0</v>
      </c>
      <c r="DA82" s="2"/>
      <c r="DB82" s="2"/>
      <c r="DC82" s="2" t="s">
        <v>4</v>
      </c>
      <c r="DD82" s="2" t="s">
        <v>4</v>
      </c>
      <c r="DE82" s="2" t="s">
        <v>4</v>
      </c>
      <c r="DF82" s="2" t="s">
        <v>4</v>
      </c>
      <c r="DG82" s="2" t="s">
        <v>4</v>
      </c>
      <c r="DH82" s="2" t="s">
        <v>4</v>
      </c>
      <c r="DI82" s="2" t="s">
        <v>4</v>
      </c>
      <c r="DJ82" s="2" t="s">
        <v>4</v>
      </c>
      <c r="DK82" s="2" t="s">
        <v>4</v>
      </c>
      <c r="DL82" s="2" t="s">
        <v>4</v>
      </c>
      <c r="DM82" s="2" t="s">
        <v>4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1003</v>
      </c>
      <c r="DV82" s="2" t="s">
        <v>147</v>
      </c>
      <c r="DW82" s="2" t="s">
        <v>147</v>
      </c>
      <c r="DX82" s="2">
        <v>1</v>
      </c>
      <c r="DY82" s="2"/>
      <c r="DZ82" s="2"/>
      <c r="EA82" s="2"/>
      <c r="EB82" s="2"/>
      <c r="EC82" s="2"/>
      <c r="ED82" s="2"/>
      <c r="EE82" s="2">
        <v>16510487</v>
      </c>
      <c r="EF82" s="2">
        <v>2</v>
      </c>
      <c r="EG82" s="2" t="s">
        <v>22</v>
      </c>
      <c r="EH82" s="2">
        <v>0</v>
      </c>
      <c r="EI82" s="2" t="s">
        <v>4</v>
      </c>
      <c r="EJ82" s="2">
        <v>1</v>
      </c>
      <c r="EK82" s="2">
        <v>10001</v>
      </c>
      <c r="EL82" s="2" t="s">
        <v>42</v>
      </c>
      <c r="EM82" s="2" t="s">
        <v>43</v>
      </c>
      <c r="EN82" s="2"/>
      <c r="EO82" s="2" t="s">
        <v>4</v>
      </c>
      <c r="EP82" s="2"/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91"/>
        <v>0</v>
      </c>
      <c r="FS82" s="2">
        <v>0</v>
      </c>
      <c r="FT82" s="2" t="s">
        <v>26</v>
      </c>
      <c r="FU82" s="2" t="s">
        <v>27</v>
      </c>
      <c r="FV82" s="2"/>
      <c r="FW82" s="2"/>
      <c r="FX82" s="2">
        <v>106.2</v>
      </c>
      <c r="FY82" s="2">
        <v>53.55</v>
      </c>
      <c r="FZ82" s="2"/>
      <c r="GA82" s="2" t="s">
        <v>4</v>
      </c>
      <c r="GB82" s="2"/>
      <c r="GC82" s="2"/>
      <c r="GD82" s="2">
        <v>0</v>
      </c>
      <c r="GE82" s="2"/>
      <c r="GF82" s="2">
        <v>-543280927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92"/>
        <v>0</v>
      </c>
      <c r="GM82" s="2">
        <f t="shared" si="93"/>
        <v>0</v>
      </c>
      <c r="GN82" s="2">
        <f t="shared" si="94"/>
        <v>0</v>
      </c>
      <c r="GO82" s="2">
        <f t="shared" si="95"/>
        <v>0</v>
      </c>
      <c r="GP82" s="2">
        <f t="shared" si="96"/>
        <v>0</v>
      </c>
      <c r="GQ82" s="2"/>
      <c r="GR82" s="2">
        <v>0</v>
      </c>
      <c r="GS82" s="2">
        <v>3</v>
      </c>
      <c r="GT82" s="2">
        <v>0</v>
      </c>
      <c r="GU82" s="2" t="s">
        <v>4</v>
      </c>
      <c r="GV82" s="2">
        <f t="shared" si="97"/>
        <v>0</v>
      </c>
      <c r="GW82" s="2">
        <v>1</v>
      </c>
      <c r="GX82" s="2">
        <f t="shared" si="98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18</v>
      </c>
      <c r="B83">
        <v>1</v>
      </c>
      <c r="C83">
        <v>186</v>
      </c>
      <c r="E83" t="s">
        <v>148</v>
      </c>
      <c r="F83" t="s">
        <v>149</v>
      </c>
      <c r="G83" t="s">
        <v>150</v>
      </c>
      <c r="H83" t="s">
        <v>147</v>
      </c>
      <c r="I83">
        <f>I73*J83</f>
        <v>46.104599999999991</v>
      </c>
      <c r="J83">
        <v>85.999999999999986</v>
      </c>
      <c r="O83">
        <f t="shared" si="64"/>
        <v>0</v>
      </c>
      <c r="P83">
        <f t="shared" si="65"/>
        <v>0</v>
      </c>
      <c r="Q83">
        <f t="shared" si="66"/>
        <v>0</v>
      </c>
      <c r="R83">
        <f t="shared" si="67"/>
        <v>0</v>
      </c>
      <c r="S83">
        <f t="shared" si="68"/>
        <v>0</v>
      </c>
      <c r="T83">
        <f t="shared" si="69"/>
        <v>0</v>
      </c>
      <c r="U83">
        <f t="shared" si="70"/>
        <v>0</v>
      </c>
      <c r="V83">
        <f t="shared" si="71"/>
        <v>0</v>
      </c>
      <c r="W83">
        <f t="shared" si="72"/>
        <v>0</v>
      </c>
      <c r="X83">
        <f t="shared" si="73"/>
        <v>0</v>
      </c>
      <c r="Y83">
        <f t="shared" si="74"/>
        <v>0</v>
      </c>
      <c r="AA83">
        <v>16483255</v>
      </c>
      <c r="AB83">
        <f t="shared" si="75"/>
        <v>0</v>
      </c>
      <c r="AC83">
        <f t="shared" si="99"/>
        <v>0</v>
      </c>
      <c r="AD83">
        <f t="shared" si="100"/>
        <v>0</v>
      </c>
      <c r="AE83">
        <f t="shared" si="101"/>
        <v>0</v>
      </c>
      <c r="AF83">
        <f t="shared" si="102"/>
        <v>0</v>
      </c>
      <c r="AG83">
        <f t="shared" si="77"/>
        <v>0</v>
      </c>
      <c r="AH83">
        <f t="shared" si="103"/>
        <v>0</v>
      </c>
      <c r="AI83">
        <f t="shared" si="104"/>
        <v>0</v>
      </c>
      <c r="AJ83">
        <f t="shared" si="79"/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106</v>
      </c>
      <c r="AU83">
        <v>54</v>
      </c>
      <c r="AV83">
        <v>1</v>
      </c>
      <c r="AW83">
        <v>1</v>
      </c>
      <c r="AZ83">
        <v>6.53</v>
      </c>
      <c r="BA83">
        <v>1</v>
      </c>
      <c r="BB83">
        <v>1</v>
      </c>
      <c r="BC83">
        <v>6.53</v>
      </c>
      <c r="BD83" t="s">
        <v>4</v>
      </c>
      <c r="BE83" t="s">
        <v>4</v>
      </c>
      <c r="BF83" t="s">
        <v>4</v>
      </c>
      <c r="BG83" t="s">
        <v>4</v>
      </c>
      <c r="BH83">
        <v>3</v>
      </c>
      <c r="BI83">
        <v>1</v>
      </c>
      <c r="BJ83" t="s">
        <v>4</v>
      </c>
      <c r="BM83">
        <v>10001</v>
      </c>
      <c r="BN83">
        <v>0</v>
      </c>
      <c r="BO83" t="s">
        <v>4</v>
      </c>
      <c r="BP83">
        <v>0</v>
      </c>
      <c r="BQ83">
        <v>2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4</v>
      </c>
      <c r="BZ83">
        <v>118</v>
      </c>
      <c r="CA83">
        <v>63</v>
      </c>
      <c r="CF83">
        <v>0</v>
      </c>
      <c r="CG83">
        <v>0</v>
      </c>
      <c r="CM83">
        <v>0</v>
      </c>
      <c r="CN83" t="s">
        <v>4</v>
      </c>
      <c r="CO83">
        <v>0</v>
      </c>
      <c r="CP83">
        <f t="shared" si="80"/>
        <v>0</v>
      </c>
      <c r="CQ83">
        <f t="shared" si="81"/>
        <v>0</v>
      </c>
      <c r="CR83">
        <f t="shared" si="82"/>
        <v>0</v>
      </c>
      <c r="CS83">
        <f t="shared" si="83"/>
        <v>0</v>
      </c>
      <c r="CT83">
        <f t="shared" si="84"/>
        <v>0</v>
      </c>
      <c r="CU83">
        <f t="shared" si="85"/>
        <v>0</v>
      </c>
      <c r="CV83">
        <f t="shared" si="86"/>
        <v>0</v>
      </c>
      <c r="CW83">
        <f t="shared" si="87"/>
        <v>0</v>
      </c>
      <c r="CX83">
        <f t="shared" si="88"/>
        <v>0</v>
      </c>
      <c r="CY83">
        <f t="shared" si="89"/>
        <v>0</v>
      </c>
      <c r="CZ83">
        <f t="shared" si="90"/>
        <v>0</v>
      </c>
      <c r="DC83" t="s">
        <v>4</v>
      </c>
      <c r="DD83" t="s">
        <v>4</v>
      </c>
      <c r="DE83" t="s">
        <v>4</v>
      </c>
      <c r="DF83" t="s">
        <v>4</v>
      </c>
      <c r="DG83" t="s">
        <v>4</v>
      </c>
      <c r="DH83" t="s">
        <v>4</v>
      </c>
      <c r="DI83" t="s">
        <v>4</v>
      </c>
      <c r="DJ83" t="s">
        <v>4</v>
      </c>
      <c r="DK83" t="s">
        <v>4</v>
      </c>
      <c r="DL83" t="s">
        <v>4</v>
      </c>
      <c r="DM83" t="s">
        <v>4</v>
      </c>
      <c r="DN83">
        <v>0</v>
      </c>
      <c r="DO83">
        <v>0</v>
      </c>
      <c r="DP83">
        <v>1</v>
      </c>
      <c r="DQ83">
        <v>1</v>
      </c>
      <c r="DU83">
        <v>1003</v>
      </c>
      <c r="DV83" t="s">
        <v>147</v>
      </c>
      <c r="DW83" t="s">
        <v>147</v>
      </c>
      <c r="DX83">
        <v>1</v>
      </c>
      <c r="EE83">
        <v>16510487</v>
      </c>
      <c r="EF83">
        <v>2</v>
      </c>
      <c r="EG83" t="s">
        <v>22</v>
      </c>
      <c r="EH83">
        <v>0</v>
      </c>
      <c r="EI83" t="s">
        <v>4</v>
      </c>
      <c r="EJ83">
        <v>1</v>
      </c>
      <c r="EK83">
        <v>10001</v>
      </c>
      <c r="EL83" t="s">
        <v>42</v>
      </c>
      <c r="EM83" t="s">
        <v>43</v>
      </c>
      <c r="EO83" t="s">
        <v>4</v>
      </c>
      <c r="EQ83">
        <v>0</v>
      </c>
      <c r="ER83">
        <v>0</v>
      </c>
      <c r="ES83">
        <v>0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91"/>
        <v>0</v>
      </c>
      <c r="FS83">
        <v>0</v>
      </c>
      <c r="FT83" t="s">
        <v>26</v>
      </c>
      <c r="FU83" t="s">
        <v>27</v>
      </c>
      <c r="FX83">
        <v>106.2</v>
      </c>
      <c r="FY83">
        <v>53.55</v>
      </c>
      <c r="GA83" t="s">
        <v>4</v>
      </c>
      <c r="GD83">
        <v>0</v>
      </c>
      <c r="GF83">
        <v>-543280927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92"/>
        <v>0</v>
      </c>
      <c r="GM83">
        <f t="shared" si="93"/>
        <v>0</v>
      </c>
      <c r="GN83">
        <f t="shared" si="94"/>
        <v>0</v>
      </c>
      <c r="GO83">
        <f t="shared" si="95"/>
        <v>0</v>
      </c>
      <c r="GP83">
        <f t="shared" si="96"/>
        <v>0</v>
      </c>
      <c r="GR83">
        <v>0</v>
      </c>
      <c r="GS83">
        <v>3</v>
      </c>
      <c r="GT83">
        <v>0</v>
      </c>
      <c r="GU83" t="s">
        <v>4</v>
      </c>
      <c r="GV83">
        <f t="shared" si="97"/>
        <v>0</v>
      </c>
      <c r="GW83">
        <v>1</v>
      </c>
      <c r="GX83">
        <f t="shared" si="98"/>
        <v>0</v>
      </c>
      <c r="HA83">
        <v>0</v>
      </c>
      <c r="HB83">
        <v>0</v>
      </c>
      <c r="IK83">
        <v>0</v>
      </c>
    </row>
    <row r="84" spans="1:255" x14ac:dyDescent="0.2">
      <c r="A84" s="2">
        <v>18</v>
      </c>
      <c r="B84" s="2">
        <v>1</v>
      </c>
      <c r="C84" s="2">
        <v>164</v>
      </c>
      <c r="D84" s="2"/>
      <c r="E84" s="2" t="s">
        <v>151</v>
      </c>
      <c r="F84" s="2" t="s">
        <v>152</v>
      </c>
      <c r="G84" s="2" t="s">
        <v>150</v>
      </c>
      <c r="H84" s="2" t="s">
        <v>147</v>
      </c>
      <c r="I84" s="2">
        <f>I72*J84</f>
        <v>45.104599999999998</v>
      </c>
      <c r="J84" s="2">
        <v>84.134676366349552</v>
      </c>
      <c r="K84" s="2"/>
      <c r="L84" s="2"/>
      <c r="M84" s="2"/>
      <c r="N84" s="2"/>
      <c r="O84" s="2">
        <f t="shared" si="64"/>
        <v>293.63</v>
      </c>
      <c r="P84" s="2">
        <f t="shared" si="65"/>
        <v>293.63</v>
      </c>
      <c r="Q84" s="2">
        <f t="shared" si="66"/>
        <v>0</v>
      </c>
      <c r="R84" s="2">
        <f t="shared" si="67"/>
        <v>0</v>
      </c>
      <c r="S84" s="2">
        <f t="shared" si="68"/>
        <v>0</v>
      </c>
      <c r="T84" s="2">
        <f t="shared" si="69"/>
        <v>0</v>
      </c>
      <c r="U84" s="2">
        <f t="shared" si="70"/>
        <v>0</v>
      </c>
      <c r="V84" s="2">
        <f t="shared" si="71"/>
        <v>0</v>
      </c>
      <c r="W84" s="2">
        <f t="shared" si="72"/>
        <v>0</v>
      </c>
      <c r="X84" s="2">
        <f t="shared" si="73"/>
        <v>0</v>
      </c>
      <c r="Y84" s="2">
        <f t="shared" si="74"/>
        <v>0</v>
      </c>
      <c r="Z84" s="2"/>
      <c r="AA84" s="2">
        <v>16483241</v>
      </c>
      <c r="AB84" s="2">
        <f t="shared" si="75"/>
        <v>6.51</v>
      </c>
      <c r="AC84" s="2">
        <f t="shared" si="99"/>
        <v>6.51</v>
      </c>
      <c r="AD84" s="2">
        <f t="shared" si="100"/>
        <v>0</v>
      </c>
      <c r="AE84" s="2">
        <f t="shared" si="101"/>
        <v>0</v>
      </c>
      <c r="AF84" s="2">
        <f t="shared" si="102"/>
        <v>0</v>
      </c>
      <c r="AG84" s="2">
        <f t="shared" si="77"/>
        <v>0</v>
      </c>
      <c r="AH84" s="2">
        <f t="shared" si="103"/>
        <v>0</v>
      </c>
      <c r="AI84" s="2">
        <f t="shared" si="104"/>
        <v>0</v>
      </c>
      <c r="AJ84" s="2">
        <f t="shared" si="79"/>
        <v>0</v>
      </c>
      <c r="AK84" s="2">
        <v>6.51</v>
      </c>
      <c r="AL84" s="2">
        <v>6.51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106</v>
      </c>
      <c r="AU84" s="2">
        <v>54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4</v>
      </c>
      <c r="BE84" s="2" t="s">
        <v>4</v>
      </c>
      <c r="BF84" s="2" t="s">
        <v>4</v>
      </c>
      <c r="BG84" s="2" t="s">
        <v>4</v>
      </c>
      <c r="BH84" s="2">
        <v>3</v>
      </c>
      <c r="BI84" s="2">
        <v>1</v>
      </c>
      <c r="BJ84" s="2" t="s">
        <v>153</v>
      </c>
      <c r="BK84" s="2"/>
      <c r="BL84" s="2"/>
      <c r="BM84" s="2">
        <v>10001</v>
      </c>
      <c r="BN84" s="2">
        <v>0</v>
      </c>
      <c r="BO84" s="2" t="s">
        <v>4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4</v>
      </c>
      <c r="BZ84" s="2">
        <v>118</v>
      </c>
      <c r="CA84" s="2">
        <v>63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4</v>
      </c>
      <c r="CO84" s="2">
        <v>0</v>
      </c>
      <c r="CP84" s="2">
        <f t="shared" si="80"/>
        <v>293.63</v>
      </c>
      <c r="CQ84" s="2">
        <f t="shared" si="81"/>
        <v>6.51</v>
      </c>
      <c r="CR84" s="2">
        <f t="shared" si="82"/>
        <v>0</v>
      </c>
      <c r="CS84" s="2">
        <f t="shared" si="83"/>
        <v>0</v>
      </c>
      <c r="CT84" s="2">
        <f t="shared" si="84"/>
        <v>0</v>
      </c>
      <c r="CU84" s="2">
        <f t="shared" si="85"/>
        <v>0</v>
      </c>
      <c r="CV84" s="2">
        <f t="shared" si="86"/>
        <v>0</v>
      </c>
      <c r="CW84" s="2">
        <f t="shared" si="87"/>
        <v>0</v>
      </c>
      <c r="CX84" s="2">
        <f t="shared" si="88"/>
        <v>0</v>
      </c>
      <c r="CY84" s="2">
        <f t="shared" si="89"/>
        <v>0</v>
      </c>
      <c r="CZ84" s="2">
        <f t="shared" si="90"/>
        <v>0</v>
      </c>
      <c r="DA84" s="2"/>
      <c r="DB84" s="2"/>
      <c r="DC84" s="2" t="s">
        <v>4</v>
      </c>
      <c r="DD84" s="2" t="s">
        <v>4</v>
      </c>
      <c r="DE84" s="2" t="s">
        <v>4</v>
      </c>
      <c r="DF84" s="2" t="s">
        <v>4</v>
      </c>
      <c r="DG84" s="2" t="s">
        <v>4</v>
      </c>
      <c r="DH84" s="2" t="s">
        <v>4</v>
      </c>
      <c r="DI84" s="2" t="s">
        <v>4</v>
      </c>
      <c r="DJ84" s="2" t="s">
        <v>4</v>
      </c>
      <c r="DK84" s="2" t="s">
        <v>4</v>
      </c>
      <c r="DL84" s="2" t="s">
        <v>4</v>
      </c>
      <c r="DM84" s="2" t="s">
        <v>4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1003</v>
      </c>
      <c r="DV84" s="2" t="s">
        <v>147</v>
      </c>
      <c r="DW84" s="2" t="s">
        <v>147</v>
      </c>
      <c r="DX84" s="2">
        <v>1</v>
      </c>
      <c r="DY84" s="2"/>
      <c r="DZ84" s="2"/>
      <c r="EA84" s="2"/>
      <c r="EB84" s="2"/>
      <c r="EC84" s="2"/>
      <c r="ED84" s="2"/>
      <c r="EE84" s="2">
        <v>16510487</v>
      </c>
      <c r="EF84" s="2">
        <v>2</v>
      </c>
      <c r="EG84" s="2" t="s">
        <v>22</v>
      </c>
      <c r="EH84" s="2">
        <v>0</v>
      </c>
      <c r="EI84" s="2" t="s">
        <v>4</v>
      </c>
      <c r="EJ84" s="2">
        <v>1</v>
      </c>
      <c r="EK84" s="2">
        <v>10001</v>
      </c>
      <c r="EL84" s="2" t="s">
        <v>42</v>
      </c>
      <c r="EM84" s="2" t="s">
        <v>43</v>
      </c>
      <c r="EN84" s="2"/>
      <c r="EO84" s="2" t="s">
        <v>4</v>
      </c>
      <c r="EP84" s="2"/>
      <c r="EQ84" s="2">
        <v>0</v>
      </c>
      <c r="ER84" s="2">
        <v>6.51</v>
      </c>
      <c r="ES84" s="2">
        <v>6.51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91"/>
        <v>0</v>
      </c>
      <c r="FS84" s="2">
        <v>0</v>
      </c>
      <c r="FT84" s="2" t="s">
        <v>26</v>
      </c>
      <c r="FU84" s="2" t="s">
        <v>27</v>
      </c>
      <c r="FV84" s="2"/>
      <c r="FW84" s="2"/>
      <c r="FX84" s="2">
        <v>106.2</v>
      </c>
      <c r="FY84" s="2">
        <v>53.55</v>
      </c>
      <c r="FZ84" s="2"/>
      <c r="GA84" s="2" t="s">
        <v>4</v>
      </c>
      <c r="GB84" s="2"/>
      <c r="GC84" s="2"/>
      <c r="GD84" s="2">
        <v>0</v>
      </c>
      <c r="GE84" s="2"/>
      <c r="GF84" s="2">
        <v>-1637414568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92"/>
        <v>0</v>
      </c>
      <c r="GM84" s="2">
        <f t="shared" si="93"/>
        <v>293.63</v>
      </c>
      <c r="GN84" s="2">
        <f t="shared" si="94"/>
        <v>293.63</v>
      </c>
      <c r="GO84" s="2">
        <f t="shared" si="95"/>
        <v>0</v>
      </c>
      <c r="GP84" s="2">
        <f t="shared" si="96"/>
        <v>0</v>
      </c>
      <c r="GQ84" s="2"/>
      <c r="GR84" s="2">
        <v>0</v>
      </c>
      <c r="GS84" s="2">
        <v>3</v>
      </c>
      <c r="GT84" s="2">
        <v>0</v>
      </c>
      <c r="GU84" s="2" t="s">
        <v>4</v>
      </c>
      <c r="GV84" s="2">
        <f t="shared" si="97"/>
        <v>0</v>
      </c>
      <c r="GW84" s="2">
        <v>1</v>
      </c>
      <c r="GX84" s="2">
        <f t="shared" si="98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18</v>
      </c>
      <c r="B85">
        <v>1</v>
      </c>
      <c r="C85">
        <v>188</v>
      </c>
      <c r="E85" t="s">
        <v>151</v>
      </c>
      <c r="F85" t="s">
        <v>152</v>
      </c>
      <c r="G85" t="s">
        <v>150</v>
      </c>
      <c r="H85" t="s">
        <v>147</v>
      </c>
      <c r="I85">
        <f>I73*J85</f>
        <v>45.104599999999998</v>
      </c>
      <c r="J85">
        <v>84.134676366349552</v>
      </c>
      <c r="O85">
        <f t="shared" si="64"/>
        <v>1917.41</v>
      </c>
      <c r="P85">
        <f t="shared" si="65"/>
        <v>1917.41</v>
      </c>
      <c r="Q85">
        <f t="shared" si="66"/>
        <v>0</v>
      </c>
      <c r="R85">
        <f t="shared" si="67"/>
        <v>0</v>
      </c>
      <c r="S85">
        <f t="shared" si="68"/>
        <v>0</v>
      </c>
      <c r="T85">
        <f t="shared" si="69"/>
        <v>0</v>
      </c>
      <c r="U85">
        <f t="shared" si="70"/>
        <v>0</v>
      </c>
      <c r="V85">
        <f t="shared" si="71"/>
        <v>0</v>
      </c>
      <c r="W85">
        <f t="shared" si="72"/>
        <v>0</v>
      </c>
      <c r="X85">
        <f t="shared" si="73"/>
        <v>0</v>
      </c>
      <c r="Y85">
        <f t="shared" si="74"/>
        <v>0</v>
      </c>
      <c r="AA85">
        <v>16483255</v>
      </c>
      <c r="AB85">
        <f t="shared" si="75"/>
        <v>6.51</v>
      </c>
      <c r="AC85">
        <f t="shared" si="99"/>
        <v>6.51</v>
      </c>
      <c r="AD85">
        <f t="shared" si="100"/>
        <v>0</v>
      </c>
      <c r="AE85">
        <f t="shared" si="101"/>
        <v>0</v>
      </c>
      <c r="AF85">
        <f t="shared" si="102"/>
        <v>0</v>
      </c>
      <c r="AG85">
        <f t="shared" si="77"/>
        <v>0</v>
      </c>
      <c r="AH85">
        <f t="shared" si="103"/>
        <v>0</v>
      </c>
      <c r="AI85">
        <f t="shared" si="104"/>
        <v>0</v>
      </c>
      <c r="AJ85">
        <f t="shared" si="79"/>
        <v>0</v>
      </c>
      <c r="AK85">
        <v>6.51</v>
      </c>
      <c r="AL85">
        <v>6.51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106</v>
      </c>
      <c r="AU85">
        <v>54</v>
      </c>
      <c r="AV85">
        <v>1</v>
      </c>
      <c r="AW85">
        <v>1</v>
      </c>
      <c r="AZ85">
        <v>6.53</v>
      </c>
      <c r="BA85">
        <v>1</v>
      </c>
      <c r="BB85">
        <v>1</v>
      </c>
      <c r="BC85">
        <v>6.53</v>
      </c>
      <c r="BD85" t="s">
        <v>4</v>
      </c>
      <c r="BE85" t="s">
        <v>4</v>
      </c>
      <c r="BF85" t="s">
        <v>4</v>
      </c>
      <c r="BG85" t="s">
        <v>4</v>
      </c>
      <c r="BH85">
        <v>3</v>
      </c>
      <c r="BI85">
        <v>1</v>
      </c>
      <c r="BJ85" t="s">
        <v>153</v>
      </c>
      <c r="BM85">
        <v>10001</v>
      </c>
      <c r="BN85">
        <v>0</v>
      </c>
      <c r="BO85" t="s">
        <v>4</v>
      </c>
      <c r="BP85">
        <v>0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4</v>
      </c>
      <c r="BZ85">
        <v>118</v>
      </c>
      <c r="CA85">
        <v>63</v>
      </c>
      <c r="CF85">
        <v>0</v>
      </c>
      <c r="CG85">
        <v>0</v>
      </c>
      <c r="CM85">
        <v>0</v>
      </c>
      <c r="CN85" t="s">
        <v>4</v>
      </c>
      <c r="CO85">
        <v>0</v>
      </c>
      <c r="CP85">
        <f t="shared" si="80"/>
        <v>1917.41</v>
      </c>
      <c r="CQ85">
        <f t="shared" si="81"/>
        <v>42.510300000000001</v>
      </c>
      <c r="CR85">
        <f t="shared" si="82"/>
        <v>0</v>
      </c>
      <c r="CS85">
        <f t="shared" si="83"/>
        <v>0</v>
      </c>
      <c r="CT85">
        <f t="shared" si="84"/>
        <v>0</v>
      </c>
      <c r="CU85">
        <f t="shared" si="85"/>
        <v>0</v>
      </c>
      <c r="CV85">
        <f t="shared" si="86"/>
        <v>0</v>
      </c>
      <c r="CW85">
        <f t="shared" si="87"/>
        <v>0</v>
      </c>
      <c r="CX85">
        <f t="shared" si="88"/>
        <v>0</v>
      </c>
      <c r="CY85">
        <f t="shared" si="89"/>
        <v>0</v>
      </c>
      <c r="CZ85">
        <f t="shared" si="90"/>
        <v>0</v>
      </c>
      <c r="DC85" t="s">
        <v>4</v>
      </c>
      <c r="DD85" t="s">
        <v>4</v>
      </c>
      <c r="DE85" t="s">
        <v>4</v>
      </c>
      <c r="DF85" t="s">
        <v>4</v>
      </c>
      <c r="DG85" t="s">
        <v>4</v>
      </c>
      <c r="DH85" t="s">
        <v>4</v>
      </c>
      <c r="DI85" t="s">
        <v>4</v>
      </c>
      <c r="DJ85" t="s">
        <v>4</v>
      </c>
      <c r="DK85" t="s">
        <v>4</v>
      </c>
      <c r="DL85" t="s">
        <v>4</v>
      </c>
      <c r="DM85" t="s">
        <v>4</v>
      </c>
      <c r="DN85">
        <v>0</v>
      </c>
      <c r="DO85">
        <v>0</v>
      </c>
      <c r="DP85">
        <v>1</v>
      </c>
      <c r="DQ85">
        <v>1</v>
      </c>
      <c r="DU85">
        <v>1003</v>
      </c>
      <c r="DV85" t="s">
        <v>147</v>
      </c>
      <c r="DW85" t="s">
        <v>147</v>
      </c>
      <c r="DX85">
        <v>1</v>
      </c>
      <c r="EE85">
        <v>16510487</v>
      </c>
      <c r="EF85">
        <v>2</v>
      </c>
      <c r="EG85" t="s">
        <v>22</v>
      </c>
      <c r="EH85">
        <v>0</v>
      </c>
      <c r="EI85" t="s">
        <v>4</v>
      </c>
      <c r="EJ85">
        <v>1</v>
      </c>
      <c r="EK85">
        <v>10001</v>
      </c>
      <c r="EL85" t="s">
        <v>42</v>
      </c>
      <c r="EM85" t="s">
        <v>43</v>
      </c>
      <c r="EO85" t="s">
        <v>4</v>
      </c>
      <c r="EQ85">
        <v>0</v>
      </c>
      <c r="ER85">
        <v>6.51</v>
      </c>
      <c r="ES85">
        <v>6.51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91"/>
        <v>0</v>
      </c>
      <c r="FS85">
        <v>0</v>
      </c>
      <c r="FT85" t="s">
        <v>26</v>
      </c>
      <c r="FU85" t="s">
        <v>27</v>
      </c>
      <c r="FX85">
        <v>106.2</v>
      </c>
      <c r="FY85">
        <v>53.55</v>
      </c>
      <c r="GA85" t="s">
        <v>4</v>
      </c>
      <c r="GD85">
        <v>0</v>
      </c>
      <c r="GF85">
        <v>-1637414568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92"/>
        <v>0</v>
      </c>
      <c r="GM85">
        <f t="shared" si="93"/>
        <v>1917.41</v>
      </c>
      <c r="GN85">
        <f t="shared" si="94"/>
        <v>1917.41</v>
      </c>
      <c r="GO85">
        <f t="shared" si="95"/>
        <v>0</v>
      </c>
      <c r="GP85">
        <f t="shared" si="96"/>
        <v>0</v>
      </c>
      <c r="GR85">
        <v>0</v>
      </c>
      <c r="GS85">
        <v>3</v>
      </c>
      <c r="GT85">
        <v>0</v>
      </c>
      <c r="GU85" t="s">
        <v>4</v>
      </c>
      <c r="GV85">
        <f t="shared" si="97"/>
        <v>0</v>
      </c>
      <c r="GW85">
        <v>1</v>
      </c>
      <c r="GX85">
        <f t="shared" si="98"/>
        <v>0</v>
      </c>
      <c r="HA85">
        <v>0</v>
      </c>
      <c r="HB85">
        <v>0</v>
      </c>
      <c r="IK85">
        <v>0</v>
      </c>
    </row>
    <row r="86" spans="1:255" x14ac:dyDescent="0.2">
      <c r="A86" s="2">
        <v>18</v>
      </c>
      <c r="B86" s="2">
        <v>1</v>
      </c>
      <c r="C86" s="2">
        <v>165</v>
      </c>
      <c r="D86" s="2"/>
      <c r="E86" s="2" t="s">
        <v>154</v>
      </c>
      <c r="F86" s="2" t="s">
        <v>155</v>
      </c>
      <c r="G86" s="2" t="s">
        <v>156</v>
      </c>
      <c r="H86" s="2" t="s">
        <v>147</v>
      </c>
      <c r="I86" s="2">
        <f>I72*J86</f>
        <v>136.1694</v>
      </c>
      <c r="J86" s="2">
        <v>253.99999999999997</v>
      </c>
      <c r="K86" s="2"/>
      <c r="L86" s="2"/>
      <c r="M86" s="2"/>
      <c r="N86" s="2"/>
      <c r="O86" s="2">
        <f t="shared" si="64"/>
        <v>1459.74</v>
      </c>
      <c r="P86" s="2">
        <f t="shared" si="65"/>
        <v>1459.74</v>
      </c>
      <c r="Q86" s="2">
        <f t="shared" si="66"/>
        <v>0</v>
      </c>
      <c r="R86" s="2">
        <f t="shared" si="67"/>
        <v>0</v>
      </c>
      <c r="S86" s="2">
        <f t="shared" si="68"/>
        <v>0</v>
      </c>
      <c r="T86" s="2">
        <f t="shared" si="69"/>
        <v>0</v>
      </c>
      <c r="U86" s="2">
        <f t="shared" si="70"/>
        <v>0</v>
      </c>
      <c r="V86" s="2">
        <f t="shared" si="71"/>
        <v>0</v>
      </c>
      <c r="W86" s="2">
        <f t="shared" si="72"/>
        <v>0</v>
      </c>
      <c r="X86" s="2">
        <f t="shared" si="73"/>
        <v>0</v>
      </c>
      <c r="Y86" s="2">
        <f t="shared" si="74"/>
        <v>0</v>
      </c>
      <c r="Z86" s="2"/>
      <c r="AA86" s="2">
        <v>16483241</v>
      </c>
      <c r="AB86" s="2">
        <f t="shared" si="75"/>
        <v>10.72</v>
      </c>
      <c r="AC86" s="2">
        <f t="shared" si="99"/>
        <v>10.72</v>
      </c>
      <c r="AD86" s="2">
        <f t="shared" si="100"/>
        <v>0</v>
      </c>
      <c r="AE86" s="2">
        <f t="shared" si="101"/>
        <v>0</v>
      </c>
      <c r="AF86" s="2">
        <f t="shared" si="102"/>
        <v>0</v>
      </c>
      <c r="AG86" s="2">
        <f t="shared" si="77"/>
        <v>0</v>
      </c>
      <c r="AH86" s="2">
        <f t="shared" si="103"/>
        <v>0</v>
      </c>
      <c r="AI86" s="2">
        <f t="shared" si="104"/>
        <v>0</v>
      </c>
      <c r="AJ86" s="2">
        <f t="shared" si="79"/>
        <v>0</v>
      </c>
      <c r="AK86" s="2">
        <v>10.72</v>
      </c>
      <c r="AL86" s="2">
        <v>10.72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106</v>
      </c>
      <c r="AU86" s="2">
        <v>54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4</v>
      </c>
      <c r="BE86" s="2" t="s">
        <v>4</v>
      </c>
      <c r="BF86" s="2" t="s">
        <v>4</v>
      </c>
      <c r="BG86" s="2" t="s">
        <v>4</v>
      </c>
      <c r="BH86" s="2">
        <v>3</v>
      </c>
      <c r="BI86" s="2">
        <v>1</v>
      </c>
      <c r="BJ86" s="2" t="s">
        <v>157</v>
      </c>
      <c r="BK86" s="2"/>
      <c r="BL86" s="2"/>
      <c r="BM86" s="2">
        <v>10001</v>
      </c>
      <c r="BN86" s="2">
        <v>0</v>
      </c>
      <c r="BO86" s="2" t="s">
        <v>4</v>
      </c>
      <c r="BP86" s="2">
        <v>0</v>
      </c>
      <c r="BQ86" s="2">
        <v>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4</v>
      </c>
      <c r="BZ86" s="2">
        <v>118</v>
      </c>
      <c r="CA86" s="2">
        <v>63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4</v>
      </c>
      <c r="CO86" s="2">
        <v>0</v>
      </c>
      <c r="CP86" s="2">
        <f t="shared" si="80"/>
        <v>1459.74</v>
      </c>
      <c r="CQ86" s="2">
        <f t="shared" si="81"/>
        <v>10.72</v>
      </c>
      <c r="CR86" s="2">
        <f t="shared" si="82"/>
        <v>0</v>
      </c>
      <c r="CS86" s="2">
        <f t="shared" si="83"/>
        <v>0</v>
      </c>
      <c r="CT86" s="2">
        <f t="shared" si="84"/>
        <v>0</v>
      </c>
      <c r="CU86" s="2">
        <f t="shared" si="85"/>
        <v>0</v>
      </c>
      <c r="CV86" s="2">
        <f t="shared" si="86"/>
        <v>0</v>
      </c>
      <c r="CW86" s="2">
        <f t="shared" si="87"/>
        <v>0</v>
      </c>
      <c r="CX86" s="2">
        <f t="shared" si="88"/>
        <v>0</v>
      </c>
      <c r="CY86" s="2">
        <f t="shared" si="89"/>
        <v>0</v>
      </c>
      <c r="CZ86" s="2">
        <f t="shared" si="90"/>
        <v>0</v>
      </c>
      <c r="DA86" s="2"/>
      <c r="DB86" s="2"/>
      <c r="DC86" s="2" t="s">
        <v>4</v>
      </c>
      <c r="DD86" s="2" t="s">
        <v>4</v>
      </c>
      <c r="DE86" s="2" t="s">
        <v>4</v>
      </c>
      <c r="DF86" s="2" t="s">
        <v>4</v>
      </c>
      <c r="DG86" s="2" t="s">
        <v>4</v>
      </c>
      <c r="DH86" s="2" t="s">
        <v>4</v>
      </c>
      <c r="DI86" s="2" t="s">
        <v>4</v>
      </c>
      <c r="DJ86" s="2" t="s">
        <v>4</v>
      </c>
      <c r="DK86" s="2" t="s">
        <v>4</v>
      </c>
      <c r="DL86" s="2" t="s">
        <v>4</v>
      </c>
      <c r="DM86" s="2" t="s">
        <v>4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1003</v>
      </c>
      <c r="DV86" s="2" t="s">
        <v>147</v>
      </c>
      <c r="DW86" s="2" t="s">
        <v>147</v>
      </c>
      <c r="DX86" s="2">
        <v>1</v>
      </c>
      <c r="DY86" s="2"/>
      <c r="DZ86" s="2"/>
      <c r="EA86" s="2"/>
      <c r="EB86" s="2"/>
      <c r="EC86" s="2"/>
      <c r="ED86" s="2"/>
      <c r="EE86" s="2">
        <v>16510487</v>
      </c>
      <c r="EF86" s="2">
        <v>2</v>
      </c>
      <c r="EG86" s="2" t="s">
        <v>22</v>
      </c>
      <c r="EH86" s="2">
        <v>0</v>
      </c>
      <c r="EI86" s="2" t="s">
        <v>4</v>
      </c>
      <c r="EJ86" s="2">
        <v>1</v>
      </c>
      <c r="EK86" s="2">
        <v>10001</v>
      </c>
      <c r="EL86" s="2" t="s">
        <v>42</v>
      </c>
      <c r="EM86" s="2" t="s">
        <v>43</v>
      </c>
      <c r="EN86" s="2"/>
      <c r="EO86" s="2" t="s">
        <v>4</v>
      </c>
      <c r="EP86" s="2"/>
      <c r="EQ86" s="2">
        <v>0</v>
      </c>
      <c r="ER86" s="2">
        <v>10.72</v>
      </c>
      <c r="ES86" s="2">
        <v>10.72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91"/>
        <v>0</v>
      </c>
      <c r="FS86" s="2">
        <v>0</v>
      </c>
      <c r="FT86" s="2" t="s">
        <v>26</v>
      </c>
      <c r="FU86" s="2" t="s">
        <v>27</v>
      </c>
      <c r="FV86" s="2"/>
      <c r="FW86" s="2"/>
      <c r="FX86" s="2">
        <v>106.2</v>
      </c>
      <c r="FY86" s="2">
        <v>53.55</v>
      </c>
      <c r="FZ86" s="2"/>
      <c r="GA86" s="2" t="s">
        <v>4</v>
      </c>
      <c r="GB86" s="2"/>
      <c r="GC86" s="2"/>
      <c r="GD86" s="2">
        <v>0</v>
      </c>
      <c r="GE86" s="2"/>
      <c r="GF86" s="2">
        <v>-1887205471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92"/>
        <v>0</v>
      </c>
      <c r="GM86" s="2">
        <f t="shared" si="93"/>
        <v>1459.74</v>
      </c>
      <c r="GN86" s="2">
        <f t="shared" si="94"/>
        <v>1459.74</v>
      </c>
      <c r="GO86" s="2">
        <f t="shared" si="95"/>
        <v>0</v>
      </c>
      <c r="GP86" s="2">
        <f t="shared" si="96"/>
        <v>0</v>
      </c>
      <c r="GQ86" s="2"/>
      <c r="GR86" s="2">
        <v>0</v>
      </c>
      <c r="GS86" s="2">
        <v>3</v>
      </c>
      <c r="GT86" s="2">
        <v>0</v>
      </c>
      <c r="GU86" s="2" t="s">
        <v>4</v>
      </c>
      <c r="GV86" s="2">
        <f t="shared" si="97"/>
        <v>0</v>
      </c>
      <c r="GW86" s="2">
        <v>1</v>
      </c>
      <c r="GX86" s="2">
        <f t="shared" si="98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18</v>
      </c>
      <c r="B87">
        <v>1</v>
      </c>
      <c r="C87">
        <v>189</v>
      </c>
      <c r="E87" t="s">
        <v>154</v>
      </c>
      <c r="F87" t="s">
        <v>155</v>
      </c>
      <c r="G87" t="s">
        <v>156</v>
      </c>
      <c r="H87" t="s">
        <v>147</v>
      </c>
      <c r="I87">
        <f>I73*J87</f>
        <v>136.1694</v>
      </c>
      <c r="J87">
        <v>253.99999999999997</v>
      </c>
      <c r="O87">
        <f t="shared" si="64"/>
        <v>9532.08</v>
      </c>
      <c r="P87">
        <f t="shared" si="65"/>
        <v>9532.08</v>
      </c>
      <c r="Q87">
        <f t="shared" si="66"/>
        <v>0</v>
      </c>
      <c r="R87">
        <f t="shared" si="67"/>
        <v>0</v>
      </c>
      <c r="S87">
        <f t="shared" si="68"/>
        <v>0</v>
      </c>
      <c r="T87">
        <f t="shared" si="69"/>
        <v>0</v>
      </c>
      <c r="U87">
        <f t="shared" si="70"/>
        <v>0</v>
      </c>
      <c r="V87">
        <f t="shared" si="71"/>
        <v>0</v>
      </c>
      <c r="W87">
        <f t="shared" si="72"/>
        <v>0</v>
      </c>
      <c r="X87">
        <f t="shared" si="73"/>
        <v>0</v>
      </c>
      <c r="Y87">
        <f t="shared" si="74"/>
        <v>0</v>
      </c>
      <c r="AA87">
        <v>16483255</v>
      </c>
      <c r="AB87">
        <f t="shared" si="75"/>
        <v>10.72</v>
      </c>
      <c r="AC87">
        <f t="shared" si="99"/>
        <v>10.72</v>
      </c>
      <c r="AD87">
        <f t="shared" si="100"/>
        <v>0</v>
      </c>
      <c r="AE87">
        <f t="shared" si="101"/>
        <v>0</v>
      </c>
      <c r="AF87">
        <f t="shared" si="102"/>
        <v>0</v>
      </c>
      <c r="AG87">
        <f t="shared" si="77"/>
        <v>0</v>
      </c>
      <c r="AH87">
        <f t="shared" si="103"/>
        <v>0</v>
      </c>
      <c r="AI87">
        <f t="shared" si="104"/>
        <v>0</v>
      </c>
      <c r="AJ87">
        <f t="shared" si="79"/>
        <v>0</v>
      </c>
      <c r="AK87">
        <v>10.72</v>
      </c>
      <c r="AL87">
        <v>10.72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106</v>
      </c>
      <c r="AU87">
        <v>54</v>
      </c>
      <c r="AV87">
        <v>1</v>
      </c>
      <c r="AW87">
        <v>1</v>
      </c>
      <c r="AZ87">
        <v>6.53</v>
      </c>
      <c r="BA87">
        <v>1</v>
      </c>
      <c r="BB87">
        <v>1</v>
      </c>
      <c r="BC87">
        <v>6.53</v>
      </c>
      <c r="BD87" t="s">
        <v>4</v>
      </c>
      <c r="BE87" t="s">
        <v>4</v>
      </c>
      <c r="BF87" t="s">
        <v>4</v>
      </c>
      <c r="BG87" t="s">
        <v>4</v>
      </c>
      <c r="BH87">
        <v>3</v>
      </c>
      <c r="BI87">
        <v>1</v>
      </c>
      <c r="BJ87" t="s">
        <v>157</v>
      </c>
      <c r="BM87">
        <v>10001</v>
      </c>
      <c r="BN87">
        <v>0</v>
      </c>
      <c r="BO87" t="s">
        <v>4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4</v>
      </c>
      <c r="BZ87">
        <v>118</v>
      </c>
      <c r="CA87">
        <v>63</v>
      </c>
      <c r="CF87">
        <v>0</v>
      </c>
      <c r="CG87">
        <v>0</v>
      </c>
      <c r="CM87">
        <v>0</v>
      </c>
      <c r="CN87" t="s">
        <v>4</v>
      </c>
      <c r="CO87">
        <v>0</v>
      </c>
      <c r="CP87">
        <f t="shared" si="80"/>
        <v>9532.08</v>
      </c>
      <c r="CQ87">
        <f t="shared" si="81"/>
        <v>70.00160000000001</v>
      </c>
      <c r="CR87">
        <f t="shared" si="82"/>
        <v>0</v>
      </c>
      <c r="CS87">
        <f t="shared" si="83"/>
        <v>0</v>
      </c>
      <c r="CT87">
        <f t="shared" si="84"/>
        <v>0</v>
      </c>
      <c r="CU87">
        <f t="shared" si="85"/>
        <v>0</v>
      </c>
      <c r="CV87">
        <f t="shared" si="86"/>
        <v>0</v>
      </c>
      <c r="CW87">
        <f t="shared" si="87"/>
        <v>0</v>
      </c>
      <c r="CX87">
        <f t="shared" si="88"/>
        <v>0</v>
      </c>
      <c r="CY87">
        <f t="shared" si="89"/>
        <v>0</v>
      </c>
      <c r="CZ87">
        <f t="shared" si="90"/>
        <v>0</v>
      </c>
      <c r="DC87" t="s">
        <v>4</v>
      </c>
      <c r="DD87" t="s">
        <v>4</v>
      </c>
      <c r="DE87" t="s">
        <v>4</v>
      </c>
      <c r="DF87" t="s">
        <v>4</v>
      </c>
      <c r="DG87" t="s">
        <v>4</v>
      </c>
      <c r="DH87" t="s">
        <v>4</v>
      </c>
      <c r="DI87" t="s">
        <v>4</v>
      </c>
      <c r="DJ87" t="s">
        <v>4</v>
      </c>
      <c r="DK87" t="s">
        <v>4</v>
      </c>
      <c r="DL87" t="s">
        <v>4</v>
      </c>
      <c r="DM87" t="s">
        <v>4</v>
      </c>
      <c r="DN87">
        <v>0</v>
      </c>
      <c r="DO87">
        <v>0</v>
      </c>
      <c r="DP87">
        <v>1</v>
      </c>
      <c r="DQ87">
        <v>1</v>
      </c>
      <c r="DU87">
        <v>1003</v>
      </c>
      <c r="DV87" t="s">
        <v>147</v>
      </c>
      <c r="DW87" t="s">
        <v>147</v>
      </c>
      <c r="DX87">
        <v>1</v>
      </c>
      <c r="EE87">
        <v>16510487</v>
      </c>
      <c r="EF87">
        <v>2</v>
      </c>
      <c r="EG87" t="s">
        <v>22</v>
      </c>
      <c r="EH87">
        <v>0</v>
      </c>
      <c r="EI87" t="s">
        <v>4</v>
      </c>
      <c r="EJ87">
        <v>1</v>
      </c>
      <c r="EK87">
        <v>10001</v>
      </c>
      <c r="EL87" t="s">
        <v>42</v>
      </c>
      <c r="EM87" t="s">
        <v>43</v>
      </c>
      <c r="EO87" t="s">
        <v>4</v>
      </c>
      <c r="EQ87">
        <v>0</v>
      </c>
      <c r="ER87">
        <v>10.72</v>
      </c>
      <c r="ES87">
        <v>10.72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91"/>
        <v>0</v>
      </c>
      <c r="FS87">
        <v>0</v>
      </c>
      <c r="FT87" t="s">
        <v>26</v>
      </c>
      <c r="FU87" t="s">
        <v>27</v>
      </c>
      <c r="FX87">
        <v>106.2</v>
      </c>
      <c r="FY87">
        <v>53.55</v>
      </c>
      <c r="GA87" t="s">
        <v>4</v>
      </c>
      <c r="GD87">
        <v>0</v>
      </c>
      <c r="GF87">
        <v>-1887205471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92"/>
        <v>0</v>
      </c>
      <c r="GM87">
        <f t="shared" si="93"/>
        <v>9532.08</v>
      </c>
      <c r="GN87">
        <f t="shared" si="94"/>
        <v>9532.08</v>
      </c>
      <c r="GO87">
        <f t="shared" si="95"/>
        <v>0</v>
      </c>
      <c r="GP87">
        <f t="shared" si="96"/>
        <v>0</v>
      </c>
      <c r="GR87">
        <v>0</v>
      </c>
      <c r="GS87">
        <v>3</v>
      </c>
      <c r="GT87">
        <v>0</v>
      </c>
      <c r="GU87" t="s">
        <v>4</v>
      </c>
      <c r="GV87">
        <f t="shared" si="97"/>
        <v>0</v>
      </c>
      <c r="GW87">
        <v>1</v>
      </c>
      <c r="GX87">
        <f t="shared" si="98"/>
        <v>0</v>
      </c>
      <c r="HA87">
        <v>0</v>
      </c>
      <c r="HB87">
        <v>0</v>
      </c>
      <c r="IK87">
        <v>0</v>
      </c>
    </row>
    <row r="88" spans="1:255" x14ac:dyDescent="0.2">
      <c r="A88" s="2">
        <v>18</v>
      </c>
      <c r="B88" s="2">
        <v>1</v>
      </c>
      <c r="C88" s="2">
        <v>163</v>
      </c>
      <c r="D88" s="2"/>
      <c r="E88" s="2" t="s">
        <v>158</v>
      </c>
      <c r="F88" s="2" t="s">
        <v>149</v>
      </c>
      <c r="G88" s="2" t="s">
        <v>159</v>
      </c>
      <c r="H88" s="2" t="s">
        <v>147</v>
      </c>
      <c r="I88" s="2">
        <f>I72*J88</f>
        <v>136.1694</v>
      </c>
      <c r="J88" s="2">
        <v>253.99999999999997</v>
      </c>
      <c r="K88" s="2"/>
      <c r="L88" s="2"/>
      <c r="M88" s="2"/>
      <c r="N88" s="2"/>
      <c r="O88" s="2">
        <f t="shared" si="64"/>
        <v>0</v>
      </c>
      <c r="P88" s="2">
        <f t="shared" si="65"/>
        <v>0</v>
      </c>
      <c r="Q88" s="2">
        <f t="shared" si="66"/>
        <v>0</v>
      </c>
      <c r="R88" s="2">
        <f t="shared" si="67"/>
        <v>0</v>
      </c>
      <c r="S88" s="2">
        <f t="shared" si="68"/>
        <v>0</v>
      </c>
      <c r="T88" s="2">
        <f t="shared" si="69"/>
        <v>0</v>
      </c>
      <c r="U88" s="2">
        <f t="shared" si="70"/>
        <v>0</v>
      </c>
      <c r="V88" s="2">
        <f t="shared" si="71"/>
        <v>0</v>
      </c>
      <c r="W88" s="2">
        <f t="shared" si="72"/>
        <v>0</v>
      </c>
      <c r="X88" s="2">
        <f t="shared" si="73"/>
        <v>0</v>
      </c>
      <c r="Y88" s="2">
        <f t="shared" si="74"/>
        <v>0</v>
      </c>
      <c r="Z88" s="2"/>
      <c r="AA88" s="2">
        <v>16483241</v>
      </c>
      <c r="AB88" s="2">
        <f t="shared" si="75"/>
        <v>0</v>
      </c>
      <c r="AC88" s="2">
        <f t="shared" si="99"/>
        <v>0</v>
      </c>
      <c r="AD88" s="2">
        <f t="shared" si="100"/>
        <v>0</v>
      </c>
      <c r="AE88" s="2">
        <f t="shared" si="101"/>
        <v>0</v>
      </c>
      <c r="AF88" s="2">
        <f t="shared" si="102"/>
        <v>0</v>
      </c>
      <c r="AG88" s="2">
        <f t="shared" si="77"/>
        <v>0</v>
      </c>
      <c r="AH88" s="2">
        <f t="shared" si="103"/>
        <v>0</v>
      </c>
      <c r="AI88" s="2">
        <f t="shared" si="104"/>
        <v>0</v>
      </c>
      <c r="AJ88" s="2">
        <f t="shared" si="79"/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106</v>
      </c>
      <c r="AU88" s="2">
        <v>54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4</v>
      </c>
      <c r="BE88" s="2" t="s">
        <v>4</v>
      </c>
      <c r="BF88" s="2" t="s">
        <v>4</v>
      </c>
      <c r="BG88" s="2" t="s">
        <v>4</v>
      </c>
      <c r="BH88" s="2">
        <v>3</v>
      </c>
      <c r="BI88" s="2">
        <v>1</v>
      </c>
      <c r="BJ88" s="2" t="s">
        <v>4</v>
      </c>
      <c r="BK88" s="2"/>
      <c r="BL88" s="2"/>
      <c r="BM88" s="2">
        <v>10001</v>
      </c>
      <c r="BN88" s="2">
        <v>0</v>
      </c>
      <c r="BO88" s="2" t="s">
        <v>4</v>
      </c>
      <c r="BP88" s="2">
        <v>0</v>
      </c>
      <c r="BQ88" s="2">
        <v>2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4</v>
      </c>
      <c r="BZ88" s="2">
        <v>118</v>
      </c>
      <c r="CA88" s="2">
        <v>63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4</v>
      </c>
      <c r="CO88" s="2">
        <v>0</v>
      </c>
      <c r="CP88" s="2">
        <f t="shared" si="80"/>
        <v>0</v>
      </c>
      <c r="CQ88" s="2">
        <f t="shared" si="81"/>
        <v>0</v>
      </c>
      <c r="CR88" s="2">
        <f t="shared" si="82"/>
        <v>0</v>
      </c>
      <c r="CS88" s="2">
        <f t="shared" si="83"/>
        <v>0</v>
      </c>
      <c r="CT88" s="2">
        <f t="shared" si="84"/>
        <v>0</v>
      </c>
      <c r="CU88" s="2">
        <f t="shared" si="85"/>
        <v>0</v>
      </c>
      <c r="CV88" s="2">
        <f t="shared" si="86"/>
        <v>0</v>
      </c>
      <c r="CW88" s="2">
        <f t="shared" si="87"/>
        <v>0</v>
      </c>
      <c r="CX88" s="2">
        <f t="shared" si="88"/>
        <v>0</v>
      </c>
      <c r="CY88" s="2">
        <f t="shared" si="89"/>
        <v>0</v>
      </c>
      <c r="CZ88" s="2">
        <f t="shared" si="90"/>
        <v>0</v>
      </c>
      <c r="DA88" s="2"/>
      <c r="DB88" s="2"/>
      <c r="DC88" s="2" t="s">
        <v>4</v>
      </c>
      <c r="DD88" s="2" t="s">
        <v>4</v>
      </c>
      <c r="DE88" s="2" t="s">
        <v>4</v>
      </c>
      <c r="DF88" s="2" t="s">
        <v>4</v>
      </c>
      <c r="DG88" s="2" t="s">
        <v>4</v>
      </c>
      <c r="DH88" s="2" t="s">
        <v>4</v>
      </c>
      <c r="DI88" s="2" t="s">
        <v>4</v>
      </c>
      <c r="DJ88" s="2" t="s">
        <v>4</v>
      </c>
      <c r="DK88" s="2" t="s">
        <v>4</v>
      </c>
      <c r="DL88" s="2" t="s">
        <v>4</v>
      </c>
      <c r="DM88" s="2" t="s">
        <v>4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1003</v>
      </c>
      <c r="DV88" s="2" t="s">
        <v>147</v>
      </c>
      <c r="DW88" s="2" t="s">
        <v>147</v>
      </c>
      <c r="DX88" s="2">
        <v>1</v>
      </c>
      <c r="DY88" s="2"/>
      <c r="DZ88" s="2"/>
      <c r="EA88" s="2"/>
      <c r="EB88" s="2"/>
      <c r="EC88" s="2"/>
      <c r="ED88" s="2"/>
      <c r="EE88" s="2">
        <v>16510487</v>
      </c>
      <c r="EF88" s="2">
        <v>2</v>
      </c>
      <c r="EG88" s="2" t="s">
        <v>22</v>
      </c>
      <c r="EH88" s="2">
        <v>0</v>
      </c>
      <c r="EI88" s="2" t="s">
        <v>4</v>
      </c>
      <c r="EJ88" s="2">
        <v>1</v>
      </c>
      <c r="EK88" s="2">
        <v>10001</v>
      </c>
      <c r="EL88" s="2" t="s">
        <v>42</v>
      </c>
      <c r="EM88" s="2" t="s">
        <v>43</v>
      </c>
      <c r="EN88" s="2"/>
      <c r="EO88" s="2" t="s">
        <v>4</v>
      </c>
      <c r="EP88" s="2"/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91"/>
        <v>0</v>
      </c>
      <c r="FS88" s="2">
        <v>0</v>
      </c>
      <c r="FT88" s="2" t="s">
        <v>26</v>
      </c>
      <c r="FU88" s="2" t="s">
        <v>27</v>
      </c>
      <c r="FV88" s="2"/>
      <c r="FW88" s="2"/>
      <c r="FX88" s="2">
        <v>106.2</v>
      </c>
      <c r="FY88" s="2">
        <v>53.55</v>
      </c>
      <c r="FZ88" s="2"/>
      <c r="GA88" s="2" t="s">
        <v>4</v>
      </c>
      <c r="GB88" s="2"/>
      <c r="GC88" s="2"/>
      <c r="GD88" s="2">
        <v>0</v>
      </c>
      <c r="GE88" s="2"/>
      <c r="GF88" s="2">
        <v>-200649644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si="92"/>
        <v>0</v>
      </c>
      <c r="GM88" s="2">
        <f t="shared" si="93"/>
        <v>0</v>
      </c>
      <c r="GN88" s="2">
        <f t="shared" si="94"/>
        <v>0</v>
      </c>
      <c r="GO88" s="2">
        <f t="shared" si="95"/>
        <v>0</v>
      </c>
      <c r="GP88" s="2">
        <f t="shared" si="96"/>
        <v>0</v>
      </c>
      <c r="GQ88" s="2"/>
      <c r="GR88" s="2">
        <v>0</v>
      </c>
      <c r="GS88" s="2">
        <v>3</v>
      </c>
      <c r="GT88" s="2">
        <v>0</v>
      </c>
      <c r="GU88" s="2" t="s">
        <v>4</v>
      </c>
      <c r="GV88" s="2">
        <f t="shared" si="97"/>
        <v>0</v>
      </c>
      <c r="GW88" s="2">
        <v>1</v>
      </c>
      <c r="GX88" s="2">
        <f t="shared" si="98"/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18</v>
      </c>
      <c r="B89">
        <v>1</v>
      </c>
      <c r="C89">
        <v>187</v>
      </c>
      <c r="E89" t="s">
        <v>158</v>
      </c>
      <c r="F89" t="s">
        <v>149</v>
      </c>
      <c r="G89" t="s">
        <v>159</v>
      </c>
      <c r="H89" t="s">
        <v>147</v>
      </c>
      <c r="I89">
        <f>I73*J89</f>
        <v>136.1694</v>
      </c>
      <c r="J89">
        <v>253.99999999999997</v>
      </c>
      <c r="O89">
        <f t="shared" si="64"/>
        <v>0</v>
      </c>
      <c r="P89">
        <f t="shared" si="65"/>
        <v>0</v>
      </c>
      <c r="Q89">
        <f t="shared" si="66"/>
        <v>0</v>
      </c>
      <c r="R89">
        <f t="shared" si="67"/>
        <v>0</v>
      </c>
      <c r="S89">
        <f t="shared" si="68"/>
        <v>0</v>
      </c>
      <c r="T89">
        <f t="shared" si="69"/>
        <v>0</v>
      </c>
      <c r="U89">
        <f t="shared" si="70"/>
        <v>0</v>
      </c>
      <c r="V89">
        <f t="shared" si="71"/>
        <v>0</v>
      </c>
      <c r="W89">
        <f t="shared" si="72"/>
        <v>0</v>
      </c>
      <c r="X89">
        <f t="shared" si="73"/>
        <v>0</v>
      </c>
      <c r="Y89">
        <f t="shared" si="74"/>
        <v>0</v>
      </c>
      <c r="AA89">
        <v>16483255</v>
      </c>
      <c r="AB89">
        <f t="shared" si="75"/>
        <v>0</v>
      </c>
      <c r="AC89">
        <f t="shared" si="99"/>
        <v>0</v>
      </c>
      <c r="AD89">
        <f t="shared" si="100"/>
        <v>0</v>
      </c>
      <c r="AE89">
        <f t="shared" si="101"/>
        <v>0</v>
      </c>
      <c r="AF89">
        <f t="shared" si="102"/>
        <v>0</v>
      </c>
      <c r="AG89">
        <f t="shared" si="77"/>
        <v>0</v>
      </c>
      <c r="AH89">
        <f t="shared" si="103"/>
        <v>0</v>
      </c>
      <c r="AI89">
        <f t="shared" si="104"/>
        <v>0</v>
      </c>
      <c r="AJ89">
        <f t="shared" si="79"/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106</v>
      </c>
      <c r="AU89">
        <v>54</v>
      </c>
      <c r="AV89">
        <v>1</v>
      </c>
      <c r="AW89">
        <v>1</v>
      </c>
      <c r="AZ89">
        <v>6.53</v>
      </c>
      <c r="BA89">
        <v>1</v>
      </c>
      <c r="BB89">
        <v>1</v>
      </c>
      <c r="BC89">
        <v>6.53</v>
      </c>
      <c r="BD89" t="s">
        <v>4</v>
      </c>
      <c r="BE89" t="s">
        <v>4</v>
      </c>
      <c r="BF89" t="s">
        <v>4</v>
      </c>
      <c r="BG89" t="s">
        <v>4</v>
      </c>
      <c r="BH89">
        <v>3</v>
      </c>
      <c r="BI89">
        <v>1</v>
      </c>
      <c r="BJ89" t="s">
        <v>4</v>
      </c>
      <c r="BM89">
        <v>10001</v>
      </c>
      <c r="BN89">
        <v>0</v>
      </c>
      <c r="BO89" t="s">
        <v>4</v>
      </c>
      <c r="BP89">
        <v>0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4</v>
      </c>
      <c r="BZ89">
        <v>118</v>
      </c>
      <c r="CA89">
        <v>63</v>
      </c>
      <c r="CF89">
        <v>0</v>
      </c>
      <c r="CG89">
        <v>0</v>
      </c>
      <c r="CM89">
        <v>0</v>
      </c>
      <c r="CN89" t="s">
        <v>4</v>
      </c>
      <c r="CO89">
        <v>0</v>
      </c>
      <c r="CP89">
        <f t="shared" si="80"/>
        <v>0</v>
      </c>
      <c r="CQ89">
        <f t="shared" si="81"/>
        <v>0</v>
      </c>
      <c r="CR89">
        <f t="shared" si="82"/>
        <v>0</v>
      </c>
      <c r="CS89">
        <f t="shared" si="83"/>
        <v>0</v>
      </c>
      <c r="CT89">
        <f t="shared" si="84"/>
        <v>0</v>
      </c>
      <c r="CU89">
        <f t="shared" si="85"/>
        <v>0</v>
      </c>
      <c r="CV89">
        <f t="shared" si="86"/>
        <v>0</v>
      </c>
      <c r="CW89">
        <f t="shared" si="87"/>
        <v>0</v>
      </c>
      <c r="CX89">
        <f t="shared" si="88"/>
        <v>0</v>
      </c>
      <c r="CY89">
        <f t="shared" si="89"/>
        <v>0</v>
      </c>
      <c r="CZ89">
        <f t="shared" si="90"/>
        <v>0</v>
      </c>
      <c r="DC89" t="s">
        <v>4</v>
      </c>
      <c r="DD89" t="s">
        <v>4</v>
      </c>
      <c r="DE89" t="s">
        <v>4</v>
      </c>
      <c r="DF89" t="s">
        <v>4</v>
      </c>
      <c r="DG89" t="s">
        <v>4</v>
      </c>
      <c r="DH89" t="s">
        <v>4</v>
      </c>
      <c r="DI89" t="s">
        <v>4</v>
      </c>
      <c r="DJ89" t="s">
        <v>4</v>
      </c>
      <c r="DK89" t="s">
        <v>4</v>
      </c>
      <c r="DL89" t="s">
        <v>4</v>
      </c>
      <c r="DM89" t="s">
        <v>4</v>
      </c>
      <c r="DN89">
        <v>0</v>
      </c>
      <c r="DO89">
        <v>0</v>
      </c>
      <c r="DP89">
        <v>1</v>
      </c>
      <c r="DQ89">
        <v>1</v>
      </c>
      <c r="DU89">
        <v>1003</v>
      </c>
      <c r="DV89" t="s">
        <v>147</v>
      </c>
      <c r="DW89" t="s">
        <v>147</v>
      </c>
      <c r="DX89">
        <v>1</v>
      </c>
      <c r="EE89">
        <v>16510487</v>
      </c>
      <c r="EF89">
        <v>2</v>
      </c>
      <c r="EG89" t="s">
        <v>22</v>
      </c>
      <c r="EH89">
        <v>0</v>
      </c>
      <c r="EI89" t="s">
        <v>4</v>
      </c>
      <c r="EJ89">
        <v>1</v>
      </c>
      <c r="EK89">
        <v>10001</v>
      </c>
      <c r="EL89" t="s">
        <v>42</v>
      </c>
      <c r="EM89" t="s">
        <v>43</v>
      </c>
      <c r="EO89" t="s">
        <v>4</v>
      </c>
      <c r="EQ89">
        <v>0</v>
      </c>
      <c r="ER89">
        <v>0</v>
      </c>
      <c r="ES89">
        <v>0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91"/>
        <v>0</v>
      </c>
      <c r="FS89">
        <v>0</v>
      </c>
      <c r="FT89" t="s">
        <v>26</v>
      </c>
      <c r="FU89" t="s">
        <v>27</v>
      </c>
      <c r="FX89">
        <v>106.2</v>
      </c>
      <c r="FY89">
        <v>53.55</v>
      </c>
      <c r="GA89" t="s">
        <v>4</v>
      </c>
      <c r="GD89">
        <v>0</v>
      </c>
      <c r="GF89">
        <v>-200649644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92"/>
        <v>0</v>
      </c>
      <c r="GM89">
        <f t="shared" si="93"/>
        <v>0</v>
      </c>
      <c r="GN89">
        <f t="shared" si="94"/>
        <v>0</v>
      </c>
      <c r="GO89">
        <f t="shared" si="95"/>
        <v>0</v>
      </c>
      <c r="GP89">
        <f t="shared" si="96"/>
        <v>0</v>
      </c>
      <c r="GR89">
        <v>0</v>
      </c>
      <c r="GS89">
        <v>3</v>
      </c>
      <c r="GT89">
        <v>0</v>
      </c>
      <c r="GU89" t="s">
        <v>4</v>
      </c>
      <c r="GV89">
        <f t="shared" si="97"/>
        <v>0</v>
      </c>
      <c r="GW89">
        <v>1</v>
      </c>
      <c r="GX89">
        <f t="shared" si="98"/>
        <v>0</v>
      </c>
      <c r="HA89">
        <v>0</v>
      </c>
      <c r="HB89">
        <v>0</v>
      </c>
      <c r="IK89">
        <v>0</v>
      </c>
    </row>
    <row r="90" spans="1:255" x14ac:dyDescent="0.2">
      <c r="A90" s="2">
        <v>18</v>
      </c>
      <c r="B90" s="2">
        <v>1</v>
      </c>
      <c r="C90" s="2">
        <v>169</v>
      </c>
      <c r="D90" s="2"/>
      <c r="E90" s="2" t="s">
        <v>160</v>
      </c>
      <c r="F90" s="2" t="s">
        <v>161</v>
      </c>
      <c r="G90" s="2" t="s">
        <v>162</v>
      </c>
      <c r="H90" s="2" t="s">
        <v>17</v>
      </c>
      <c r="I90" s="2">
        <f>I72*J90</f>
        <v>55.218299999999999</v>
      </c>
      <c r="J90" s="2">
        <v>103</v>
      </c>
      <c r="K90" s="2"/>
      <c r="L90" s="2"/>
      <c r="M90" s="2"/>
      <c r="N90" s="2"/>
      <c r="O90" s="2">
        <f t="shared" si="64"/>
        <v>0</v>
      </c>
      <c r="P90" s="2">
        <f t="shared" si="65"/>
        <v>0</v>
      </c>
      <c r="Q90" s="2">
        <f t="shared" si="66"/>
        <v>0</v>
      </c>
      <c r="R90" s="2">
        <f t="shared" si="67"/>
        <v>0</v>
      </c>
      <c r="S90" s="2">
        <f t="shared" si="68"/>
        <v>0</v>
      </c>
      <c r="T90" s="2">
        <f t="shared" si="69"/>
        <v>0</v>
      </c>
      <c r="U90" s="2">
        <f t="shared" si="70"/>
        <v>0</v>
      </c>
      <c r="V90" s="2">
        <f t="shared" si="71"/>
        <v>0</v>
      </c>
      <c r="W90" s="2">
        <f t="shared" si="72"/>
        <v>0</v>
      </c>
      <c r="X90" s="2">
        <f t="shared" si="73"/>
        <v>0</v>
      </c>
      <c r="Y90" s="2">
        <f t="shared" si="74"/>
        <v>0</v>
      </c>
      <c r="Z90" s="2"/>
      <c r="AA90" s="2">
        <v>16483241</v>
      </c>
      <c r="AB90" s="2">
        <f t="shared" si="75"/>
        <v>0</v>
      </c>
      <c r="AC90" s="2">
        <f t="shared" si="99"/>
        <v>0</v>
      </c>
      <c r="AD90" s="2">
        <f t="shared" si="100"/>
        <v>0</v>
      </c>
      <c r="AE90" s="2">
        <f t="shared" si="101"/>
        <v>0</v>
      </c>
      <c r="AF90" s="2">
        <f t="shared" si="102"/>
        <v>0</v>
      </c>
      <c r="AG90" s="2">
        <f t="shared" si="77"/>
        <v>0</v>
      </c>
      <c r="AH90" s="2">
        <f t="shared" si="103"/>
        <v>0</v>
      </c>
      <c r="AI90" s="2">
        <f t="shared" si="104"/>
        <v>0</v>
      </c>
      <c r="AJ90" s="2">
        <f t="shared" si="79"/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106</v>
      </c>
      <c r="AU90" s="2">
        <v>54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4</v>
      </c>
      <c r="BE90" s="2" t="s">
        <v>4</v>
      </c>
      <c r="BF90" s="2" t="s">
        <v>4</v>
      </c>
      <c r="BG90" s="2" t="s">
        <v>4</v>
      </c>
      <c r="BH90" s="2">
        <v>3</v>
      </c>
      <c r="BI90" s="2">
        <v>1</v>
      </c>
      <c r="BJ90" s="2" t="s">
        <v>4</v>
      </c>
      <c r="BK90" s="2"/>
      <c r="BL90" s="2"/>
      <c r="BM90" s="2">
        <v>10001</v>
      </c>
      <c r="BN90" s="2">
        <v>0</v>
      </c>
      <c r="BO90" s="2" t="s">
        <v>4</v>
      </c>
      <c r="BP90" s="2">
        <v>0</v>
      </c>
      <c r="BQ90" s="2">
        <v>2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4</v>
      </c>
      <c r="BZ90" s="2">
        <v>118</v>
      </c>
      <c r="CA90" s="2">
        <v>63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4</v>
      </c>
      <c r="CO90" s="2">
        <v>0</v>
      </c>
      <c r="CP90" s="2">
        <f t="shared" si="80"/>
        <v>0</v>
      </c>
      <c r="CQ90" s="2">
        <f t="shared" si="81"/>
        <v>0</v>
      </c>
      <c r="CR90" s="2">
        <f t="shared" si="82"/>
        <v>0</v>
      </c>
      <c r="CS90" s="2">
        <f t="shared" si="83"/>
        <v>0</v>
      </c>
      <c r="CT90" s="2">
        <f t="shared" si="84"/>
        <v>0</v>
      </c>
      <c r="CU90" s="2">
        <f t="shared" si="85"/>
        <v>0</v>
      </c>
      <c r="CV90" s="2">
        <f t="shared" si="86"/>
        <v>0</v>
      </c>
      <c r="CW90" s="2">
        <f t="shared" si="87"/>
        <v>0</v>
      </c>
      <c r="CX90" s="2">
        <f t="shared" si="88"/>
        <v>0</v>
      </c>
      <c r="CY90" s="2">
        <f t="shared" si="89"/>
        <v>0</v>
      </c>
      <c r="CZ90" s="2">
        <f t="shared" si="90"/>
        <v>0</v>
      </c>
      <c r="DA90" s="2"/>
      <c r="DB90" s="2"/>
      <c r="DC90" s="2" t="s">
        <v>4</v>
      </c>
      <c r="DD90" s="2" t="s">
        <v>4</v>
      </c>
      <c r="DE90" s="2" t="s">
        <v>4</v>
      </c>
      <c r="DF90" s="2" t="s">
        <v>4</v>
      </c>
      <c r="DG90" s="2" t="s">
        <v>4</v>
      </c>
      <c r="DH90" s="2" t="s">
        <v>4</v>
      </c>
      <c r="DI90" s="2" t="s">
        <v>4</v>
      </c>
      <c r="DJ90" s="2" t="s">
        <v>4</v>
      </c>
      <c r="DK90" s="2" t="s">
        <v>4</v>
      </c>
      <c r="DL90" s="2" t="s">
        <v>4</v>
      </c>
      <c r="DM90" s="2" t="s">
        <v>4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1005</v>
      </c>
      <c r="DV90" s="2" t="s">
        <v>17</v>
      </c>
      <c r="DW90" s="2" t="s">
        <v>17</v>
      </c>
      <c r="DX90" s="2">
        <v>1</v>
      </c>
      <c r="DY90" s="2"/>
      <c r="DZ90" s="2"/>
      <c r="EA90" s="2"/>
      <c r="EB90" s="2"/>
      <c r="EC90" s="2"/>
      <c r="ED90" s="2"/>
      <c r="EE90" s="2">
        <v>16510487</v>
      </c>
      <c r="EF90" s="2">
        <v>2</v>
      </c>
      <c r="EG90" s="2" t="s">
        <v>22</v>
      </c>
      <c r="EH90" s="2">
        <v>0</v>
      </c>
      <c r="EI90" s="2" t="s">
        <v>4</v>
      </c>
      <c r="EJ90" s="2">
        <v>1</v>
      </c>
      <c r="EK90" s="2">
        <v>10001</v>
      </c>
      <c r="EL90" s="2" t="s">
        <v>42</v>
      </c>
      <c r="EM90" s="2" t="s">
        <v>43</v>
      </c>
      <c r="EN90" s="2"/>
      <c r="EO90" s="2" t="s">
        <v>4</v>
      </c>
      <c r="EP90" s="2"/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91"/>
        <v>0</v>
      </c>
      <c r="FS90" s="2">
        <v>0</v>
      </c>
      <c r="FT90" s="2" t="s">
        <v>26</v>
      </c>
      <c r="FU90" s="2" t="s">
        <v>27</v>
      </c>
      <c r="FV90" s="2"/>
      <c r="FW90" s="2"/>
      <c r="FX90" s="2">
        <v>106.2</v>
      </c>
      <c r="FY90" s="2">
        <v>53.55</v>
      </c>
      <c r="FZ90" s="2"/>
      <c r="GA90" s="2" t="s">
        <v>4</v>
      </c>
      <c r="GB90" s="2"/>
      <c r="GC90" s="2"/>
      <c r="GD90" s="2">
        <v>0</v>
      </c>
      <c r="GE90" s="2"/>
      <c r="GF90" s="2">
        <v>-1200034925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92"/>
        <v>0</v>
      </c>
      <c r="GM90" s="2">
        <f t="shared" si="93"/>
        <v>0</v>
      </c>
      <c r="GN90" s="2">
        <f t="shared" si="94"/>
        <v>0</v>
      </c>
      <c r="GO90" s="2">
        <f t="shared" si="95"/>
        <v>0</v>
      </c>
      <c r="GP90" s="2">
        <f t="shared" si="96"/>
        <v>0</v>
      </c>
      <c r="GQ90" s="2"/>
      <c r="GR90" s="2">
        <v>0</v>
      </c>
      <c r="GS90" s="2">
        <v>3</v>
      </c>
      <c r="GT90" s="2">
        <v>0</v>
      </c>
      <c r="GU90" s="2" t="s">
        <v>4</v>
      </c>
      <c r="GV90" s="2">
        <f t="shared" si="97"/>
        <v>0</v>
      </c>
      <c r="GW90" s="2">
        <v>1</v>
      </c>
      <c r="GX90" s="2">
        <f t="shared" si="98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18</v>
      </c>
      <c r="B91">
        <v>1</v>
      </c>
      <c r="C91">
        <v>193</v>
      </c>
      <c r="E91" t="s">
        <v>160</v>
      </c>
      <c r="F91" t="s">
        <v>161</v>
      </c>
      <c r="G91" t="s">
        <v>162</v>
      </c>
      <c r="H91" t="s">
        <v>17</v>
      </c>
      <c r="I91">
        <f>I73*J91</f>
        <v>55.218299999999999</v>
      </c>
      <c r="J91">
        <v>103</v>
      </c>
      <c r="O91">
        <f t="shared" si="64"/>
        <v>0</v>
      </c>
      <c r="P91">
        <f t="shared" si="65"/>
        <v>0</v>
      </c>
      <c r="Q91">
        <f t="shared" si="66"/>
        <v>0</v>
      </c>
      <c r="R91">
        <f t="shared" si="67"/>
        <v>0</v>
      </c>
      <c r="S91">
        <f t="shared" si="68"/>
        <v>0</v>
      </c>
      <c r="T91">
        <f t="shared" si="69"/>
        <v>0</v>
      </c>
      <c r="U91">
        <f t="shared" si="70"/>
        <v>0</v>
      </c>
      <c r="V91">
        <f t="shared" si="71"/>
        <v>0</v>
      </c>
      <c r="W91">
        <f t="shared" si="72"/>
        <v>0</v>
      </c>
      <c r="X91">
        <f t="shared" si="73"/>
        <v>0</v>
      </c>
      <c r="Y91">
        <f t="shared" si="74"/>
        <v>0</v>
      </c>
      <c r="AA91">
        <v>16483255</v>
      </c>
      <c r="AB91">
        <f t="shared" si="75"/>
        <v>0</v>
      </c>
      <c r="AC91">
        <f t="shared" si="99"/>
        <v>0</v>
      </c>
      <c r="AD91">
        <f t="shared" si="100"/>
        <v>0</v>
      </c>
      <c r="AE91">
        <f t="shared" si="101"/>
        <v>0</v>
      </c>
      <c r="AF91">
        <f t="shared" si="102"/>
        <v>0</v>
      </c>
      <c r="AG91">
        <f t="shared" si="77"/>
        <v>0</v>
      </c>
      <c r="AH91">
        <f t="shared" si="103"/>
        <v>0</v>
      </c>
      <c r="AI91">
        <f t="shared" si="104"/>
        <v>0</v>
      </c>
      <c r="AJ91">
        <f t="shared" si="79"/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106</v>
      </c>
      <c r="AU91">
        <v>54</v>
      </c>
      <c r="AV91">
        <v>1</v>
      </c>
      <c r="AW91">
        <v>1</v>
      </c>
      <c r="AZ91">
        <v>6.53</v>
      </c>
      <c r="BA91">
        <v>1</v>
      </c>
      <c r="BB91">
        <v>1</v>
      </c>
      <c r="BC91">
        <v>6.53</v>
      </c>
      <c r="BD91" t="s">
        <v>4</v>
      </c>
      <c r="BE91" t="s">
        <v>4</v>
      </c>
      <c r="BF91" t="s">
        <v>4</v>
      </c>
      <c r="BG91" t="s">
        <v>4</v>
      </c>
      <c r="BH91">
        <v>3</v>
      </c>
      <c r="BI91">
        <v>1</v>
      </c>
      <c r="BJ91" t="s">
        <v>4</v>
      </c>
      <c r="BM91">
        <v>10001</v>
      </c>
      <c r="BN91">
        <v>0</v>
      </c>
      <c r="BO91" t="s">
        <v>4</v>
      </c>
      <c r="BP91">
        <v>0</v>
      </c>
      <c r="BQ91">
        <v>2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4</v>
      </c>
      <c r="BZ91">
        <v>118</v>
      </c>
      <c r="CA91">
        <v>63</v>
      </c>
      <c r="CF91">
        <v>0</v>
      </c>
      <c r="CG91">
        <v>0</v>
      </c>
      <c r="CM91">
        <v>0</v>
      </c>
      <c r="CN91" t="s">
        <v>4</v>
      </c>
      <c r="CO91">
        <v>0</v>
      </c>
      <c r="CP91">
        <f t="shared" si="80"/>
        <v>0</v>
      </c>
      <c r="CQ91">
        <f t="shared" si="81"/>
        <v>0</v>
      </c>
      <c r="CR91">
        <f t="shared" si="82"/>
        <v>0</v>
      </c>
      <c r="CS91">
        <f t="shared" si="83"/>
        <v>0</v>
      </c>
      <c r="CT91">
        <f t="shared" si="84"/>
        <v>0</v>
      </c>
      <c r="CU91">
        <f t="shared" si="85"/>
        <v>0</v>
      </c>
      <c r="CV91">
        <f t="shared" si="86"/>
        <v>0</v>
      </c>
      <c r="CW91">
        <f t="shared" si="87"/>
        <v>0</v>
      </c>
      <c r="CX91">
        <f t="shared" si="88"/>
        <v>0</v>
      </c>
      <c r="CY91">
        <f t="shared" si="89"/>
        <v>0</v>
      </c>
      <c r="CZ91">
        <f t="shared" si="90"/>
        <v>0</v>
      </c>
      <c r="DC91" t="s">
        <v>4</v>
      </c>
      <c r="DD91" t="s">
        <v>4</v>
      </c>
      <c r="DE91" t="s">
        <v>4</v>
      </c>
      <c r="DF91" t="s">
        <v>4</v>
      </c>
      <c r="DG91" t="s">
        <v>4</v>
      </c>
      <c r="DH91" t="s">
        <v>4</v>
      </c>
      <c r="DI91" t="s">
        <v>4</v>
      </c>
      <c r="DJ91" t="s">
        <v>4</v>
      </c>
      <c r="DK91" t="s">
        <v>4</v>
      </c>
      <c r="DL91" t="s">
        <v>4</v>
      </c>
      <c r="DM91" t="s">
        <v>4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17</v>
      </c>
      <c r="DW91" t="s">
        <v>17</v>
      </c>
      <c r="DX91">
        <v>1</v>
      </c>
      <c r="EE91">
        <v>16510487</v>
      </c>
      <c r="EF91">
        <v>2</v>
      </c>
      <c r="EG91" t="s">
        <v>22</v>
      </c>
      <c r="EH91">
        <v>0</v>
      </c>
      <c r="EI91" t="s">
        <v>4</v>
      </c>
      <c r="EJ91">
        <v>1</v>
      </c>
      <c r="EK91">
        <v>10001</v>
      </c>
      <c r="EL91" t="s">
        <v>42</v>
      </c>
      <c r="EM91" t="s">
        <v>43</v>
      </c>
      <c r="EO91" t="s">
        <v>4</v>
      </c>
      <c r="EQ91">
        <v>0</v>
      </c>
      <c r="ER91">
        <v>0</v>
      </c>
      <c r="ES91">
        <v>0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91"/>
        <v>0</v>
      </c>
      <c r="FS91">
        <v>0</v>
      </c>
      <c r="FT91" t="s">
        <v>26</v>
      </c>
      <c r="FU91" t="s">
        <v>27</v>
      </c>
      <c r="FX91">
        <v>106.2</v>
      </c>
      <c r="FY91">
        <v>53.55</v>
      </c>
      <c r="GA91" t="s">
        <v>4</v>
      </c>
      <c r="GD91">
        <v>0</v>
      </c>
      <c r="GF91">
        <v>-1200034925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92"/>
        <v>0</v>
      </c>
      <c r="GM91">
        <f t="shared" si="93"/>
        <v>0</v>
      </c>
      <c r="GN91">
        <f t="shared" si="94"/>
        <v>0</v>
      </c>
      <c r="GO91">
        <f t="shared" si="95"/>
        <v>0</v>
      </c>
      <c r="GP91">
        <f t="shared" si="96"/>
        <v>0</v>
      </c>
      <c r="GR91">
        <v>0</v>
      </c>
      <c r="GS91">
        <v>3</v>
      </c>
      <c r="GT91">
        <v>0</v>
      </c>
      <c r="GU91" t="s">
        <v>4</v>
      </c>
      <c r="GV91">
        <f t="shared" si="97"/>
        <v>0</v>
      </c>
      <c r="GW91">
        <v>1</v>
      </c>
      <c r="GX91">
        <f t="shared" si="98"/>
        <v>0</v>
      </c>
      <c r="HA91">
        <v>0</v>
      </c>
      <c r="HB91">
        <v>0</v>
      </c>
      <c r="IK91">
        <v>0</v>
      </c>
    </row>
    <row r="92" spans="1:255" x14ac:dyDescent="0.2">
      <c r="A92" s="2">
        <v>18</v>
      </c>
      <c r="B92" s="2">
        <v>1</v>
      </c>
      <c r="C92" s="2">
        <v>168</v>
      </c>
      <c r="D92" s="2"/>
      <c r="E92" s="2" t="s">
        <v>163</v>
      </c>
      <c r="F92" s="2" t="s">
        <v>164</v>
      </c>
      <c r="G92" s="2" t="s">
        <v>165</v>
      </c>
      <c r="H92" s="2" t="s">
        <v>166</v>
      </c>
      <c r="I92" s="2">
        <f>I72*J92</f>
        <v>55.218299999999999</v>
      </c>
      <c r="J92" s="2">
        <v>103</v>
      </c>
      <c r="K92" s="2"/>
      <c r="L92" s="2"/>
      <c r="M92" s="2"/>
      <c r="N92" s="2"/>
      <c r="O92" s="2">
        <f t="shared" ref="O92:O123" si="105">ROUND(CP92,2)</f>
        <v>19331.37</v>
      </c>
      <c r="P92" s="2">
        <f t="shared" ref="P92:P123" si="106">ROUND(CQ92*I92,2)</f>
        <v>19331.37</v>
      </c>
      <c r="Q92" s="2">
        <f t="shared" ref="Q92:Q123" si="107">ROUND(CR92*I92,2)</f>
        <v>0</v>
      </c>
      <c r="R92" s="2">
        <f t="shared" ref="R92:R123" si="108">ROUND(CS92*I92,2)</f>
        <v>0</v>
      </c>
      <c r="S92" s="2">
        <f t="shared" ref="S92:S123" si="109">ROUND(CT92*I92,2)</f>
        <v>0</v>
      </c>
      <c r="T92" s="2">
        <f t="shared" ref="T92:T123" si="110">ROUND(CU92*I92,2)</f>
        <v>0</v>
      </c>
      <c r="U92" s="2">
        <f t="shared" ref="U92:U123" si="111">CV92*I92</f>
        <v>0</v>
      </c>
      <c r="V92" s="2">
        <f t="shared" ref="V92:V123" si="112">CW92*I92</f>
        <v>0</v>
      </c>
      <c r="W92" s="2">
        <f t="shared" ref="W92:W123" si="113">ROUND(CX92*I92,2)</f>
        <v>0</v>
      </c>
      <c r="X92" s="2">
        <f t="shared" ref="X92:X123" si="114">ROUND(CY92,2)</f>
        <v>0</v>
      </c>
      <c r="Y92" s="2">
        <f t="shared" ref="Y92:Y123" si="115">ROUND(CZ92,2)</f>
        <v>0</v>
      </c>
      <c r="Z92" s="2"/>
      <c r="AA92" s="2">
        <v>16483241</v>
      </c>
      <c r="AB92" s="2">
        <f t="shared" ref="AB92:AB123" si="116">ROUND((AC92+AD92+AF92),6)</f>
        <v>350.09</v>
      </c>
      <c r="AC92" s="2">
        <f t="shared" si="99"/>
        <v>350.09</v>
      </c>
      <c r="AD92" s="2">
        <f t="shared" si="100"/>
        <v>0</v>
      </c>
      <c r="AE92" s="2">
        <f t="shared" si="101"/>
        <v>0</v>
      </c>
      <c r="AF92" s="2">
        <f t="shared" si="102"/>
        <v>0</v>
      </c>
      <c r="AG92" s="2">
        <f t="shared" ref="AG92:AG123" si="117">ROUND((AP92),6)</f>
        <v>0</v>
      </c>
      <c r="AH92" s="2">
        <f t="shared" si="103"/>
        <v>0</v>
      </c>
      <c r="AI92" s="2">
        <f t="shared" si="104"/>
        <v>0</v>
      </c>
      <c r="AJ92" s="2">
        <f t="shared" ref="AJ92:AJ123" si="118">ROUND((AS92),6)</f>
        <v>0</v>
      </c>
      <c r="AK92" s="2">
        <v>350.09</v>
      </c>
      <c r="AL92" s="2">
        <v>350.09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106</v>
      </c>
      <c r="AU92" s="2">
        <v>54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4</v>
      </c>
      <c r="BE92" s="2" t="s">
        <v>4</v>
      </c>
      <c r="BF92" s="2" t="s">
        <v>4</v>
      </c>
      <c r="BG92" s="2" t="s">
        <v>4</v>
      </c>
      <c r="BH92" s="2">
        <v>3</v>
      </c>
      <c r="BI92" s="2">
        <v>1</v>
      </c>
      <c r="BJ92" s="2" t="s">
        <v>167</v>
      </c>
      <c r="BK92" s="2"/>
      <c r="BL92" s="2"/>
      <c r="BM92" s="2">
        <v>10001</v>
      </c>
      <c r="BN92" s="2">
        <v>0</v>
      </c>
      <c r="BO92" s="2" t="s">
        <v>4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4</v>
      </c>
      <c r="BZ92" s="2">
        <v>118</v>
      </c>
      <c r="CA92" s="2">
        <v>63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4</v>
      </c>
      <c r="CO92" s="2">
        <v>0</v>
      </c>
      <c r="CP92" s="2">
        <f t="shared" ref="CP92:CP123" si="119">(P92+Q92+S92)</f>
        <v>19331.37</v>
      </c>
      <c r="CQ92" s="2">
        <f t="shared" ref="CQ92:CQ123" si="120">AC92*BC92</f>
        <v>350.09</v>
      </c>
      <c r="CR92" s="2">
        <f t="shared" ref="CR92:CR123" si="121">AD92*BB92</f>
        <v>0</v>
      </c>
      <c r="CS92" s="2">
        <f t="shared" ref="CS92:CS123" si="122">AE92*BS92</f>
        <v>0</v>
      </c>
      <c r="CT92" s="2">
        <f t="shared" ref="CT92:CT123" si="123">AF92*BA92</f>
        <v>0</v>
      </c>
      <c r="CU92" s="2">
        <f t="shared" ref="CU92:CU123" si="124">AG92</f>
        <v>0</v>
      </c>
      <c r="CV92" s="2">
        <f t="shared" ref="CV92:CV123" si="125">AH92</f>
        <v>0</v>
      </c>
      <c r="CW92" s="2">
        <f t="shared" ref="CW92:CW123" si="126">AI92</f>
        <v>0</v>
      </c>
      <c r="CX92" s="2">
        <f t="shared" ref="CX92:CX123" si="127">AJ92</f>
        <v>0</v>
      </c>
      <c r="CY92" s="2">
        <f t="shared" ref="CY92:CY123" si="128">(((S92+R92)*AT92)/100)</f>
        <v>0</v>
      </c>
      <c r="CZ92" s="2">
        <f t="shared" ref="CZ92:CZ123" si="129">(((S92+R92)*AU92)/100)</f>
        <v>0</v>
      </c>
      <c r="DA92" s="2"/>
      <c r="DB92" s="2"/>
      <c r="DC92" s="2" t="s">
        <v>4</v>
      </c>
      <c r="DD92" s="2" t="s">
        <v>4</v>
      </c>
      <c r="DE92" s="2" t="s">
        <v>4</v>
      </c>
      <c r="DF92" s="2" t="s">
        <v>4</v>
      </c>
      <c r="DG92" s="2" t="s">
        <v>4</v>
      </c>
      <c r="DH92" s="2" t="s">
        <v>4</v>
      </c>
      <c r="DI92" s="2" t="s">
        <v>4</v>
      </c>
      <c r="DJ92" s="2" t="s">
        <v>4</v>
      </c>
      <c r="DK92" s="2" t="s">
        <v>4</v>
      </c>
      <c r="DL92" s="2" t="s">
        <v>4</v>
      </c>
      <c r="DM92" s="2" t="s">
        <v>4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1007</v>
      </c>
      <c r="DV92" s="2" t="s">
        <v>166</v>
      </c>
      <c r="DW92" s="2" t="s">
        <v>166</v>
      </c>
      <c r="DX92" s="2">
        <v>1</v>
      </c>
      <c r="DY92" s="2"/>
      <c r="DZ92" s="2"/>
      <c r="EA92" s="2"/>
      <c r="EB92" s="2"/>
      <c r="EC92" s="2"/>
      <c r="ED92" s="2"/>
      <c r="EE92" s="2">
        <v>16510487</v>
      </c>
      <c r="EF92" s="2">
        <v>2</v>
      </c>
      <c r="EG92" s="2" t="s">
        <v>22</v>
      </c>
      <c r="EH92" s="2">
        <v>0</v>
      </c>
      <c r="EI92" s="2" t="s">
        <v>4</v>
      </c>
      <c r="EJ92" s="2">
        <v>1</v>
      </c>
      <c r="EK92" s="2">
        <v>10001</v>
      </c>
      <c r="EL92" s="2" t="s">
        <v>42</v>
      </c>
      <c r="EM92" s="2" t="s">
        <v>43</v>
      </c>
      <c r="EN92" s="2"/>
      <c r="EO92" s="2" t="s">
        <v>4</v>
      </c>
      <c r="EP92" s="2"/>
      <c r="EQ92" s="2">
        <v>0</v>
      </c>
      <c r="ER92" s="2">
        <v>350.09</v>
      </c>
      <c r="ES92" s="2">
        <v>350.09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ref="FR92:FR123" si="130">ROUND(IF(AND(BH92=3,BI92=3),P92,0),2)</f>
        <v>0</v>
      </c>
      <c r="FS92" s="2">
        <v>0</v>
      </c>
      <c r="FT92" s="2" t="s">
        <v>26</v>
      </c>
      <c r="FU92" s="2" t="s">
        <v>27</v>
      </c>
      <c r="FV92" s="2"/>
      <c r="FW92" s="2"/>
      <c r="FX92" s="2">
        <v>106.2</v>
      </c>
      <c r="FY92" s="2">
        <v>53.55</v>
      </c>
      <c r="FZ92" s="2"/>
      <c r="GA92" s="2" t="s">
        <v>4</v>
      </c>
      <c r="GB92" s="2"/>
      <c r="GC92" s="2"/>
      <c r="GD92" s="2">
        <v>0</v>
      </c>
      <c r="GE92" s="2"/>
      <c r="GF92" s="2">
        <v>1312558431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ref="GL92:GL123" si="131">ROUND(IF(AND(BH92=3,BI92=3,FS92&lt;&gt;0),P92,0),2)</f>
        <v>0</v>
      </c>
      <c r="GM92" s="2">
        <f t="shared" ref="GM92:GM123" si="132">ROUND(O92+X92+Y92+GK92,2)+GX92</f>
        <v>19331.37</v>
      </c>
      <c r="GN92" s="2">
        <f t="shared" ref="GN92:GN123" si="133">IF(OR(BI92=0,BI92=1),ROUND(O92+X92+Y92+GK92,2),0)</f>
        <v>19331.37</v>
      </c>
      <c r="GO92" s="2">
        <f t="shared" ref="GO92:GO123" si="134">IF(BI92=2,ROUND(O92+X92+Y92+GK92,2),0)</f>
        <v>0</v>
      </c>
      <c r="GP92" s="2">
        <f t="shared" ref="GP92:GP123" si="135">IF(BI92=4,ROUND(O92+X92+Y92+GK92,2)+GX92,0)</f>
        <v>0</v>
      </c>
      <c r="GQ92" s="2"/>
      <c r="GR92" s="2">
        <v>0</v>
      </c>
      <c r="GS92" s="2">
        <v>3</v>
      </c>
      <c r="GT92" s="2">
        <v>0</v>
      </c>
      <c r="GU92" s="2" t="s">
        <v>4</v>
      </c>
      <c r="GV92" s="2">
        <f t="shared" ref="GV92:GV123" si="136">ROUND(GT92,6)</f>
        <v>0</v>
      </c>
      <c r="GW92" s="2">
        <v>1</v>
      </c>
      <c r="GX92" s="2">
        <f t="shared" ref="GX92:GX123" si="137">ROUND(GV92*GW92*I92,2)</f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18</v>
      </c>
      <c r="B93">
        <v>1</v>
      </c>
      <c r="C93">
        <v>192</v>
      </c>
      <c r="E93" t="s">
        <v>163</v>
      </c>
      <c r="F93" t="s">
        <v>164</v>
      </c>
      <c r="G93" t="s">
        <v>165</v>
      </c>
      <c r="H93" t="s">
        <v>166</v>
      </c>
      <c r="I93">
        <f>I73*J93</f>
        <v>55.218299999999999</v>
      </c>
      <c r="J93">
        <v>103</v>
      </c>
      <c r="O93">
        <f t="shared" si="105"/>
        <v>126233.88</v>
      </c>
      <c r="P93">
        <f t="shared" si="106"/>
        <v>126233.88</v>
      </c>
      <c r="Q93">
        <f t="shared" si="107"/>
        <v>0</v>
      </c>
      <c r="R93">
        <f t="shared" si="108"/>
        <v>0</v>
      </c>
      <c r="S93">
        <f t="shared" si="109"/>
        <v>0</v>
      </c>
      <c r="T93">
        <f t="shared" si="110"/>
        <v>0</v>
      </c>
      <c r="U93">
        <f t="shared" si="111"/>
        <v>0</v>
      </c>
      <c r="V93">
        <f t="shared" si="112"/>
        <v>0</v>
      </c>
      <c r="W93">
        <f t="shared" si="113"/>
        <v>0</v>
      </c>
      <c r="X93">
        <f t="shared" si="114"/>
        <v>0</v>
      </c>
      <c r="Y93">
        <f t="shared" si="115"/>
        <v>0</v>
      </c>
      <c r="AA93">
        <v>16483255</v>
      </c>
      <c r="AB93">
        <f t="shared" si="116"/>
        <v>350.09</v>
      </c>
      <c r="AC93">
        <f t="shared" si="99"/>
        <v>350.09</v>
      </c>
      <c r="AD93">
        <f t="shared" si="100"/>
        <v>0</v>
      </c>
      <c r="AE93">
        <f t="shared" si="101"/>
        <v>0</v>
      </c>
      <c r="AF93">
        <f t="shared" si="102"/>
        <v>0</v>
      </c>
      <c r="AG93">
        <f t="shared" si="117"/>
        <v>0</v>
      </c>
      <c r="AH93">
        <f t="shared" si="103"/>
        <v>0</v>
      </c>
      <c r="AI93">
        <f t="shared" si="104"/>
        <v>0</v>
      </c>
      <c r="AJ93">
        <f t="shared" si="118"/>
        <v>0</v>
      </c>
      <c r="AK93">
        <v>350.09</v>
      </c>
      <c r="AL93">
        <v>350.09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106</v>
      </c>
      <c r="AU93">
        <v>54</v>
      </c>
      <c r="AV93">
        <v>1</v>
      </c>
      <c r="AW93">
        <v>1</v>
      </c>
      <c r="AZ93">
        <v>6.53</v>
      </c>
      <c r="BA93">
        <v>1</v>
      </c>
      <c r="BB93">
        <v>1</v>
      </c>
      <c r="BC93">
        <v>6.53</v>
      </c>
      <c r="BD93" t="s">
        <v>4</v>
      </c>
      <c r="BE93" t="s">
        <v>4</v>
      </c>
      <c r="BF93" t="s">
        <v>4</v>
      </c>
      <c r="BG93" t="s">
        <v>4</v>
      </c>
      <c r="BH93">
        <v>3</v>
      </c>
      <c r="BI93">
        <v>1</v>
      </c>
      <c r="BJ93" t="s">
        <v>167</v>
      </c>
      <c r="BM93">
        <v>10001</v>
      </c>
      <c r="BN93">
        <v>0</v>
      </c>
      <c r="BO93" t="s">
        <v>4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4</v>
      </c>
      <c r="BZ93">
        <v>118</v>
      </c>
      <c r="CA93">
        <v>63</v>
      </c>
      <c r="CF93">
        <v>0</v>
      </c>
      <c r="CG93">
        <v>0</v>
      </c>
      <c r="CM93">
        <v>0</v>
      </c>
      <c r="CN93" t="s">
        <v>4</v>
      </c>
      <c r="CO93">
        <v>0</v>
      </c>
      <c r="CP93">
        <f t="shared" si="119"/>
        <v>126233.88</v>
      </c>
      <c r="CQ93">
        <f t="shared" si="120"/>
        <v>2286.0877</v>
      </c>
      <c r="CR93">
        <f t="shared" si="121"/>
        <v>0</v>
      </c>
      <c r="CS93">
        <f t="shared" si="122"/>
        <v>0</v>
      </c>
      <c r="CT93">
        <f t="shared" si="123"/>
        <v>0</v>
      </c>
      <c r="CU93">
        <f t="shared" si="124"/>
        <v>0</v>
      </c>
      <c r="CV93">
        <f t="shared" si="125"/>
        <v>0</v>
      </c>
      <c r="CW93">
        <f t="shared" si="126"/>
        <v>0</v>
      </c>
      <c r="CX93">
        <f t="shared" si="127"/>
        <v>0</v>
      </c>
      <c r="CY93">
        <f t="shared" si="128"/>
        <v>0</v>
      </c>
      <c r="CZ93">
        <f t="shared" si="129"/>
        <v>0</v>
      </c>
      <c r="DC93" t="s">
        <v>4</v>
      </c>
      <c r="DD93" t="s">
        <v>4</v>
      </c>
      <c r="DE93" t="s">
        <v>4</v>
      </c>
      <c r="DF93" t="s">
        <v>4</v>
      </c>
      <c r="DG93" t="s">
        <v>4</v>
      </c>
      <c r="DH93" t="s">
        <v>4</v>
      </c>
      <c r="DI93" t="s">
        <v>4</v>
      </c>
      <c r="DJ93" t="s">
        <v>4</v>
      </c>
      <c r="DK93" t="s">
        <v>4</v>
      </c>
      <c r="DL93" t="s">
        <v>4</v>
      </c>
      <c r="DM93" t="s">
        <v>4</v>
      </c>
      <c r="DN93">
        <v>0</v>
      </c>
      <c r="DO93">
        <v>0</v>
      </c>
      <c r="DP93">
        <v>1</v>
      </c>
      <c r="DQ93">
        <v>1</v>
      </c>
      <c r="DU93">
        <v>1007</v>
      </c>
      <c r="DV93" t="s">
        <v>166</v>
      </c>
      <c r="DW93" t="s">
        <v>166</v>
      </c>
      <c r="DX93">
        <v>1</v>
      </c>
      <c r="EE93">
        <v>16510487</v>
      </c>
      <c r="EF93">
        <v>2</v>
      </c>
      <c r="EG93" t="s">
        <v>22</v>
      </c>
      <c r="EH93">
        <v>0</v>
      </c>
      <c r="EI93" t="s">
        <v>4</v>
      </c>
      <c r="EJ93">
        <v>1</v>
      </c>
      <c r="EK93">
        <v>10001</v>
      </c>
      <c r="EL93" t="s">
        <v>42</v>
      </c>
      <c r="EM93" t="s">
        <v>43</v>
      </c>
      <c r="EO93" t="s">
        <v>4</v>
      </c>
      <c r="EQ93">
        <v>0</v>
      </c>
      <c r="ER93">
        <v>350.09</v>
      </c>
      <c r="ES93">
        <v>350.09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30"/>
        <v>0</v>
      </c>
      <c r="FS93">
        <v>0</v>
      </c>
      <c r="FT93" t="s">
        <v>26</v>
      </c>
      <c r="FU93" t="s">
        <v>27</v>
      </c>
      <c r="FX93">
        <v>106.2</v>
      </c>
      <c r="FY93">
        <v>53.55</v>
      </c>
      <c r="GA93" t="s">
        <v>4</v>
      </c>
      <c r="GD93">
        <v>0</v>
      </c>
      <c r="GF93">
        <v>1312558431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131"/>
        <v>0</v>
      </c>
      <c r="GM93">
        <f t="shared" si="132"/>
        <v>126233.88</v>
      </c>
      <c r="GN93">
        <f t="shared" si="133"/>
        <v>126233.88</v>
      </c>
      <c r="GO93">
        <f t="shared" si="134"/>
        <v>0</v>
      </c>
      <c r="GP93">
        <f t="shared" si="135"/>
        <v>0</v>
      </c>
      <c r="GR93">
        <v>0</v>
      </c>
      <c r="GS93">
        <v>3</v>
      </c>
      <c r="GT93">
        <v>0</v>
      </c>
      <c r="GU93" t="s">
        <v>4</v>
      </c>
      <c r="GV93">
        <f t="shared" si="136"/>
        <v>0</v>
      </c>
      <c r="GW93">
        <v>1</v>
      </c>
      <c r="GX93">
        <f t="shared" si="137"/>
        <v>0</v>
      </c>
      <c r="HA93">
        <v>0</v>
      </c>
      <c r="HB93">
        <v>0</v>
      </c>
      <c r="IK93">
        <v>0</v>
      </c>
    </row>
    <row r="94" spans="1:255" x14ac:dyDescent="0.2">
      <c r="A94" s="2">
        <v>17</v>
      </c>
      <c r="B94" s="2">
        <v>1</v>
      </c>
      <c r="C94" s="2">
        <f>ROW(SmtRes!A205)</f>
        <v>205</v>
      </c>
      <c r="D94" s="2">
        <f>ROW(EtalonRes!A212)</f>
        <v>212</v>
      </c>
      <c r="E94" s="2" t="s">
        <v>168</v>
      </c>
      <c r="F94" s="2" t="s">
        <v>169</v>
      </c>
      <c r="G94" s="2" t="s">
        <v>170</v>
      </c>
      <c r="H94" s="2" t="s">
        <v>31</v>
      </c>
      <c r="I94" s="2">
        <f>ROUND(165.52/100,9)</f>
        <v>1.6552</v>
      </c>
      <c r="J94" s="2">
        <v>0</v>
      </c>
      <c r="K94" s="2"/>
      <c r="L94" s="2"/>
      <c r="M94" s="2"/>
      <c r="N94" s="2"/>
      <c r="O94" s="2">
        <f t="shared" si="105"/>
        <v>3620.85</v>
      </c>
      <c r="P94" s="2">
        <f t="shared" si="106"/>
        <v>1871.04</v>
      </c>
      <c r="Q94" s="2">
        <f t="shared" si="107"/>
        <v>213.89</v>
      </c>
      <c r="R94" s="2">
        <f t="shared" si="108"/>
        <v>123.93</v>
      </c>
      <c r="S94" s="2">
        <f t="shared" si="109"/>
        <v>1535.92</v>
      </c>
      <c r="T94" s="2">
        <f t="shared" si="110"/>
        <v>0</v>
      </c>
      <c r="U94" s="2">
        <f t="shared" si="111"/>
        <v>163.39472319999999</v>
      </c>
      <c r="V94" s="2">
        <f t="shared" si="112"/>
        <v>13.014009999999999</v>
      </c>
      <c r="W94" s="2">
        <f t="shared" si="113"/>
        <v>0</v>
      </c>
      <c r="X94" s="2">
        <f t="shared" si="114"/>
        <v>1576.86</v>
      </c>
      <c r="Y94" s="2">
        <f t="shared" si="115"/>
        <v>780.13</v>
      </c>
      <c r="Z94" s="2"/>
      <c r="AA94" s="2">
        <v>16483241</v>
      </c>
      <c r="AB94" s="2">
        <f t="shared" si="116"/>
        <v>2187.56</v>
      </c>
      <c r="AC94" s="2">
        <f t="shared" si="99"/>
        <v>1130.4000000000001</v>
      </c>
      <c r="AD94" s="2">
        <f>ROUND(((((ET94*1.25))-((EU94*1.25)))+AE94),6)</f>
        <v>129.22499999999999</v>
      </c>
      <c r="AE94" s="2">
        <f>ROUND(((EU94*1.25)),6)</f>
        <v>74.875</v>
      </c>
      <c r="AF94" s="2">
        <f>ROUND(((EV94*1.15)),6)</f>
        <v>927.93499999999995</v>
      </c>
      <c r="AG94" s="2">
        <f t="shared" si="117"/>
        <v>0</v>
      </c>
      <c r="AH94" s="2">
        <f>((EW94*1.15))</f>
        <v>98.715999999999994</v>
      </c>
      <c r="AI94" s="2">
        <f>((EX94*1.25))</f>
        <v>7.8624999999999998</v>
      </c>
      <c r="AJ94" s="2">
        <f t="shared" si="118"/>
        <v>0</v>
      </c>
      <c r="AK94" s="2">
        <v>2040.68</v>
      </c>
      <c r="AL94" s="2">
        <v>1130.4000000000001</v>
      </c>
      <c r="AM94" s="2">
        <v>103.38</v>
      </c>
      <c r="AN94" s="2">
        <v>59.9</v>
      </c>
      <c r="AO94" s="2">
        <v>806.9</v>
      </c>
      <c r="AP94" s="2">
        <v>0</v>
      </c>
      <c r="AQ94" s="2">
        <v>85.84</v>
      </c>
      <c r="AR94" s="2">
        <v>6.29</v>
      </c>
      <c r="AS94" s="2">
        <v>0</v>
      </c>
      <c r="AT94" s="2">
        <v>95</v>
      </c>
      <c r="AU94" s="2">
        <v>47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4</v>
      </c>
      <c r="BE94" s="2" t="s">
        <v>4</v>
      </c>
      <c r="BF94" s="2" t="s">
        <v>4</v>
      </c>
      <c r="BG94" s="2" t="s">
        <v>4</v>
      </c>
      <c r="BH94" s="2">
        <v>0</v>
      </c>
      <c r="BI94" s="2">
        <v>1</v>
      </c>
      <c r="BJ94" s="2" t="s">
        <v>171</v>
      </c>
      <c r="BK94" s="2"/>
      <c r="BL94" s="2"/>
      <c r="BM94" s="2">
        <v>15001</v>
      </c>
      <c r="BN94" s="2">
        <v>0</v>
      </c>
      <c r="BO94" s="2" t="s">
        <v>4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4</v>
      </c>
      <c r="BZ94" s="2">
        <v>105</v>
      </c>
      <c r="CA94" s="2">
        <v>55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1126</v>
      </c>
      <c r="CO94" s="2">
        <v>0</v>
      </c>
      <c r="CP94" s="2">
        <f t="shared" si="119"/>
        <v>3620.85</v>
      </c>
      <c r="CQ94" s="2">
        <f t="shared" si="120"/>
        <v>1130.4000000000001</v>
      </c>
      <c r="CR94" s="2">
        <f t="shared" si="121"/>
        <v>129.22499999999999</v>
      </c>
      <c r="CS94" s="2">
        <f t="shared" si="122"/>
        <v>74.875</v>
      </c>
      <c r="CT94" s="2">
        <f t="shared" si="123"/>
        <v>927.93499999999995</v>
      </c>
      <c r="CU94" s="2">
        <f t="shared" si="124"/>
        <v>0</v>
      </c>
      <c r="CV94" s="2">
        <f t="shared" si="125"/>
        <v>98.715999999999994</v>
      </c>
      <c r="CW94" s="2">
        <f t="shared" si="126"/>
        <v>7.8624999999999998</v>
      </c>
      <c r="CX94" s="2">
        <f t="shared" si="127"/>
        <v>0</v>
      </c>
      <c r="CY94" s="2">
        <f t="shared" si="128"/>
        <v>1576.8575000000001</v>
      </c>
      <c r="CZ94" s="2">
        <f t="shared" si="129"/>
        <v>780.12950000000012</v>
      </c>
      <c r="DA94" s="2"/>
      <c r="DB94" s="2"/>
      <c r="DC94" s="2" t="s">
        <v>4</v>
      </c>
      <c r="DD94" s="2" t="s">
        <v>4</v>
      </c>
      <c r="DE94" s="2" t="s">
        <v>76</v>
      </c>
      <c r="DF94" s="2" t="s">
        <v>76</v>
      </c>
      <c r="DG94" s="2" t="s">
        <v>77</v>
      </c>
      <c r="DH94" s="2" t="s">
        <v>4</v>
      </c>
      <c r="DI94" s="2" t="s">
        <v>77</v>
      </c>
      <c r="DJ94" s="2" t="s">
        <v>76</v>
      </c>
      <c r="DK94" s="2" t="s">
        <v>4</v>
      </c>
      <c r="DL94" s="2" t="s">
        <v>4</v>
      </c>
      <c r="DM94" s="2" t="s">
        <v>4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1005</v>
      </c>
      <c r="DV94" s="2" t="s">
        <v>31</v>
      </c>
      <c r="DW94" s="2" t="s">
        <v>31</v>
      </c>
      <c r="DX94" s="2">
        <v>100</v>
      </c>
      <c r="DY94" s="2"/>
      <c r="DZ94" s="2"/>
      <c r="EA94" s="2"/>
      <c r="EB94" s="2"/>
      <c r="EC94" s="2"/>
      <c r="ED94" s="2"/>
      <c r="EE94" s="2">
        <v>16510513</v>
      </c>
      <c r="EF94" s="2">
        <v>2</v>
      </c>
      <c r="EG94" s="2" t="s">
        <v>22</v>
      </c>
      <c r="EH94" s="2">
        <v>0</v>
      </c>
      <c r="EI94" s="2" t="s">
        <v>4</v>
      </c>
      <c r="EJ94" s="2">
        <v>1</v>
      </c>
      <c r="EK94" s="2">
        <v>15001</v>
      </c>
      <c r="EL94" s="2" t="s">
        <v>172</v>
      </c>
      <c r="EM94" s="2" t="s">
        <v>173</v>
      </c>
      <c r="EN94" s="2"/>
      <c r="EO94" s="2" t="s">
        <v>78</v>
      </c>
      <c r="EP94" s="2"/>
      <c r="EQ94" s="2">
        <v>0</v>
      </c>
      <c r="ER94" s="2">
        <v>2040.68</v>
      </c>
      <c r="ES94" s="2">
        <v>1130.4000000000001</v>
      </c>
      <c r="ET94" s="2">
        <v>103.38</v>
      </c>
      <c r="EU94" s="2">
        <v>59.9</v>
      </c>
      <c r="EV94" s="2">
        <v>806.9</v>
      </c>
      <c r="EW94" s="2">
        <v>85.84</v>
      </c>
      <c r="EX94" s="2">
        <v>6.29</v>
      </c>
      <c r="EY94" s="2">
        <v>0</v>
      </c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30"/>
        <v>0</v>
      </c>
      <c r="FS94" s="2">
        <v>0</v>
      </c>
      <c r="FT94" s="2" t="s">
        <v>26</v>
      </c>
      <c r="FU94" s="2" t="s">
        <v>27</v>
      </c>
      <c r="FV94" s="2"/>
      <c r="FW94" s="2"/>
      <c r="FX94" s="2">
        <v>94.5</v>
      </c>
      <c r="FY94" s="2">
        <v>46.75</v>
      </c>
      <c r="FZ94" s="2"/>
      <c r="GA94" s="2" t="s">
        <v>4</v>
      </c>
      <c r="GB94" s="2"/>
      <c r="GC94" s="2"/>
      <c r="GD94" s="2">
        <v>0</v>
      </c>
      <c r="GE94" s="2"/>
      <c r="GF94" s="2">
        <v>2119154356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31"/>
        <v>0</v>
      </c>
      <c r="GM94" s="2">
        <f t="shared" si="132"/>
        <v>5977.84</v>
      </c>
      <c r="GN94" s="2">
        <f t="shared" si="133"/>
        <v>5977.84</v>
      </c>
      <c r="GO94" s="2">
        <f t="shared" si="134"/>
        <v>0</v>
      </c>
      <c r="GP94" s="2">
        <f t="shared" si="135"/>
        <v>0</v>
      </c>
      <c r="GQ94" s="2"/>
      <c r="GR94" s="2">
        <v>0</v>
      </c>
      <c r="GS94" s="2">
        <v>3</v>
      </c>
      <c r="GT94" s="2">
        <v>0</v>
      </c>
      <c r="GU94" s="2" t="s">
        <v>4</v>
      </c>
      <c r="GV94" s="2">
        <f t="shared" si="136"/>
        <v>0</v>
      </c>
      <c r="GW94" s="2">
        <v>1</v>
      </c>
      <c r="GX94" s="2">
        <f t="shared" si="137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17</v>
      </c>
      <c r="B95">
        <v>1</v>
      </c>
      <c r="C95">
        <f>ROW(SmtRes!A214)</f>
        <v>214</v>
      </c>
      <c r="D95">
        <f>ROW(EtalonRes!A220)</f>
        <v>220</v>
      </c>
      <c r="E95" t="s">
        <v>168</v>
      </c>
      <c r="F95" t="s">
        <v>169</v>
      </c>
      <c r="G95" t="s">
        <v>170</v>
      </c>
      <c r="H95" t="s">
        <v>31</v>
      </c>
      <c r="I95">
        <f>ROUND(165.52/100,9)</f>
        <v>1.6552</v>
      </c>
      <c r="J95">
        <v>0</v>
      </c>
      <c r="O95">
        <f t="shared" si="105"/>
        <v>23644.14</v>
      </c>
      <c r="P95">
        <f t="shared" si="106"/>
        <v>12217.88</v>
      </c>
      <c r="Q95">
        <f t="shared" si="107"/>
        <v>1396.72</v>
      </c>
      <c r="R95">
        <f t="shared" si="108"/>
        <v>809.28</v>
      </c>
      <c r="S95">
        <f t="shared" si="109"/>
        <v>10029.540000000001</v>
      </c>
      <c r="T95">
        <f t="shared" si="110"/>
        <v>0</v>
      </c>
      <c r="U95">
        <f t="shared" si="111"/>
        <v>163.39472319999999</v>
      </c>
      <c r="V95">
        <f t="shared" si="112"/>
        <v>13.014009999999999</v>
      </c>
      <c r="W95">
        <f t="shared" si="113"/>
        <v>0</v>
      </c>
      <c r="X95">
        <f t="shared" si="114"/>
        <v>10296.879999999999</v>
      </c>
      <c r="Y95">
        <f t="shared" si="115"/>
        <v>5094.25</v>
      </c>
      <c r="AA95">
        <v>16483255</v>
      </c>
      <c r="AB95">
        <f t="shared" si="116"/>
        <v>2187.56</v>
      </c>
      <c r="AC95">
        <f t="shared" si="99"/>
        <v>1130.4000000000001</v>
      </c>
      <c r="AD95">
        <f>ROUND(((((ET95*1.25))-((EU95*1.25)))+AE95),6)</f>
        <v>129.22499999999999</v>
      </c>
      <c r="AE95">
        <f>ROUND(((EU95*1.25)),6)</f>
        <v>74.875</v>
      </c>
      <c r="AF95">
        <f>ROUND(((EV95*1.15)),6)</f>
        <v>927.93499999999995</v>
      </c>
      <c r="AG95">
        <f t="shared" si="117"/>
        <v>0</v>
      </c>
      <c r="AH95">
        <f>((EW95*1.15))</f>
        <v>98.715999999999994</v>
      </c>
      <c r="AI95">
        <f>((EX95*1.25))</f>
        <v>7.8624999999999998</v>
      </c>
      <c r="AJ95">
        <f t="shared" si="118"/>
        <v>0</v>
      </c>
      <c r="AK95">
        <v>2040.68</v>
      </c>
      <c r="AL95">
        <v>1130.4000000000001</v>
      </c>
      <c r="AM95">
        <v>103.38</v>
      </c>
      <c r="AN95">
        <v>59.9</v>
      </c>
      <c r="AO95">
        <v>806.9</v>
      </c>
      <c r="AP95">
        <v>0</v>
      </c>
      <c r="AQ95">
        <v>85.84</v>
      </c>
      <c r="AR95">
        <v>6.29</v>
      </c>
      <c r="AS95">
        <v>0</v>
      </c>
      <c r="AT95">
        <v>95</v>
      </c>
      <c r="AU95">
        <v>47</v>
      </c>
      <c r="AV95">
        <v>1</v>
      </c>
      <c r="AW95">
        <v>1</v>
      </c>
      <c r="AZ95">
        <v>6.53</v>
      </c>
      <c r="BA95">
        <v>6.53</v>
      </c>
      <c r="BB95">
        <v>6.53</v>
      </c>
      <c r="BC95">
        <v>6.53</v>
      </c>
      <c r="BD95" t="s">
        <v>4</v>
      </c>
      <c r="BE95" t="s">
        <v>4</v>
      </c>
      <c r="BF95" t="s">
        <v>4</v>
      </c>
      <c r="BG95" t="s">
        <v>4</v>
      </c>
      <c r="BH95">
        <v>0</v>
      </c>
      <c r="BI95">
        <v>1</v>
      </c>
      <c r="BJ95" t="s">
        <v>171</v>
      </c>
      <c r="BM95">
        <v>15001</v>
      </c>
      <c r="BN95">
        <v>0</v>
      </c>
      <c r="BO95" t="s">
        <v>4</v>
      </c>
      <c r="BP95">
        <v>0</v>
      </c>
      <c r="BQ95">
        <v>2</v>
      </c>
      <c r="BR95">
        <v>0</v>
      </c>
      <c r="BS95">
        <v>6.53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4</v>
      </c>
      <c r="BZ95">
        <v>105</v>
      </c>
      <c r="CA95">
        <v>55</v>
      </c>
      <c r="CF95">
        <v>0</v>
      </c>
      <c r="CG95">
        <v>0</v>
      </c>
      <c r="CM95">
        <v>0</v>
      </c>
      <c r="CN95" t="s">
        <v>1126</v>
      </c>
      <c r="CO95">
        <v>0</v>
      </c>
      <c r="CP95">
        <f t="shared" si="119"/>
        <v>23644.14</v>
      </c>
      <c r="CQ95">
        <f t="shared" si="120"/>
        <v>7381.5120000000006</v>
      </c>
      <c r="CR95">
        <f t="shared" si="121"/>
        <v>843.83924999999999</v>
      </c>
      <c r="CS95">
        <f t="shared" si="122"/>
        <v>488.93375000000003</v>
      </c>
      <c r="CT95">
        <f t="shared" si="123"/>
        <v>6059.4155499999997</v>
      </c>
      <c r="CU95">
        <f t="shared" si="124"/>
        <v>0</v>
      </c>
      <c r="CV95">
        <f t="shared" si="125"/>
        <v>98.715999999999994</v>
      </c>
      <c r="CW95">
        <f t="shared" si="126"/>
        <v>7.8624999999999998</v>
      </c>
      <c r="CX95">
        <f t="shared" si="127"/>
        <v>0</v>
      </c>
      <c r="CY95">
        <f t="shared" si="128"/>
        <v>10296.879000000001</v>
      </c>
      <c r="CZ95">
        <f t="shared" si="129"/>
        <v>5094.2454000000007</v>
      </c>
      <c r="DC95" t="s">
        <v>4</v>
      </c>
      <c r="DD95" t="s">
        <v>4</v>
      </c>
      <c r="DE95" t="s">
        <v>76</v>
      </c>
      <c r="DF95" t="s">
        <v>76</v>
      </c>
      <c r="DG95" t="s">
        <v>77</v>
      </c>
      <c r="DH95" t="s">
        <v>4</v>
      </c>
      <c r="DI95" t="s">
        <v>77</v>
      </c>
      <c r="DJ95" t="s">
        <v>76</v>
      </c>
      <c r="DK95" t="s">
        <v>4</v>
      </c>
      <c r="DL95" t="s">
        <v>4</v>
      </c>
      <c r="DM95" t="s">
        <v>4</v>
      </c>
      <c r="DN95">
        <v>0</v>
      </c>
      <c r="DO95">
        <v>0</v>
      </c>
      <c r="DP95">
        <v>1</v>
      </c>
      <c r="DQ95">
        <v>1</v>
      </c>
      <c r="DU95">
        <v>1005</v>
      </c>
      <c r="DV95" t="s">
        <v>31</v>
      </c>
      <c r="DW95" t="s">
        <v>31</v>
      </c>
      <c r="DX95">
        <v>100</v>
      </c>
      <c r="EE95">
        <v>16510513</v>
      </c>
      <c r="EF95">
        <v>2</v>
      </c>
      <c r="EG95" t="s">
        <v>22</v>
      </c>
      <c r="EH95">
        <v>0</v>
      </c>
      <c r="EI95" t="s">
        <v>4</v>
      </c>
      <c r="EJ95">
        <v>1</v>
      </c>
      <c r="EK95">
        <v>15001</v>
      </c>
      <c r="EL95" t="s">
        <v>172</v>
      </c>
      <c r="EM95" t="s">
        <v>173</v>
      </c>
      <c r="EO95" t="s">
        <v>78</v>
      </c>
      <c r="EQ95">
        <v>0</v>
      </c>
      <c r="ER95">
        <v>2040.68</v>
      </c>
      <c r="ES95">
        <v>1130.4000000000001</v>
      </c>
      <c r="ET95">
        <v>103.38</v>
      </c>
      <c r="EU95">
        <v>59.9</v>
      </c>
      <c r="EV95">
        <v>806.9</v>
      </c>
      <c r="EW95">
        <v>85.84</v>
      </c>
      <c r="EX95">
        <v>6.29</v>
      </c>
      <c r="EY95">
        <v>0</v>
      </c>
      <c r="FQ95">
        <v>0</v>
      </c>
      <c r="FR95">
        <f t="shared" si="130"/>
        <v>0</v>
      </c>
      <c r="FS95">
        <v>0</v>
      </c>
      <c r="FT95" t="s">
        <v>26</v>
      </c>
      <c r="FU95" t="s">
        <v>27</v>
      </c>
      <c r="FX95">
        <v>94.5</v>
      </c>
      <c r="FY95">
        <v>46.75</v>
      </c>
      <c r="GA95" t="s">
        <v>4</v>
      </c>
      <c r="GD95">
        <v>0</v>
      </c>
      <c r="GF95">
        <v>2119154356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131"/>
        <v>0</v>
      </c>
      <c r="GM95">
        <f t="shared" si="132"/>
        <v>39035.269999999997</v>
      </c>
      <c r="GN95">
        <f t="shared" si="133"/>
        <v>39035.269999999997</v>
      </c>
      <c r="GO95">
        <f t="shared" si="134"/>
        <v>0</v>
      </c>
      <c r="GP95">
        <f t="shared" si="135"/>
        <v>0</v>
      </c>
      <c r="GR95">
        <v>0</v>
      </c>
      <c r="GS95">
        <v>3</v>
      </c>
      <c r="GT95">
        <v>0</v>
      </c>
      <c r="GU95" t="s">
        <v>4</v>
      </c>
      <c r="GV95">
        <f t="shared" si="136"/>
        <v>0</v>
      </c>
      <c r="GW95">
        <v>1</v>
      </c>
      <c r="GX95">
        <f t="shared" si="137"/>
        <v>0</v>
      </c>
      <c r="HA95">
        <v>0</v>
      </c>
      <c r="HB95">
        <v>0</v>
      </c>
      <c r="IK95">
        <v>0</v>
      </c>
    </row>
    <row r="96" spans="1:255" x14ac:dyDescent="0.2">
      <c r="A96" s="2">
        <v>18</v>
      </c>
      <c r="B96" s="2">
        <v>1</v>
      </c>
      <c r="C96" s="2">
        <v>203</v>
      </c>
      <c r="D96" s="2"/>
      <c r="E96" s="2" t="s">
        <v>174</v>
      </c>
      <c r="F96" s="2" t="s">
        <v>175</v>
      </c>
      <c r="G96" s="2" t="s">
        <v>176</v>
      </c>
      <c r="H96" s="2" t="s">
        <v>166</v>
      </c>
      <c r="I96" s="2">
        <f>I94*J96</f>
        <v>-3.095224</v>
      </c>
      <c r="J96" s="2">
        <v>-1.8699999999999999</v>
      </c>
      <c r="K96" s="2"/>
      <c r="L96" s="2"/>
      <c r="M96" s="2"/>
      <c r="N96" s="2"/>
      <c r="O96" s="2">
        <f t="shared" si="105"/>
        <v>-1603.05</v>
      </c>
      <c r="P96" s="2">
        <f t="shared" si="106"/>
        <v>-1603.05</v>
      </c>
      <c r="Q96" s="2">
        <f t="shared" si="107"/>
        <v>0</v>
      </c>
      <c r="R96" s="2">
        <f t="shared" si="108"/>
        <v>0</v>
      </c>
      <c r="S96" s="2">
        <f t="shared" si="109"/>
        <v>0</v>
      </c>
      <c r="T96" s="2">
        <f t="shared" si="110"/>
        <v>0</v>
      </c>
      <c r="U96" s="2">
        <f t="shared" si="111"/>
        <v>0</v>
      </c>
      <c r="V96" s="2">
        <f t="shared" si="112"/>
        <v>0</v>
      </c>
      <c r="W96" s="2">
        <f t="shared" si="113"/>
        <v>0</v>
      </c>
      <c r="X96" s="2">
        <f t="shared" si="114"/>
        <v>0</v>
      </c>
      <c r="Y96" s="2">
        <f t="shared" si="115"/>
        <v>0</v>
      </c>
      <c r="Z96" s="2"/>
      <c r="AA96" s="2">
        <v>16483241</v>
      </c>
      <c r="AB96" s="2">
        <f t="shared" si="116"/>
        <v>517.91</v>
      </c>
      <c r="AC96" s="2">
        <f t="shared" si="99"/>
        <v>517.91</v>
      </c>
      <c r="AD96" s="2">
        <f>ROUND((((ET96)-(EU96))+AE96),6)</f>
        <v>0</v>
      </c>
      <c r="AE96" s="2">
        <f t="shared" ref="AE96:AF99" si="138">ROUND((EU96),6)</f>
        <v>0</v>
      </c>
      <c r="AF96" s="2">
        <f t="shared" si="138"/>
        <v>0</v>
      </c>
      <c r="AG96" s="2">
        <f t="shared" si="117"/>
        <v>0</v>
      </c>
      <c r="AH96" s="2">
        <f t="shared" ref="AH96:AI99" si="139">(EW96)</f>
        <v>0</v>
      </c>
      <c r="AI96" s="2">
        <f t="shared" si="139"/>
        <v>0</v>
      </c>
      <c r="AJ96" s="2">
        <f t="shared" si="118"/>
        <v>0</v>
      </c>
      <c r="AK96" s="2">
        <v>517.91</v>
      </c>
      <c r="AL96" s="2">
        <v>517.91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95</v>
      </c>
      <c r="AU96" s="2">
        <v>47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4</v>
      </c>
      <c r="BE96" s="2" t="s">
        <v>4</v>
      </c>
      <c r="BF96" s="2" t="s">
        <v>4</v>
      </c>
      <c r="BG96" s="2" t="s">
        <v>4</v>
      </c>
      <c r="BH96" s="2">
        <v>3</v>
      </c>
      <c r="BI96" s="2">
        <v>1</v>
      </c>
      <c r="BJ96" s="2" t="s">
        <v>177</v>
      </c>
      <c r="BK96" s="2"/>
      <c r="BL96" s="2"/>
      <c r="BM96" s="2">
        <v>15001</v>
      </c>
      <c r="BN96" s="2">
        <v>0</v>
      </c>
      <c r="BO96" s="2" t="s">
        <v>4</v>
      </c>
      <c r="BP96" s="2">
        <v>0</v>
      </c>
      <c r="BQ96" s="2">
        <v>2</v>
      </c>
      <c r="BR96" s="2">
        <v>1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4</v>
      </c>
      <c r="BZ96" s="2">
        <v>105</v>
      </c>
      <c r="CA96" s="2">
        <v>55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4</v>
      </c>
      <c r="CO96" s="2">
        <v>0</v>
      </c>
      <c r="CP96" s="2">
        <f t="shared" si="119"/>
        <v>-1603.05</v>
      </c>
      <c r="CQ96" s="2">
        <f t="shared" si="120"/>
        <v>517.91</v>
      </c>
      <c r="CR96" s="2">
        <f t="shared" si="121"/>
        <v>0</v>
      </c>
      <c r="CS96" s="2">
        <f t="shared" si="122"/>
        <v>0</v>
      </c>
      <c r="CT96" s="2">
        <f t="shared" si="123"/>
        <v>0</v>
      </c>
      <c r="CU96" s="2">
        <f t="shared" si="124"/>
        <v>0</v>
      </c>
      <c r="CV96" s="2">
        <f t="shared" si="125"/>
        <v>0</v>
      </c>
      <c r="CW96" s="2">
        <f t="shared" si="126"/>
        <v>0</v>
      </c>
      <c r="CX96" s="2">
        <f t="shared" si="127"/>
        <v>0</v>
      </c>
      <c r="CY96" s="2">
        <f t="shared" si="128"/>
        <v>0</v>
      </c>
      <c r="CZ96" s="2">
        <f t="shared" si="129"/>
        <v>0</v>
      </c>
      <c r="DA96" s="2"/>
      <c r="DB96" s="2"/>
      <c r="DC96" s="2" t="s">
        <v>4</v>
      </c>
      <c r="DD96" s="2" t="s">
        <v>4</v>
      </c>
      <c r="DE96" s="2" t="s">
        <v>4</v>
      </c>
      <c r="DF96" s="2" t="s">
        <v>4</v>
      </c>
      <c r="DG96" s="2" t="s">
        <v>4</v>
      </c>
      <c r="DH96" s="2" t="s">
        <v>4</v>
      </c>
      <c r="DI96" s="2" t="s">
        <v>4</v>
      </c>
      <c r="DJ96" s="2" t="s">
        <v>4</v>
      </c>
      <c r="DK96" s="2" t="s">
        <v>4</v>
      </c>
      <c r="DL96" s="2" t="s">
        <v>4</v>
      </c>
      <c r="DM96" s="2" t="s">
        <v>4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1007</v>
      </c>
      <c r="DV96" s="2" t="s">
        <v>166</v>
      </c>
      <c r="DW96" s="2" t="s">
        <v>166</v>
      </c>
      <c r="DX96" s="2">
        <v>1</v>
      </c>
      <c r="DY96" s="2"/>
      <c r="DZ96" s="2"/>
      <c r="EA96" s="2"/>
      <c r="EB96" s="2"/>
      <c r="EC96" s="2"/>
      <c r="ED96" s="2"/>
      <c r="EE96" s="2">
        <v>16510513</v>
      </c>
      <c r="EF96" s="2">
        <v>2</v>
      </c>
      <c r="EG96" s="2" t="s">
        <v>22</v>
      </c>
      <c r="EH96" s="2">
        <v>0</v>
      </c>
      <c r="EI96" s="2" t="s">
        <v>4</v>
      </c>
      <c r="EJ96" s="2">
        <v>1</v>
      </c>
      <c r="EK96" s="2">
        <v>15001</v>
      </c>
      <c r="EL96" s="2" t="s">
        <v>172</v>
      </c>
      <c r="EM96" s="2" t="s">
        <v>173</v>
      </c>
      <c r="EN96" s="2"/>
      <c r="EO96" s="2" t="s">
        <v>4</v>
      </c>
      <c r="EP96" s="2"/>
      <c r="EQ96" s="2">
        <v>0</v>
      </c>
      <c r="ER96" s="2">
        <v>517.91</v>
      </c>
      <c r="ES96" s="2">
        <v>517.91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30"/>
        <v>0</v>
      </c>
      <c r="FS96" s="2">
        <v>0</v>
      </c>
      <c r="FT96" s="2" t="s">
        <v>26</v>
      </c>
      <c r="FU96" s="2" t="s">
        <v>27</v>
      </c>
      <c r="FV96" s="2"/>
      <c r="FW96" s="2"/>
      <c r="FX96" s="2">
        <v>94.5</v>
      </c>
      <c r="FY96" s="2">
        <v>46.75</v>
      </c>
      <c r="FZ96" s="2"/>
      <c r="GA96" s="2" t="s">
        <v>4</v>
      </c>
      <c r="GB96" s="2"/>
      <c r="GC96" s="2"/>
      <c r="GD96" s="2">
        <v>0</v>
      </c>
      <c r="GE96" s="2"/>
      <c r="GF96" s="2">
        <v>-1001479081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31"/>
        <v>0</v>
      </c>
      <c r="GM96" s="2">
        <f t="shared" si="132"/>
        <v>-1603.05</v>
      </c>
      <c r="GN96" s="2">
        <f t="shared" si="133"/>
        <v>-1603.05</v>
      </c>
      <c r="GO96" s="2">
        <f t="shared" si="134"/>
        <v>0</v>
      </c>
      <c r="GP96" s="2">
        <f t="shared" si="135"/>
        <v>0</v>
      </c>
      <c r="GQ96" s="2"/>
      <c r="GR96" s="2">
        <v>0</v>
      </c>
      <c r="GS96" s="2">
        <v>3</v>
      </c>
      <c r="GT96" s="2">
        <v>0</v>
      </c>
      <c r="GU96" s="2" t="s">
        <v>4</v>
      </c>
      <c r="GV96" s="2">
        <f t="shared" si="136"/>
        <v>0</v>
      </c>
      <c r="GW96" s="2">
        <v>1</v>
      </c>
      <c r="GX96" s="2">
        <f t="shared" si="137"/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18</v>
      </c>
      <c r="B97">
        <v>1</v>
      </c>
      <c r="C97">
        <v>212</v>
      </c>
      <c r="E97" t="s">
        <v>174</v>
      </c>
      <c r="F97" t="s">
        <v>175</v>
      </c>
      <c r="G97" t="s">
        <v>176</v>
      </c>
      <c r="H97" t="s">
        <v>166</v>
      </c>
      <c r="I97">
        <f>I95*J97</f>
        <v>-3.095224</v>
      </c>
      <c r="J97">
        <v>-1.8699999999999999</v>
      </c>
      <c r="O97">
        <f t="shared" si="105"/>
        <v>-10467.9</v>
      </c>
      <c r="P97">
        <f t="shared" si="106"/>
        <v>-10467.9</v>
      </c>
      <c r="Q97">
        <f t="shared" si="107"/>
        <v>0</v>
      </c>
      <c r="R97">
        <f t="shared" si="108"/>
        <v>0</v>
      </c>
      <c r="S97">
        <f t="shared" si="109"/>
        <v>0</v>
      </c>
      <c r="T97">
        <f t="shared" si="110"/>
        <v>0</v>
      </c>
      <c r="U97">
        <f t="shared" si="111"/>
        <v>0</v>
      </c>
      <c r="V97">
        <f t="shared" si="112"/>
        <v>0</v>
      </c>
      <c r="W97">
        <f t="shared" si="113"/>
        <v>0</v>
      </c>
      <c r="X97">
        <f t="shared" si="114"/>
        <v>0</v>
      </c>
      <c r="Y97">
        <f t="shared" si="115"/>
        <v>0</v>
      </c>
      <c r="AA97">
        <v>16483255</v>
      </c>
      <c r="AB97">
        <f t="shared" si="116"/>
        <v>517.91</v>
      </c>
      <c r="AC97">
        <f t="shared" si="99"/>
        <v>517.91</v>
      </c>
      <c r="AD97">
        <f>ROUND((((ET97)-(EU97))+AE97),6)</f>
        <v>0</v>
      </c>
      <c r="AE97">
        <f t="shared" si="138"/>
        <v>0</v>
      </c>
      <c r="AF97">
        <f t="shared" si="138"/>
        <v>0</v>
      </c>
      <c r="AG97">
        <f t="shared" si="117"/>
        <v>0</v>
      </c>
      <c r="AH97">
        <f t="shared" si="139"/>
        <v>0</v>
      </c>
      <c r="AI97">
        <f t="shared" si="139"/>
        <v>0</v>
      </c>
      <c r="AJ97">
        <f t="shared" si="118"/>
        <v>0</v>
      </c>
      <c r="AK97">
        <v>517.91</v>
      </c>
      <c r="AL97">
        <v>517.91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95</v>
      </c>
      <c r="AU97">
        <v>47</v>
      </c>
      <c r="AV97">
        <v>1</v>
      </c>
      <c r="AW97">
        <v>1</v>
      </c>
      <c r="AZ97">
        <v>6.53</v>
      </c>
      <c r="BA97">
        <v>1</v>
      </c>
      <c r="BB97">
        <v>1</v>
      </c>
      <c r="BC97">
        <v>6.53</v>
      </c>
      <c r="BD97" t="s">
        <v>4</v>
      </c>
      <c r="BE97" t="s">
        <v>4</v>
      </c>
      <c r="BF97" t="s">
        <v>4</v>
      </c>
      <c r="BG97" t="s">
        <v>4</v>
      </c>
      <c r="BH97">
        <v>3</v>
      </c>
      <c r="BI97">
        <v>1</v>
      </c>
      <c r="BJ97" t="s">
        <v>177</v>
      </c>
      <c r="BM97">
        <v>15001</v>
      </c>
      <c r="BN97">
        <v>0</v>
      </c>
      <c r="BO97" t="s">
        <v>4</v>
      </c>
      <c r="BP97">
        <v>0</v>
      </c>
      <c r="BQ97">
        <v>2</v>
      </c>
      <c r="BR97">
        <v>1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4</v>
      </c>
      <c r="BZ97">
        <v>105</v>
      </c>
      <c r="CA97">
        <v>55</v>
      </c>
      <c r="CF97">
        <v>0</v>
      </c>
      <c r="CG97">
        <v>0</v>
      </c>
      <c r="CM97">
        <v>0</v>
      </c>
      <c r="CN97" t="s">
        <v>4</v>
      </c>
      <c r="CO97">
        <v>0</v>
      </c>
      <c r="CP97">
        <f t="shared" si="119"/>
        <v>-10467.9</v>
      </c>
      <c r="CQ97">
        <f t="shared" si="120"/>
        <v>3381.9522999999999</v>
      </c>
      <c r="CR97">
        <f t="shared" si="121"/>
        <v>0</v>
      </c>
      <c r="CS97">
        <f t="shared" si="122"/>
        <v>0</v>
      </c>
      <c r="CT97">
        <f t="shared" si="123"/>
        <v>0</v>
      </c>
      <c r="CU97">
        <f t="shared" si="124"/>
        <v>0</v>
      </c>
      <c r="CV97">
        <f t="shared" si="125"/>
        <v>0</v>
      </c>
      <c r="CW97">
        <f t="shared" si="126"/>
        <v>0</v>
      </c>
      <c r="CX97">
        <f t="shared" si="127"/>
        <v>0</v>
      </c>
      <c r="CY97">
        <f t="shared" si="128"/>
        <v>0</v>
      </c>
      <c r="CZ97">
        <f t="shared" si="129"/>
        <v>0</v>
      </c>
      <c r="DC97" t="s">
        <v>4</v>
      </c>
      <c r="DD97" t="s">
        <v>4</v>
      </c>
      <c r="DE97" t="s">
        <v>4</v>
      </c>
      <c r="DF97" t="s">
        <v>4</v>
      </c>
      <c r="DG97" t="s">
        <v>4</v>
      </c>
      <c r="DH97" t="s">
        <v>4</v>
      </c>
      <c r="DI97" t="s">
        <v>4</v>
      </c>
      <c r="DJ97" t="s">
        <v>4</v>
      </c>
      <c r="DK97" t="s">
        <v>4</v>
      </c>
      <c r="DL97" t="s">
        <v>4</v>
      </c>
      <c r="DM97" t="s">
        <v>4</v>
      </c>
      <c r="DN97">
        <v>0</v>
      </c>
      <c r="DO97">
        <v>0</v>
      </c>
      <c r="DP97">
        <v>1</v>
      </c>
      <c r="DQ97">
        <v>1</v>
      </c>
      <c r="DU97">
        <v>1007</v>
      </c>
      <c r="DV97" t="s">
        <v>166</v>
      </c>
      <c r="DW97" t="s">
        <v>166</v>
      </c>
      <c r="DX97">
        <v>1</v>
      </c>
      <c r="EE97">
        <v>16510513</v>
      </c>
      <c r="EF97">
        <v>2</v>
      </c>
      <c r="EG97" t="s">
        <v>22</v>
      </c>
      <c r="EH97">
        <v>0</v>
      </c>
      <c r="EI97" t="s">
        <v>4</v>
      </c>
      <c r="EJ97">
        <v>1</v>
      </c>
      <c r="EK97">
        <v>15001</v>
      </c>
      <c r="EL97" t="s">
        <v>172</v>
      </c>
      <c r="EM97" t="s">
        <v>173</v>
      </c>
      <c r="EO97" t="s">
        <v>4</v>
      </c>
      <c r="EQ97">
        <v>0</v>
      </c>
      <c r="ER97">
        <v>517.91</v>
      </c>
      <c r="ES97">
        <v>517.91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30"/>
        <v>0</v>
      </c>
      <c r="FS97">
        <v>0</v>
      </c>
      <c r="FT97" t="s">
        <v>26</v>
      </c>
      <c r="FU97" t="s">
        <v>27</v>
      </c>
      <c r="FX97">
        <v>94.5</v>
      </c>
      <c r="FY97">
        <v>46.75</v>
      </c>
      <c r="GA97" t="s">
        <v>4</v>
      </c>
      <c r="GD97">
        <v>0</v>
      </c>
      <c r="GF97">
        <v>-1001479081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31"/>
        <v>0</v>
      </c>
      <c r="GM97">
        <f t="shared" si="132"/>
        <v>-10467.9</v>
      </c>
      <c r="GN97">
        <f t="shared" si="133"/>
        <v>-10467.9</v>
      </c>
      <c r="GO97">
        <f t="shared" si="134"/>
        <v>0</v>
      </c>
      <c r="GP97">
        <f t="shared" si="135"/>
        <v>0</v>
      </c>
      <c r="GR97">
        <v>0</v>
      </c>
      <c r="GS97">
        <v>3</v>
      </c>
      <c r="GT97">
        <v>0</v>
      </c>
      <c r="GU97" t="s">
        <v>4</v>
      </c>
      <c r="GV97">
        <f t="shared" si="136"/>
        <v>0</v>
      </c>
      <c r="GW97">
        <v>1</v>
      </c>
      <c r="GX97">
        <f t="shared" si="137"/>
        <v>0</v>
      </c>
      <c r="HA97">
        <v>0</v>
      </c>
      <c r="HB97">
        <v>0</v>
      </c>
      <c r="IK97">
        <v>0</v>
      </c>
    </row>
    <row r="98" spans="1:255" x14ac:dyDescent="0.2">
      <c r="A98" s="2">
        <v>18</v>
      </c>
      <c r="B98" s="2">
        <v>1</v>
      </c>
      <c r="C98" s="2">
        <v>204</v>
      </c>
      <c r="D98" s="2"/>
      <c r="E98" s="2" t="s">
        <v>178</v>
      </c>
      <c r="F98" s="2" t="s">
        <v>179</v>
      </c>
      <c r="G98" s="2" t="s">
        <v>180</v>
      </c>
      <c r="H98" s="2" t="s">
        <v>166</v>
      </c>
      <c r="I98" s="2">
        <f>I94*J98</f>
        <v>3.095224</v>
      </c>
      <c r="J98" s="2">
        <v>1.8699999999999999</v>
      </c>
      <c r="K98" s="2"/>
      <c r="L98" s="2"/>
      <c r="M98" s="2"/>
      <c r="N98" s="2"/>
      <c r="O98" s="2">
        <f t="shared" si="105"/>
        <v>1609.52</v>
      </c>
      <c r="P98" s="2">
        <f t="shared" si="106"/>
        <v>1609.52</v>
      </c>
      <c r="Q98" s="2">
        <f t="shared" si="107"/>
        <v>0</v>
      </c>
      <c r="R98" s="2">
        <f t="shared" si="108"/>
        <v>0</v>
      </c>
      <c r="S98" s="2">
        <f t="shared" si="109"/>
        <v>0</v>
      </c>
      <c r="T98" s="2">
        <f t="shared" si="110"/>
        <v>0</v>
      </c>
      <c r="U98" s="2">
        <f t="shared" si="111"/>
        <v>0</v>
      </c>
      <c r="V98" s="2">
        <f t="shared" si="112"/>
        <v>0</v>
      </c>
      <c r="W98" s="2">
        <f t="shared" si="113"/>
        <v>0</v>
      </c>
      <c r="X98" s="2">
        <f t="shared" si="114"/>
        <v>0</v>
      </c>
      <c r="Y98" s="2">
        <f t="shared" si="115"/>
        <v>0</v>
      </c>
      <c r="Z98" s="2"/>
      <c r="AA98" s="2">
        <v>16483241</v>
      </c>
      <c r="AB98" s="2">
        <f t="shared" si="116"/>
        <v>520</v>
      </c>
      <c r="AC98" s="2">
        <f t="shared" si="99"/>
        <v>520</v>
      </c>
      <c r="AD98" s="2">
        <f>ROUND((((ET98)-(EU98))+AE98),6)</f>
        <v>0</v>
      </c>
      <c r="AE98" s="2">
        <f t="shared" si="138"/>
        <v>0</v>
      </c>
      <c r="AF98" s="2">
        <f t="shared" si="138"/>
        <v>0</v>
      </c>
      <c r="AG98" s="2">
        <f t="shared" si="117"/>
        <v>0</v>
      </c>
      <c r="AH98" s="2">
        <f t="shared" si="139"/>
        <v>0</v>
      </c>
      <c r="AI98" s="2">
        <f t="shared" si="139"/>
        <v>0</v>
      </c>
      <c r="AJ98" s="2">
        <f t="shared" si="118"/>
        <v>0</v>
      </c>
      <c r="AK98" s="2">
        <v>520</v>
      </c>
      <c r="AL98" s="2">
        <v>520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95</v>
      </c>
      <c r="AU98" s="2">
        <v>47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4</v>
      </c>
      <c r="BE98" s="2" t="s">
        <v>4</v>
      </c>
      <c r="BF98" s="2" t="s">
        <v>4</v>
      </c>
      <c r="BG98" s="2" t="s">
        <v>4</v>
      </c>
      <c r="BH98" s="2">
        <v>3</v>
      </c>
      <c r="BI98" s="2">
        <v>1</v>
      </c>
      <c r="BJ98" s="2" t="s">
        <v>181</v>
      </c>
      <c r="BK98" s="2"/>
      <c r="BL98" s="2"/>
      <c r="BM98" s="2">
        <v>15001</v>
      </c>
      <c r="BN98" s="2">
        <v>0</v>
      </c>
      <c r="BO98" s="2" t="s">
        <v>4</v>
      </c>
      <c r="BP98" s="2">
        <v>0</v>
      </c>
      <c r="BQ98" s="2">
        <v>2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4</v>
      </c>
      <c r="BZ98" s="2">
        <v>105</v>
      </c>
      <c r="CA98" s="2">
        <v>55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4</v>
      </c>
      <c r="CO98" s="2">
        <v>0</v>
      </c>
      <c r="CP98" s="2">
        <f t="shared" si="119"/>
        <v>1609.52</v>
      </c>
      <c r="CQ98" s="2">
        <f t="shared" si="120"/>
        <v>520</v>
      </c>
      <c r="CR98" s="2">
        <f t="shared" si="121"/>
        <v>0</v>
      </c>
      <c r="CS98" s="2">
        <f t="shared" si="122"/>
        <v>0</v>
      </c>
      <c r="CT98" s="2">
        <f t="shared" si="123"/>
        <v>0</v>
      </c>
      <c r="CU98" s="2">
        <f t="shared" si="124"/>
        <v>0</v>
      </c>
      <c r="CV98" s="2">
        <f t="shared" si="125"/>
        <v>0</v>
      </c>
      <c r="CW98" s="2">
        <f t="shared" si="126"/>
        <v>0</v>
      </c>
      <c r="CX98" s="2">
        <f t="shared" si="127"/>
        <v>0</v>
      </c>
      <c r="CY98" s="2">
        <f t="shared" si="128"/>
        <v>0</v>
      </c>
      <c r="CZ98" s="2">
        <f t="shared" si="129"/>
        <v>0</v>
      </c>
      <c r="DA98" s="2"/>
      <c r="DB98" s="2"/>
      <c r="DC98" s="2" t="s">
        <v>4</v>
      </c>
      <c r="DD98" s="2" t="s">
        <v>4</v>
      </c>
      <c r="DE98" s="2" t="s">
        <v>4</v>
      </c>
      <c r="DF98" s="2" t="s">
        <v>4</v>
      </c>
      <c r="DG98" s="2" t="s">
        <v>4</v>
      </c>
      <c r="DH98" s="2" t="s">
        <v>4</v>
      </c>
      <c r="DI98" s="2" t="s">
        <v>4</v>
      </c>
      <c r="DJ98" s="2" t="s">
        <v>4</v>
      </c>
      <c r="DK98" s="2" t="s">
        <v>4</v>
      </c>
      <c r="DL98" s="2" t="s">
        <v>4</v>
      </c>
      <c r="DM98" s="2" t="s">
        <v>4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1007</v>
      </c>
      <c r="DV98" s="2" t="s">
        <v>166</v>
      </c>
      <c r="DW98" s="2" t="s">
        <v>166</v>
      </c>
      <c r="DX98" s="2">
        <v>1</v>
      </c>
      <c r="DY98" s="2"/>
      <c r="DZ98" s="2"/>
      <c r="EA98" s="2"/>
      <c r="EB98" s="2"/>
      <c r="EC98" s="2"/>
      <c r="ED98" s="2"/>
      <c r="EE98" s="2">
        <v>16510513</v>
      </c>
      <c r="EF98" s="2">
        <v>2</v>
      </c>
      <c r="EG98" s="2" t="s">
        <v>22</v>
      </c>
      <c r="EH98" s="2">
        <v>0</v>
      </c>
      <c r="EI98" s="2" t="s">
        <v>4</v>
      </c>
      <c r="EJ98" s="2">
        <v>1</v>
      </c>
      <c r="EK98" s="2">
        <v>15001</v>
      </c>
      <c r="EL98" s="2" t="s">
        <v>172</v>
      </c>
      <c r="EM98" s="2" t="s">
        <v>173</v>
      </c>
      <c r="EN98" s="2"/>
      <c r="EO98" s="2" t="s">
        <v>4</v>
      </c>
      <c r="EP98" s="2"/>
      <c r="EQ98" s="2">
        <v>0</v>
      </c>
      <c r="ER98" s="2">
        <v>520</v>
      </c>
      <c r="ES98" s="2">
        <v>520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30"/>
        <v>0</v>
      </c>
      <c r="FS98" s="2">
        <v>0</v>
      </c>
      <c r="FT98" s="2" t="s">
        <v>26</v>
      </c>
      <c r="FU98" s="2" t="s">
        <v>27</v>
      </c>
      <c r="FV98" s="2"/>
      <c r="FW98" s="2"/>
      <c r="FX98" s="2">
        <v>94.5</v>
      </c>
      <c r="FY98" s="2">
        <v>46.75</v>
      </c>
      <c r="FZ98" s="2"/>
      <c r="GA98" s="2" t="s">
        <v>4</v>
      </c>
      <c r="GB98" s="2"/>
      <c r="GC98" s="2"/>
      <c r="GD98" s="2">
        <v>0</v>
      </c>
      <c r="GE98" s="2"/>
      <c r="GF98" s="2">
        <v>-1561205286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131"/>
        <v>0</v>
      </c>
      <c r="GM98" s="2">
        <f t="shared" si="132"/>
        <v>1609.52</v>
      </c>
      <c r="GN98" s="2">
        <f t="shared" si="133"/>
        <v>1609.52</v>
      </c>
      <c r="GO98" s="2">
        <f t="shared" si="134"/>
        <v>0</v>
      </c>
      <c r="GP98" s="2">
        <f t="shared" si="135"/>
        <v>0</v>
      </c>
      <c r="GQ98" s="2"/>
      <c r="GR98" s="2">
        <v>0</v>
      </c>
      <c r="GS98" s="2">
        <v>3</v>
      </c>
      <c r="GT98" s="2">
        <v>0</v>
      </c>
      <c r="GU98" s="2" t="s">
        <v>4</v>
      </c>
      <c r="GV98" s="2">
        <f t="shared" si="136"/>
        <v>0</v>
      </c>
      <c r="GW98" s="2">
        <v>1</v>
      </c>
      <c r="GX98" s="2">
        <f t="shared" si="137"/>
        <v>0</v>
      </c>
      <c r="GY98" s="2"/>
      <c r="GZ98" s="2"/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18</v>
      </c>
      <c r="B99">
        <v>1</v>
      </c>
      <c r="C99">
        <v>213</v>
      </c>
      <c r="E99" t="s">
        <v>178</v>
      </c>
      <c r="F99" t="s">
        <v>179</v>
      </c>
      <c r="G99" t="s">
        <v>180</v>
      </c>
      <c r="H99" t="s">
        <v>166</v>
      </c>
      <c r="I99">
        <f>I95*J99</f>
        <v>3.095224</v>
      </c>
      <c r="J99">
        <v>1.8699999999999999</v>
      </c>
      <c r="O99">
        <f t="shared" si="105"/>
        <v>10510.14</v>
      </c>
      <c r="P99">
        <f t="shared" si="106"/>
        <v>10510.14</v>
      </c>
      <c r="Q99">
        <f t="shared" si="107"/>
        <v>0</v>
      </c>
      <c r="R99">
        <f t="shared" si="108"/>
        <v>0</v>
      </c>
      <c r="S99">
        <f t="shared" si="109"/>
        <v>0</v>
      </c>
      <c r="T99">
        <f t="shared" si="110"/>
        <v>0</v>
      </c>
      <c r="U99">
        <f t="shared" si="111"/>
        <v>0</v>
      </c>
      <c r="V99">
        <f t="shared" si="112"/>
        <v>0</v>
      </c>
      <c r="W99">
        <f t="shared" si="113"/>
        <v>0</v>
      </c>
      <c r="X99">
        <f t="shared" si="114"/>
        <v>0</v>
      </c>
      <c r="Y99">
        <f t="shared" si="115"/>
        <v>0</v>
      </c>
      <c r="AA99">
        <v>16483255</v>
      </c>
      <c r="AB99">
        <f t="shared" si="116"/>
        <v>520</v>
      </c>
      <c r="AC99">
        <f t="shared" si="99"/>
        <v>520</v>
      </c>
      <c r="AD99">
        <f>ROUND((((ET99)-(EU99))+AE99),6)</f>
        <v>0</v>
      </c>
      <c r="AE99">
        <f t="shared" si="138"/>
        <v>0</v>
      </c>
      <c r="AF99">
        <f t="shared" si="138"/>
        <v>0</v>
      </c>
      <c r="AG99">
        <f t="shared" si="117"/>
        <v>0</v>
      </c>
      <c r="AH99">
        <f t="shared" si="139"/>
        <v>0</v>
      </c>
      <c r="AI99">
        <f t="shared" si="139"/>
        <v>0</v>
      </c>
      <c r="AJ99">
        <f t="shared" si="118"/>
        <v>0</v>
      </c>
      <c r="AK99">
        <v>520</v>
      </c>
      <c r="AL99">
        <v>520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95</v>
      </c>
      <c r="AU99">
        <v>47</v>
      </c>
      <c r="AV99">
        <v>1</v>
      </c>
      <c r="AW99">
        <v>1</v>
      </c>
      <c r="AZ99">
        <v>6.53</v>
      </c>
      <c r="BA99">
        <v>1</v>
      </c>
      <c r="BB99">
        <v>1</v>
      </c>
      <c r="BC99">
        <v>6.53</v>
      </c>
      <c r="BD99" t="s">
        <v>4</v>
      </c>
      <c r="BE99" t="s">
        <v>4</v>
      </c>
      <c r="BF99" t="s">
        <v>4</v>
      </c>
      <c r="BG99" t="s">
        <v>4</v>
      </c>
      <c r="BH99">
        <v>3</v>
      </c>
      <c r="BI99">
        <v>1</v>
      </c>
      <c r="BJ99" t="s">
        <v>181</v>
      </c>
      <c r="BM99">
        <v>15001</v>
      </c>
      <c r="BN99">
        <v>0</v>
      </c>
      <c r="BO99" t="s">
        <v>4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4</v>
      </c>
      <c r="BZ99">
        <v>105</v>
      </c>
      <c r="CA99">
        <v>55</v>
      </c>
      <c r="CF99">
        <v>0</v>
      </c>
      <c r="CG99">
        <v>0</v>
      </c>
      <c r="CM99">
        <v>0</v>
      </c>
      <c r="CN99" t="s">
        <v>4</v>
      </c>
      <c r="CO99">
        <v>0</v>
      </c>
      <c r="CP99">
        <f t="shared" si="119"/>
        <v>10510.14</v>
      </c>
      <c r="CQ99">
        <f t="shared" si="120"/>
        <v>3395.6</v>
      </c>
      <c r="CR99">
        <f t="shared" si="121"/>
        <v>0</v>
      </c>
      <c r="CS99">
        <f t="shared" si="122"/>
        <v>0</v>
      </c>
      <c r="CT99">
        <f t="shared" si="123"/>
        <v>0</v>
      </c>
      <c r="CU99">
        <f t="shared" si="124"/>
        <v>0</v>
      </c>
      <c r="CV99">
        <f t="shared" si="125"/>
        <v>0</v>
      </c>
      <c r="CW99">
        <f t="shared" si="126"/>
        <v>0</v>
      </c>
      <c r="CX99">
        <f t="shared" si="127"/>
        <v>0</v>
      </c>
      <c r="CY99">
        <f t="shared" si="128"/>
        <v>0</v>
      </c>
      <c r="CZ99">
        <f t="shared" si="129"/>
        <v>0</v>
      </c>
      <c r="DC99" t="s">
        <v>4</v>
      </c>
      <c r="DD99" t="s">
        <v>4</v>
      </c>
      <c r="DE99" t="s">
        <v>4</v>
      </c>
      <c r="DF99" t="s">
        <v>4</v>
      </c>
      <c r="DG99" t="s">
        <v>4</v>
      </c>
      <c r="DH99" t="s">
        <v>4</v>
      </c>
      <c r="DI99" t="s">
        <v>4</v>
      </c>
      <c r="DJ99" t="s">
        <v>4</v>
      </c>
      <c r="DK99" t="s">
        <v>4</v>
      </c>
      <c r="DL99" t="s">
        <v>4</v>
      </c>
      <c r="DM99" t="s">
        <v>4</v>
      </c>
      <c r="DN99">
        <v>0</v>
      </c>
      <c r="DO99">
        <v>0</v>
      </c>
      <c r="DP99">
        <v>1</v>
      </c>
      <c r="DQ99">
        <v>1</v>
      </c>
      <c r="DU99">
        <v>1007</v>
      </c>
      <c r="DV99" t="s">
        <v>166</v>
      </c>
      <c r="DW99" t="s">
        <v>166</v>
      </c>
      <c r="DX99">
        <v>1</v>
      </c>
      <c r="EE99">
        <v>16510513</v>
      </c>
      <c r="EF99">
        <v>2</v>
      </c>
      <c r="EG99" t="s">
        <v>22</v>
      </c>
      <c r="EH99">
        <v>0</v>
      </c>
      <c r="EI99" t="s">
        <v>4</v>
      </c>
      <c r="EJ99">
        <v>1</v>
      </c>
      <c r="EK99">
        <v>15001</v>
      </c>
      <c r="EL99" t="s">
        <v>172</v>
      </c>
      <c r="EM99" t="s">
        <v>173</v>
      </c>
      <c r="EO99" t="s">
        <v>4</v>
      </c>
      <c r="EQ99">
        <v>0</v>
      </c>
      <c r="ER99">
        <v>520</v>
      </c>
      <c r="ES99">
        <v>520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30"/>
        <v>0</v>
      </c>
      <c r="FS99">
        <v>0</v>
      </c>
      <c r="FT99" t="s">
        <v>26</v>
      </c>
      <c r="FU99" t="s">
        <v>27</v>
      </c>
      <c r="FX99">
        <v>94.5</v>
      </c>
      <c r="FY99">
        <v>46.75</v>
      </c>
      <c r="GA99" t="s">
        <v>4</v>
      </c>
      <c r="GD99">
        <v>0</v>
      </c>
      <c r="GF99">
        <v>-1561205286</v>
      </c>
      <c r="GG99">
        <v>1</v>
      </c>
      <c r="GH99">
        <v>1</v>
      </c>
      <c r="GI99">
        <v>4</v>
      </c>
      <c r="GJ99">
        <v>0</v>
      </c>
      <c r="GK99">
        <f>ROUND(R99*(S12)/100,2)</f>
        <v>0</v>
      </c>
      <c r="GL99">
        <f t="shared" si="131"/>
        <v>0</v>
      </c>
      <c r="GM99">
        <f t="shared" si="132"/>
        <v>10510.14</v>
      </c>
      <c r="GN99">
        <f t="shared" si="133"/>
        <v>10510.14</v>
      </c>
      <c r="GO99">
        <f t="shared" si="134"/>
        <v>0</v>
      </c>
      <c r="GP99">
        <f t="shared" si="135"/>
        <v>0</v>
      </c>
      <c r="GR99">
        <v>0</v>
      </c>
      <c r="GS99">
        <v>3</v>
      </c>
      <c r="GT99">
        <v>0</v>
      </c>
      <c r="GU99" t="s">
        <v>4</v>
      </c>
      <c r="GV99">
        <f t="shared" si="136"/>
        <v>0</v>
      </c>
      <c r="GW99">
        <v>1</v>
      </c>
      <c r="GX99">
        <f t="shared" si="137"/>
        <v>0</v>
      </c>
      <c r="HA99">
        <v>0</v>
      </c>
      <c r="HB99">
        <v>0</v>
      </c>
      <c r="IK99">
        <v>0</v>
      </c>
    </row>
    <row r="100" spans="1:255" x14ac:dyDescent="0.2">
      <c r="A100" s="2">
        <v>17</v>
      </c>
      <c r="B100" s="2">
        <v>1</v>
      </c>
      <c r="C100" s="2">
        <f>ROW(SmtRes!A220)</f>
        <v>220</v>
      </c>
      <c r="D100" s="2">
        <f>ROW(EtalonRes!A225)</f>
        <v>225</v>
      </c>
      <c r="E100" s="2" t="s">
        <v>182</v>
      </c>
      <c r="F100" s="2" t="s">
        <v>183</v>
      </c>
      <c r="G100" s="2" t="s">
        <v>184</v>
      </c>
      <c r="H100" s="2" t="s">
        <v>31</v>
      </c>
      <c r="I100" s="2">
        <f>ROUND(34.16/100,9)</f>
        <v>0.34160000000000001</v>
      </c>
      <c r="J100" s="2">
        <v>0</v>
      </c>
      <c r="K100" s="2"/>
      <c r="L100" s="2"/>
      <c r="M100" s="2"/>
      <c r="N100" s="2"/>
      <c r="O100" s="2">
        <f t="shared" si="105"/>
        <v>1539.62</v>
      </c>
      <c r="P100" s="2">
        <f t="shared" si="106"/>
        <v>767.41</v>
      </c>
      <c r="Q100" s="2">
        <f t="shared" si="107"/>
        <v>27.5</v>
      </c>
      <c r="R100" s="2">
        <f t="shared" si="108"/>
        <v>11.87</v>
      </c>
      <c r="S100" s="2">
        <f t="shared" si="109"/>
        <v>744.71</v>
      </c>
      <c r="T100" s="2">
        <f t="shared" si="110"/>
        <v>0</v>
      </c>
      <c r="U100" s="2">
        <f t="shared" si="111"/>
        <v>80.162930399999993</v>
      </c>
      <c r="V100" s="2">
        <f t="shared" si="112"/>
        <v>0.87962000000000007</v>
      </c>
      <c r="W100" s="2">
        <f t="shared" si="113"/>
        <v>0</v>
      </c>
      <c r="X100" s="2">
        <f t="shared" si="114"/>
        <v>718.75</v>
      </c>
      <c r="Y100" s="2">
        <f t="shared" si="115"/>
        <v>355.59</v>
      </c>
      <c r="Z100" s="2"/>
      <c r="AA100" s="2">
        <v>16483241</v>
      </c>
      <c r="AB100" s="2">
        <f t="shared" si="116"/>
        <v>4507.0879999999997</v>
      </c>
      <c r="AC100" s="2">
        <f t="shared" ref="AC100:AC119" si="140">ROUND((ES100),6)</f>
        <v>2246.5100000000002</v>
      </c>
      <c r="AD100" s="2">
        <f>ROUND(((((ET100*1.25))-((EU100*1.25)))+AE100),6)</f>
        <v>80.5</v>
      </c>
      <c r="AE100" s="2">
        <f>ROUND(((EU100*1.25)),6)</f>
        <v>34.762500000000003</v>
      </c>
      <c r="AF100" s="2">
        <f>ROUND(((EV100*1.15)),6)</f>
        <v>2180.078</v>
      </c>
      <c r="AG100" s="2">
        <f t="shared" si="117"/>
        <v>0</v>
      </c>
      <c r="AH100" s="2">
        <f>((EW100*1.15))</f>
        <v>234.66899999999998</v>
      </c>
      <c r="AI100" s="2">
        <f>((EX100*1.25))</f>
        <v>2.5750000000000002</v>
      </c>
      <c r="AJ100" s="2">
        <f t="shared" si="118"/>
        <v>0</v>
      </c>
      <c r="AK100" s="2">
        <v>4206.63</v>
      </c>
      <c r="AL100" s="2">
        <v>2246.5100000000002</v>
      </c>
      <c r="AM100" s="2">
        <v>64.400000000000006</v>
      </c>
      <c r="AN100" s="2">
        <v>27.81</v>
      </c>
      <c r="AO100" s="2">
        <v>1895.72</v>
      </c>
      <c r="AP100" s="2">
        <v>0</v>
      </c>
      <c r="AQ100" s="2">
        <v>204.06</v>
      </c>
      <c r="AR100" s="2">
        <v>2.06</v>
      </c>
      <c r="AS100" s="2">
        <v>0</v>
      </c>
      <c r="AT100" s="2">
        <v>95</v>
      </c>
      <c r="AU100" s="2">
        <v>47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4</v>
      </c>
      <c r="BE100" s="2" t="s">
        <v>4</v>
      </c>
      <c r="BF100" s="2" t="s">
        <v>4</v>
      </c>
      <c r="BG100" s="2" t="s">
        <v>4</v>
      </c>
      <c r="BH100" s="2">
        <v>0</v>
      </c>
      <c r="BI100" s="2">
        <v>1</v>
      </c>
      <c r="BJ100" s="2" t="s">
        <v>185</v>
      </c>
      <c r="BK100" s="2"/>
      <c r="BL100" s="2"/>
      <c r="BM100" s="2">
        <v>15001</v>
      </c>
      <c r="BN100" s="2">
        <v>0</v>
      </c>
      <c r="BO100" s="2" t="s">
        <v>4</v>
      </c>
      <c r="BP100" s="2">
        <v>0</v>
      </c>
      <c r="BQ100" s="2">
        <v>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4</v>
      </c>
      <c r="BZ100" s="2">
        <v>105</v>
      </c>
      <c r="CA100" s="2">
        <v>55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1126</v>
      </c>
      <c r="CO100" s="2">
        <v>0</v>
      </c>
      <c r="CP100" s="2">
        <f t="shared" si="119"/>
        <v>1539.62</v>
      </c>
      <c r="CQ100" s="2">
        <f t="shared" si="120"/>
        <v>2246.5100000000002</v>
      </c>
      <c r="CR100" s="2">
        <f t="shared" si="121"/>
        <v>80.5</v>
      </c>
      <c r="CS100" s="2">
        <f t="shared" si="122"/>
        <v>34.762500000000003</v>
      </c>
      <c r="CT100" s="2">
        <f t="shared" si="123"/>
        <v>2180.078</v>
      </c>
      <c r="CU100" s="2">
        <f t="shared" si="124"/>
        <v>0</v>
      </c>
      <c r="CV100" s="2">
        <f t="shared" si="125"/>
        <v>234.66899999999998</v>
      </c>
      <c r="CW100" s="2">
        <f t="shared" si="126"/>
        <v>2.5750000000000002</v>
      </c>
      <c r="CX100" s="2">
        <f t="shared" si="127"/>
        <v>0</v>
      </c>
      <c r="CY100" s="2">
        <f t="shared" si="128"/>
        <v>718.75100000000009</v>
      </c>
      <c r="CZ100" s="2">
        <f t="shared" si="129"/>
        <v>355.5926</v>
      </c>
      <c r="DA100" s="2"/>
      <c r="DB100" s="2"/>
      <c r="DC100" s="2" t="s">
        <v>4</v>
      </c>
      <c r="DD100" s="2" t="s">
        <v>4</v>
      </c>
      <c r="DE100" s="2" t="s">
        <v>76</v>
      </c>
      <c r="DF100" s="2" t="s">
        <v>76</v>
      </c>
      <c r="DG100" s="2" t="s">
        <v>77</v>
      </c>
      <c r="DH100" s="2" t="s">
        <v>4</v>
      </c>
      <c r="DI100" s="2" t="s">
        <v>77</v>
      </c>
      <c r="DJ100" s="2" t="s">
        <v>76</v>
      </c>
      <c r="DK100" s="2" t="s">
        <v>4</v>
      </c>
      <c r="DL100" s="2" t="s">
        <v>4</v>
      </c>
      <c r="DM100" s="2" t="s">
        <v>4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1005</v>
      </c>
      <c r="DV100" s="2" t="s">
        <v>31</v>
      </c>
      <c r="DW100" s="2" t="s">
        <v>31</v>
      </c>
      <c r="DX100" s="2">
        <v>100</v>
      </c>
      <c r="DY100" s="2"/>
      <c r="DZ100" s="2"/>
      <c r="EA100" s="2"/>
      <c r="EB100" s="2"/>
      <c r="EC100" s="2"/>
      <c r="ED100" s="2"/>
      <c r="EE100" s="2">
        <v>16510513</v>
      </c>
      <c r="EF100" s="2">
        <v>2</v>
      </c>
      <c r="EG100" s="2" t="s">
        <v>22</v>
      </c>
      <c r="EH100" s="2">
        <v>0</v>
      </c>
      <c r="EI100" s="2" t="s">
        <v>4</v>
      </c>
      <c r="EJ100" s="2">
        <v>1</v>
      </c>
      <c r="EK100" s="2">
        <v>15001</v>
      </c>
      <c r="EL100" s="2" t="s">
        <v>172</v>
      </c>
      <c r="EM100" s="2" t="s">
        <v>173</v>
      </c>
      <c r="EN100" s="2"/>
      <c r="EO100" s="2" t="s">
        <v>78</v>
      </c>
      <c r="EP100" s="2"/>
      <c r="EQ100" s="2">
        <v>0</v>
      </c>
      <c r="ER100" s="2">
        <v>4206.63</v>
      </c>
      <c r="ES100" s="2">
        <v>2246.5100000000002</v>
      </c>
      <c r="ET100" s="2">
        <v>64.400000000000006</v>
      </c>
      <c r="EU100" s="2">
        <v>27.81</v>
      </c>
      <c r="EV100" s="2">
        <v>1895.72</v>
      </c>
      <c r="EW100" s="2">
        <v>204.06</v>
      </c>
      <c r="EX100" s="2">
        <v>2.06</v>
      </c>
      <c r="EY100" s="2">
        <v>0</v>
      </c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30"/>
        <v>0</v>
      </c>
      <c r="FS100" s="2">
        <v>0</v>
      </c>
      <c r="FT100" s="2" t="s">
        <v>26</v>
      </c>
      <c r="FU100" s="2" t="s">
        <v>27</v>
      </c>
      <c r="FV100" s="2"/>
      <c r="FW100" s="2"/>
      <c r="FX100" s="2">
        <v>94.5</v>
      </c>
      <c r="FY100" s="2">
        <v>46.75</v>
      </c>
      <c r="FZ100" s="2"/>
      <c r="GA100" s="2" t="s">
        <v>4</v>
      </c>
      <c r="GB100" s="2"/>
      <c r="GC100" s="2"/>
      <c r="GD100" s="2">
        <v>0</v>
      </c>
      <c r="GE100" s="2"/>
      <c r="GF100" s="2">
        <v>-635342655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31"/>
        <v>0</v>
      </c>
      <c r="GM100" s="2">
        <f t="shared" si="132"/>
        <v>2613.96</v>
      </c>
      <c r="GN100" s="2">
        <f t="shared" si="133"/>
        <v>2613.96</v>
      </c>
      <c r="GO100" s="2">
        <f t="shared" si="134"/>
        <v>0</v>
      </c>
      <c r="GP100" s="2">
        <f t="shared" si="135"/>
        <v>0</v>
      </c>
      <c r="GQ100" s="2"/>
      <c r="GR100" s="2">
        <v>0</v>
      </c>
      <c r="GS100" s="2">
        <v>3</v>
      </c>
      <c r="GT100" s="2">
        <v>0</v>
      </c>
      <c r="GU100" s="2" t="s">
        <v>4</v>
      </c>
      <c r="GV100" s="2">
        <f t="shared" si="136"/>
        <v>0</v>
      </c>
      <c r="GW100" s="2">
        <v>1</v>
      </c>
      <c r="GX100" s="2">
        <f t="shared" si="137"/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17</v>
      </c>
      <c r="B101">
        <v>1</v>
      </c>
      <c r="C101">
        <f>ROW(SmtRes!A226)</f>
        <v>226</v>
      </c>
      <c r="D101">
        <f>ROW(EtalonRes!A230)</f>
        <v>230</v>
      </c>
      <c r="E101" t="s">
        <v>182</v>
      </c>
      <c r="F101" t="s">
        <v>183</v>
      </c>
      <c r="G101" t="s">
        <v>184</v>
      </c>
      <c r="H101" t="s">
        <v>31</v>
      </c>
      <c r="I101">
        <f>ROUND(34.16/100,9)</f>
        <v>0.34160000000000001</v>
      </c>
      <c r="J101">
        <v>0</v>
      </c>
      <c r="O101">
        <f t="shared" si="105"/>
        <v>10053.73</v>
      </c>
      <c r="P101">
        <f t="shared" si="106"/>
        <v>5011.17</v>
      </c>
      <c r="Q101">
        <f t="shared" si="107"/>
        <v>179.57</v>
      </c>
      <c r="R101">
        <f t="shared" si="108"/>
        <v>77.540000000000006</v>
      </c>
      <c r="S101">
        <f t="shared" si="109"/>
        <v>4862.99</v>
      </c>
      <c r="T101">
        <f t="shared" si="110"/>
        <v>0</v>
      </c>
      <c r="U101">
        <f t="shared" si="111"/>
        <v>80.162930399999993</v>
      </c>
      <c r="V101">
        <f t="shared" si="112"/>
        <v>0.87962000000000007</v>
      </c>
      <c r="W101">
        <f t="shared" si="113"/>
        <v>0</v>
      </c>
      <c r="X101">
        <f t="shared" si="114"/>
        <v>4693.5</v>
      </c>
      <c r="Y101">
        <f t="shared" si="115"/>
        <v>2322.0500000000002</v>
      </c>
      <c r="AA101">
        <v>16483255</v>
      </c>
      <c r="AB101">
        <f t="shared" si="116"/>
        <v>4507.0879999999997</v>
      </c>
      <c r="AC101">
        <f t="shared" si="140"/>
        <v>2246.5100000000002</v>
      </c>
      <c r="AD101">
        <f>ROUND(((((ET101*1.25))-((EU101*1.25)))+AE101),6)</f>
        <v>80.5</v>
      </c>
      <c r="AE101">
        <f>ROUND(((EU101*1.25)),6)</f>
        <v>34.762500000000003</v>
      </c>
      <c r="AF101">
        <f>ROUND(((EV101*1.15)),6)</f>
        <v>2180.078</v>
      </c>
      <c r="AG101">
        <f t="shared" si="117"/>
        <v>0</v>
      </c>
      <c r="AH101">
        <f>((EW101*1.15))</f>
        <v>234.66899999999998</v>
      </c>
      <c r="AI101">
        <f>((EX101*1.25))</f>
        <v>2.5750000000000002</v>
      </c>
      <c r="AJ101">
        <f t="shared" si="118"/>
        <v>0</v>
      </c>
      <c r="AK101">
        <v>4206.63</v>
      </c>
      <c r="AL101">
        <v>2246.5100000000002</v>
      </c>
      <c r="AM101">
        <v>64.400000000000006</v>
      </c>
      <c r="AN101">
        <v>27.81</v>
      </c>
      <c r="AO101">
        <v>1895.72</v>
      </c>
      <c r="AP101">
        <v>0</v>
      </c>
      <c r="AQ101">
        <v>204.06</v>
      </c>
      <c r="AR101">
        <v>2.06</v>
      </c>
      <c r="AS101">
        <v>0</v>
      </c>
      <c r="AT101">
        <v>95</v>
      </c>
      <c r="AU101">
        <v>47</v>
      </c>
      <c r="AV101">
        <v>1</v>
      </c>
      <c r="AW101">
        <v>1</v>
      </c>
      <c r="AZ101">
        <v>6.53</v>
      </c>
      <c r="BA101">
        <v>6.53</v>
      </c>
      <c r="BB101">
        <v>6.53</v>
      </c>
      <c r="BC101">
        <v>6.53</v>
      </c>
      <c r="BD101" t="s">
        <v>4</v>
      </c>
      <c r="BE101" t="s">
        <v>4</v>
      </c>
      <c r="BF101" t="s">
        <v>4</v>
      </c>
      <c r="BG101" t="s">
        <v>4</v>
      </c>
      <c r="BH101">
        <v>0</v>
      </c>
      <c r="BI101">
        <v>1</v>
      </c>
      <c r="BJ101" t="s">
        <v>185</v>
      </c>
      <c r="BM101">
        <v>15001</v>
      </c>
      <c r="BN101">
        <v>0</v>
      </c>
      <c r="BO101" t="s">
        <v>4</v>
      </c>
      <c r="BP101">
        <v>0</v>
      </c>
      <c r="BQ101">
        <v>2</v>
      </c>
      <c r="BR101">
        <v>0</v>
      </c>
      <c r="BS101">
        <v>6.53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4</v>
      </c>
      <c r="BZ101">
        <v>105</v>
      </c>
      <c r="CA101">
        <v>55</v>
      </c>
      <c r="CF101">
        <v>0</v>
      </c>
      <c r="CG101">
        <v>0</v>
      </c>
      <c r="CM101">
        <v>0</v>
      </c>
      <c r="CN101" t="s">
        <v>1126</v>
      </c>
      <c r="CO101">
        <v>0</v>
      </c>
      <c r="CP101">
        <f t="shared" si="119"/>
        <v>10053.73</v>
      </c>
      <c r="CQ101">
        <f t="shared" si="120"/>
        <v>14669.710300000002</v>
      </c>
      <c r="CR101">
        <f t="shared" si="121"/>
        <v>525.66499999999996</v>
      </c>
      <c r="CS101">
        <f t="shared" si="122"/>
        <v>226.99912500000002</v>
      </c>
      <c r="CT101">
        <f t="shared" si="123"/>
        <v>14235.90934</v>
      </c>
      <c r="CU101">
        <f t="shared" si="124"/>
        <v>0</v>
      </c>
      <c r="CV101">
        <f t="shared" si="125"/>
        <v>234.66899999999998</v>
      </c>
      <c r="CW101">
        <f t="shared" si="126"/>
        <v>2.5750000000000002</v>
      </c>
      <c r="CX101">
        <f t="shared" si="127"/>
        <v>0</v>
      </c>
      <c r="CY101">
        <f t="shared" si="128"/>
        <v>4693.5034999999998</v>
      </c>
      <c r="CZ101">
        <f t="shared" si="129"/>
        <v>2322.0490999999997</v>
      </c>
      <c r="DC101" t="s">
        <v>4</v>
      </c>
      <c r="DD101" t="s">
        <v>4</v>
      </c>
      <c r="DE101" t="s">
        <v>76</v>
      </c>
      <c r="DF101" t="s">
        <v>76</v>
      </c>
      <c r="DG101" t="s">
        <v>77</v>
      </c>
      <c r="DH101" t="s">
        <v>4</v>
      </c>
      <c r="DI101" t="s">
        <v>77</v>
      </c>
      <c r="DJ101" t="s">
        <v>76</v>
      </c>
      <c r="DK101" t="s">
        <v>4</v>
      </c>
      <c r="DL101" t="s">
        <v>4</v>
      </c>
      <c r="DM101" t="s">
        <v>4</v>
      </c>
      <c r="DN101">
        <v>0</v>
      </c>
      <c r="DO101">
        <v>0</v>
      </c>
      <c r="DP101">
        <v>1</v>
      </c>
      <c r="DQ101">
        <v>1</v>
      </c>
      <c r="DU101">
        <v>1005</v>
      </c>
      <c r="DV101" t="s">
        <v>31</v>
      </c>
      <c r="DW101" t="s">
        <v>31</v>
      </c>
      <c r="DX101">
        <v>100</v>
      </c>
      <c r="EE101">
        <v>16510513</v>
      </c>
      <c r="EF101">
        <v>2</v>
      </c>
      <c r="EG101" t="s">
        <v>22</v>
      </c>
      <c r="EH101">
        <v>0</v>
      </c>
      <c r="EI101" t="s">
        <v>4</v>
      </c>
      <c r="EJ101">
        <v>1</v>
      </c>
      <c r="EK101">
        <v>15001</v>
      </c>
      <c r="EL101" t="s">
        <v>172</v>
      </c>
      <c r="EM101" t="s">
        <v>173</v>
      </c>
      <c r="EO101" t="s">
        <v>78</v>
      </c>
      <c r="EQ101">
        <v>0</v>
      </c>
      <c r="ER101">
        <v>4206.63</v>
      </c>
      <c r="ES101">
        <v>2246.5100000000002</v>
      </c>
      <c r="ET101">
        <v>64.400000000000006</v>
      </c>
      <c r="EU101">
        <v>27.81</v>
      </c>
      <c r="EV101">
        <v>1895.72</v>
      </c>
      <c r="EW101">
        <v>204.06</v>
      </c>
      <c r="EX101">
        <v>2.06</v>
      </c>
      <c r="EY101">
        <v>0</v>
      </c>
      <c r="FQ101">
        <v>0</v>
      </c>
      <c r="FR101">
        <f t="shared" si="130"/>
        <v>0</v>
      </c>
      <c r="FS101">
        <v>0</v>
      </c>
      <c r="FT101" t="s">
        <v>26</v>
      </c>
      <c r="FU101" t="s">
        <v>27</v>
      </c>
      <c r="FX101">
        <v>94.5</v>
      </c>
      <c r="FY101">
        <v>46.75</v>
      </c>
      <c r="GA101" t="s">
        <v>4</v>
      </c>
      <c r="GD101">
        <v>0</v>
      </c>
      <c r="GF101">
        <v>-635342655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131"/>
        <v>0</v>
      </c>
      <c r="GM101">
        <f t="shared" si="132"/>
        <v>17069.28</v>
      </c>
      <c r="GN101">
        <f t="shared" si="133"/>
        <v>17069.28</v>
      </c>
      <c r="GO101">
        <f t="shared" si="134"/>
        <v>0</v>
      </c>
      <c r="GP101">
        <f t="shared" si="135"/>
        <v>0</v>
      </c>
      <c r="GR101">
        <v>0</v>
      </c>
      <c r="GS101">
        <v>3</v>
      </c>
      <c r="GT101">
        <v>0</v>
      </c>
      <c r="GU101" t="s">
        <v>4</v>
      </c>
      <c r="GV101">
        <f t="shared" si="136"/>
        <v>0</v>
      </c>
      <c r="GW101">
        <v>1</v>
      </c>
      <c r="GX101">
        <f t="shared" si="137"/>
        <v>0</v>
      </c>
      <c r="HA101">
        <v>0</v>
      </c>
      <c r="HB101">
        <v>0</v>
      </c>
      <c r="IK101">
        <v>0</v>
      </c>
    </row>
    <row r="102" spans="1:255" x14ac:dyDescent="0.2">
      <c r="A102" s="2">
        <v>18</v>
      </c>
      <c r="B102" s="2">
        <v>1</v>
      </c>
      <c r="C102" s="2">
        <v>219</v>
      </c>
      <c r="D102" s="2"/>
      <c r="E102" s="2" t="s">
        <v>186</v>
      </c>
      <c r="F102" s="2" t="s">
        <v>175</v>
      </c>
      <c r="G102" s="2" t="s">
        <v>176</v>
      </c>
      <c r="H102" s="2" t="s">
        <v>166</v>
      </c>
      <c r="I102" s="2">
        <f>I100*J102</f>
        <v>-3.4160000000000003E-2</v>
      </c>
      <c r="J102" s="2">
        <v>-0.1</v>
      </c>
      <c r="K102" s="2"/>
      <c r="L102" s="2"/>
      <c r="M102" s="2"/>
      <c r="N102" s="2"/>
      <c r="O102" s="2">
        <f t="shared" si="105"/>
        <v>-17.690000000000001</v>
      </c>
      <c r="P102" s="2">
        <f t="shared" si="106"/>
        <v>-17.690000000000001</v>
      </c>
      <c r="Q102" s="2">
        <f t="shared" si="107"/>
        <v>0</v>
      </c>
      <c r="R102" s="2">
        <f t="shared" si="108"/>
        <v>0</v>
      </c>
      <c r="S102" s="2">
        <f t="shared" si="109"/>
        <v>0</v>
      </c>
      <c r="T102" s="2">
        <f t="shared" si="110"/>
        <v>0</v>
      </c>
      <c r="U102" s="2">
        <f t="shared" si="111"/>
        <v>0</v>
      </c>
      <c r="V102" s="2">
        <f t="shared" si="112"/>
        <v>0</v>
      </c>
      <c r="W102" s="2">
        <f t="shared" si="113"/>
        <v>0</v>
      </c>
      <c r="X102" s="2">
        <f t="shared" si="114"/>
        <v>0</v>
      </c>
      <c r="Y102" s="2">
        <f t="shared" si="115"/>
        <v>0</v>
      </c>
      <c r="Z102" s="2"/>
      <c r="AA102" s="2">
        <v>16483241</v>
      </c>
      <c r="AB102" s="2">
        <f t="shared" si="116"/>
        <v>517.91</v>
      </c>
      <c r="AC102" s="2">
        <f t="shared" si="140"/>
        <v>517.91</v>
      </c>
      <c r="AD102" s="2">
        <f t="shared" ref="AD102:AD107" si="141">ROUND((((ET102)-(EU102))+AE102),6)</f>
        <v>0</v>
      </c>
      <c r="AE102" s="2">
        <f t="shared" ref="AE102:AF107" si="142">ROUND((EU102),6)</f>
        <v>0</v>
      </c>
      <c r="AF102" s="2">
        <f t="shared" si="142"/>
        <v>0</v>
      </c>
      <c r="AG102" s="2">
        <f t="shared" si="117"/>
        <v>0</v>
      </c>
      <c r="AH102" s="2">
        <f t="shared" ref="AH102:AI107" si="143">(EW102)</f>
        <v>0</v>
      </c>
      <c r="AI102" s="2">
        <f t="shared" si="143"/>
        <v>0</v>
      </c>
      <c r="AJ102" s="2">
        <f t="shared" si="118"/>
        <v>0</v>
      </c>
      <c r="AK102" s="2">
        <v>517.91</v>
      </c>
      <c r="AL102" s="2">
        <v>517.91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95</v>
      </c>
      <c r="AU102" s="2">
        <v>47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4</v>
      </c>
      <c r="BE102" s="2" t="s">
        <v>4</v>
      </c>
      <c r="BF102" s="2" t="s">
        <v>4</v>
      </c>
      <c r="BG102" s="2" t="s">
        <v>4</v>
      </c>
      <c r="BH102" s="2">
        <v>3</v>
      </c>
      <c r="BI102" s="2">
        <v>1</v>
      </c>
      <c r="BJ102" s="2" t="s">
        <v>177</v>
      </c>
      <c r="BK102" s="2"/>
      <c r="BL102" s="2"/>
      <c r="BM102" s="2">
        <v>15001</v>
      </c>
      <c r="BN102" s="2">
        <v>0</v>
      </c>
      <c r="BO102" s="2" t="s">
        <v>4</v>
      </c>
      <c r="BP102" s="2">
        <v>0</v>
      </c>
      <c r="BQ102" s="2">
        <v>2</v>
      </c>
      <c r="BR102" s="2">
        <v>1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4</v>
      </c>
      <c r="BZ102" s="2">
        <v>105</v>
      </c>
      <c r="CA102" s="2">
        <v>55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4</v>
      </c>
      <c r="CO102" s="2">
        <v>0</v>
      </c>
      <c r="CP102" s="2">
        <f t="shared" si="119"/>
        <v>-17.690000000000001</v>
      </c>
      <c r="CQ102" s="2">
        <f t="shared" si="120"/>
        <v>517.91</v>
      </c>
      <c r="CR102" s="2">
        <f t="shared" si="121"/>
        <v>0</v>
      </c>
      <c r="CS102" s="2">
        <f t="shared" si="122"/>
        <v>0</v>
      </c>
      <c r="CT102" s="2">
        <f t="shared" si="123"/>
        <v>0</v>
      </c>
      <c r="CU102" s="2">
        <f t="shared" si="124"/>
        <v>0</v>
      </c>
      <c r="CV102" s="2">
        <f t="shared" si="125"/>
        <v>0</v>
      </c>
      <c r="CW102" s="2">
        <f t="shared" si="126"/>
        <v>0</v>
      </c>
      <c r="CX102" s="2">
        <f t="shared" si="127"/>
        <v>0</v>
      </c>
      <c r="CY102" s="2">
        <f t="shared" si="128"/>
        <v>0</v>
      </c>
      <c r="CZ102" s="2">
        <f t="shared" si="129"/>
        <v>0</v>
      </c>
      <c r="DA102" s="2"/>
      <c r="DB102" s="2"/>
      <c r="DC102" s="2" t="s">
        <v>4</v>
      </c>
      <c r="DD102" s="2" t="s">
        <v>4</v>
      </c>
      <c r="DE102" s="2" t="s">
        <v>4</v>
      </c>
      <c r="DF102" s="2" t="s">
        <v>4</v>
      </c>
      <c r="DG102" s="2" t="s">
        <v>4</v>
      </c>
      <c r="DH102" s="2" t="s">
        <v>4</v>
      </c>
      <c r="DI102" s="2" t="s">
        <v>4</v>
      </c>
      <c r="DJ102" s="2" t="s">
        <v>4</v>
      </c>
      <c r="DK102" s="2" t="s">
        <v>4</v>
      </c>
      <c r="DL102" s="2" t="s">
        <v>4</v>
      </c>
      <c r="DM102" s="2" t="s">
        <v>4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1007</v>
      </c>
      <c r="DV102" s="2" t="s">
        <v>166</v>
      </c>
      <c r="DW102" s="2" t="s">
        <v>166</v>
      </c>
      <c r="DX102" s="2">
        <v>1</v>
      </c>
      <c r="DY102" s="2"/>
      <c r="DZ102" s="2"/>
      <c r="EA102" s="2"/>
      <c r="EB102" s="2"/>
      <c r="EC102" s="2"/>
      <c r="ED102" s="2"/>
      <c r="EE102" s="2">
        <v>16510513</v>
      </c>
      <c r="EF102" s="2">
        <v>2</v>
      </c>
      <c r="EG102" s="2" t="s">
        <v>22</v>
      </c>
      <c r="EH102" s="2">
        <v>0</v>
      </c>
      <c r="EI102" s="2" t="s">
        <v>4</v>
      </c>
      <c r="EJ102" s="2">
        <v>1</v>
      </c>
      <c r="EK102" s="2">
        <v>15001</v>
      </c>
      <c r="EL102" s="2" t="s">
        <v>172</v>
      </c>
      <c r="EM102" s="2" t="s">
        <v>173</v>
      </c>
      <c r="EN102" s="2"/>
      <c r="EO102" s="2" t="s">
        <v>4</v>
      </c>
      <c r="EP102" s="2"/>
      <c r="EQ102" s="2">
        <v>0</v>
      </c>
      <c r="ER102" s="2">
        <v>517.91</v>
      </c>
      <c r="ES102" s="2">
        <v>517.91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30"/>
        <v>0</v>
      </c>
      <c r="FS102" s="2">
        <v>0</v>
      </c>
      <c r="FT102" s="2" t="s">
        <v>26</v>
      </c>
      <c r="FU102" s="2" t="s">
        <v>27</v>
      </c>
      <c r="FV102" s="2"/>
      <c r="FW102" s="2"/>
      <c r="FX102" s="2">
        <v>94.5</v>
      </c>
      <c r="FY102" s="2">
        <v>46.75</v>
      </c>
      <c r="FZ102" s="2"/>
      <c r="GA102" s="2" t="s">
        <v>4</v>
      </c>
      <c r="GB102" s="2"/>
      <c r="GC102" s="2"/>
      <c r="GD102" s="2">
        <v>0</v>
      </c>
      <c r="GE102" s="2"/>
      <c r="GF102" s="2">
        <v>-1001479081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31"/>
        <v>0</v>
      </c>
      <c r="GM102" s="2">
        <f t="shared" si="132"/>
        <v>-17.690000000000001</v>
      </c>
      <c r="GN102" s="2">
        <f t="shared" si="133"/>
        <v>-17.690000000000001</v>
      </c>
      <c r="GO102" s="2">
        <f t="shared" si="134"/>
        <v>0</v>
      </c>
      <c r="GP102" s="2">
        <f t="shared" si="135"/>
        <v>0</v>
      </c>
      <c r="GQ102" s="2"/>
      <c r="GR102" s="2">
        <v>0</v>
      </c>
      <c r="GS102" s="2">
        <v>3</v>
      </c>
      <c r="GT102" s="2">
        <v>0</v>
      </c>
      <c r="GU102" s="2" t="s">
        <v>4</v>
      </c>
      <c r="GV102" s="2">
        <f t="shared" si="136"/>
        <v>0</v>
      </c>
      <c r="GW102" s="2">
        <v>1</v>
      </c>
      <c r="GX102" s="2">
        <f t="shared" si="137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18</v>
      </c>
      <c r="B103">
        <v>1</v>
      </c>
      <c r="C103">
        <v>225</v>
      </c>
      <c r="E103" t="s">
        <v>186</v>
      </c>
      <c r="F103" t="s">
        <v>175</v>
      </c>
      <c r="G103" t="s">
        <v>176</v>
      </c>
      <c r="H103" t="s">
        <v>166</v>
      </c>
      <c r="I103">
        <f>I101*J103</f>
        <v>-3.4160000000000003E-2</v>
      </c>
      <c r="J103">
        <v>-0.1</v>
      </c>
      <c r="O103">
        <f t="shared" si="105"/>
        <v>-115.53</v>
      </c>
      <c r="P103">
        <f t="shared" si="106"/>
        <v>-115.53</v>
      </c>
      <c r="Q103">
        <f t="shared" si="107"/>
        <v>0</v>
      </c>
      <c r="R103">
        <f t="shared" si="108"/>
        <v>0</v>
      </c>
      <c r="S103">
        <f t="shared" si="109"/>
        <v>0</v>
      </c>
      <c r="T103">
        <f t="shared" si="110"/>
        <v>0</v>
      </c>
      <c r="U103">
        <f t="shared" si="111"/>
        <v>0</v>
      </c>
      <c r="V103">
        <f t="shared" si="112"/>
        <v>0</v>
      </c>
      <c r="W103">
        <f t="shared" si="113"/>
        <v>0</v>
      </c>
      <c r="X103">
        <f t="shared" si="114"/>
        <v>0</v>
      </c>
      <c r="Y103">
        <f t="shared" si="115"/>
        <v>0</v>
      </c>
      <c r="AA103">
        <v>16483255</v>
      </c>
      <c r="AB103">
        <f t="shared" si="116"/>
        <v>517.91</v>
      </c>
      <c r="AC103">
        <f t="shared" si="140"/>
        <v>517.91</v>
      </c>
      <c r="AD103">
        <f t="shared" si="141"/>
        <v>0</v>
      </c>
      <c r="AE103">
        <f t="shared" si="142"/>
        <v>0</v>
      </c>
      <c r="AF103">
        <f t="shared" si="142"/>
        <v>0</v>
      </c>
      <c r="AG103">
        <f t="shared" si="117"/>
        <v>0</v>
      </c>
      <c r="AH103">
        <f t="shared" si="143"/>
        <v>0</v>
      </c>
      <c r="AI103">
        <f t="shared" si="143"/>
        <v>0</v>
      </c>
      <c r="AJ103">
        <f t="shared" si="118"/>
        <v>0</v>
      </c>
      <c r="AK103">
        <v>517.91</v>
      </c>
      <c r="AL103">
        <v>517.91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95</v>
      </c>
      <c r="AU103">
        <v>47</v>
      </c>
      <c r="AV103">
        <v>1</v>
      </c>
      <c r="AW103">
        <v>1</v>
      </c>
      <c r="AZ103">
        <v>6.53</v>
      </c>
      <c r="BA103">
        <v>1</v>
      </c>
      <c r="BB103">
        <v>1</v>
      </c>
      <c r="BC103">
        <v>6.53</v>
      </c>
      <c r="BD103" t="s">
        <v>4</v>
      </c>
      <c r="BE103" t="s">
        <v>4</v>
      </c>
      <c r="BF103" t="s">
        <v>4</v>
      </c>
      <c r="BG103" t="s">
        <v>4</v>
      </c>
      <c r="BH103">
        <v>3</v>
      </c>
      <c r="BI103">
        <v>1</v>
      </c>
      <c r="BJ103" t="s">
        <v>177</v>
      </c>
      <c r="BM103">
        <v>15001</v>
      </c>
      <c r="BN103">
        <v>0</v>
      </c>
      <c r="BO103" t="s">
        <v>4</v>
      </c>
      <c r="BP103">
        <v>0</v>
      </c>
      <c r="BQ103">
        <v>2</v>
      </c>
      <c r="BR103">
        <v>1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4</v>
      </c>
      <c r="BZ103">
        <v>105</v>
      </c>
      <c r="CA103">
        <v>55</v>
      </c>
      <c r="CF103">
        <v>0</v>
      </c>
      <c r="CG103">
        <v>0</v>
      </c>
      <c r="CM103">
        <v>0</v>
      </c>
      <c r="CN103" t="s">
        <v>4</v>
      </c>
      <c r="CO103">
        <v>0</v>
      </c>
      <c r="CP103">
        <f t="shared" si="119"/>
        <v>-115.53</v>
      </c>
      <c r="CQ103">
        <f t="shared" si="120"/>
        <v>3381.9522999999999</v>
      </c>
      <c r="CR103">
        <f t="shared" si="121"/>
        <v>0</v>
      </c>
      <c r="CS103">
        <f t="shared" si="122"/>
        <v>0</v>
      </c>
      <c r="CT103">
        <f t="shared" si="123"/>
        <v>0</v>
      </c>
      <c r="CU103">
        <f t="shared" si="124"/>
        <v>0</v>
      </c>
      <c r="CV103">
        <f t="shared" si="125"/>
        <v>0</v>
      </c>
      <c r="CW103">
        <f t="shared" si="126"/>
        <v>0</v>
      </c>
      <c r="CX103">
        <f t="shared" si="127"/>
        <v>0</v>
      </c>
      <c r="CY103">
        <f t="shared" si="128"/>
        <v>0</v>
      </c>
      <c r="CZ103">
        <f t="shared" si="129"/>
        <v>0</v>
      </c>
      <c r="DC103" t="s">
        <v>4</v>
      </c>
      <c r="DD103" t="s">
        <v>4</v>
      </c>
      <c r="DE103" t="s">
        <v>4</v>
      </c>
      <c r="DF103" t="s">
        <v>4</v>
      </c>
      <c r="DG103" t="s">
        <v>4</v>
      </c>
      <c r="DH103" t="s">
        <v>4</v>
      </c>
      <c r="DI103" t="s">
        <v>4</v>
      </c>
      <c r="DJ103" t="s">
        <v>4</v>
      </c>
      <c r="DK103" t="s">
        <v>4</v>
      </c>
      <c r="DL103" t="s">
        <v>4</v>
      </c>
      <c r="DM103" t="s">
        <v>4</v>
      </c>
      <c r="DN103">
        <v>0</v>
      </c>
      <c r="DO103">
        <v>0</v>
      </c>
      <c r="DP103">
        <v>1</v>
      </c>
      <c r="DQ103">
        <v>1</v>
      </c>
      <c r="DU103">
        <v>1007</v>
      </c>
      <c r="DV103" t="s">
        <v>166</v>
      </c>
      <c r="DW103" t="s">
        <v>166</v>
      </c>
      <c r="DX103">
        <v>1</v>
      </c>
      <c r="EE103">
        <v>16510513</v>
      </c>
      <c r="EF103">
        <v>2</v>
      </c>
      <c r="EG103" t="s">
        <v>22</v>
      </c>
      <c r="EH103">
        <v>0</v>
      </c>
      <c r="EI103" t="s">
        <v>4</v>
      </c>
      <c r="EJ103">
        <v>1</v>
      </c>
      <c r="EK103">
        <v>15001</v>
      </c>
      <c r="EL103" t="s">
        <v>172</v>
      </c>
      <c r="EM103" t="s">
        <v>173</v>
      </c>
      <c r="EO103" t="s">
        <v>4</v>
      </c>
      <c r="EQ103">
        <v>0</v>
      </c>
      <c r="ER103">
        <v>517.91</v>
      </c>
      <c r="ES103">
        <v>517.91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30"/>
        <v>0</v>
      </c>
      <c r="FS103">
        <v>0</v>
      </c>
      <c r="FT103" t="s">
        <v>26</v>
      </c>
      <c r="FU103" t="s">
        <v>27</v>
      </c>
      <c r="FX103">
        <v>94.5</v>
      </c>
      <c r="FY103">
        <v>46.75</v>
      </c>
      <c r="GA103" t="s">
        <v>4</v>
      </c>
      <c r="GD103">
        <v>0</v>
      </c>
      <c r="GF103">
        <v>-1001479081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131"/>
        <v>0</v>
      </c>
      <c r="GM103">
        <f t="shared" si="132"/>
        <v>-115.53</v>
      </c>
      <c r="GN103">
        <f t="shared" si="133"/>
        <v>-115.53</v>
      </c>
      <c r="GO103">
        <f t="shared" si="134"/>
        <v>0</v>
      </c>
      <c r="GP103">
        <f t="shared" si="135"/>
        <v>0</v>
      </c>
      <c r="GR103">
        <v>0</v>
      </c>
      <c r="GS103">
        <v>3</v>
      </c>
      <c r="GT103">
        <v>0</v>
      </c>
      <c r="GU103" t="s">
        <v>4</v>
      </c>
      <c r="GV103">
        <f t="shared" si="136"/>
        <v>0</v>
      </c>
      <c r="GW103">
        <v>1</v>
      </c>
      <c r="GX103">
        <f t="shared" si="137"/>
        <v>0</v>
      </c>
      <c r="HA103">
        <v>0</v>
      </c>
      <c r="HB103">
        <v>0</v>
      </c>
      <c r="IK103">
        <v>0</v>
      </c>
    </row>
    <row r="104" spans="1:255" x14ac:dyDescent="0.2">
      <c r="A104" s="2">
        <v>18</v>
      </c>
      <c r="B104" s="2">
        <v>1</v>
      </c>
      <c r="C104" s="2">
        <v>218</v>
      </c>
      <c r="D104" s="2"/>
      <c r="E104" s="2" t="s">
        <v>187</v>
      </c>
      <c r="F104" s="2" t="s">
        <v>188</v>
      </c>
      <c r="G104" s="2" t="s">
        <v>189</v>
      </c>
      <c r="H104" s="2" t="s">
        <v>166</v>
      </c>
      <c r="I104" s="2">
        <f>I100*J104</f>
        <v>-1.46888</v>
      </c>
      <c r="J104" s="2">
        <v>-4.3</v>
      </c>
      <c r="K104" s="2"/>
      <c r="L104" s="2"/>
      <c r="M104" s="2"/>
      <c r="N104" s="2"/>
      <c r="O104" s="2">
        <f t="shared" si="105"/>
        <v>-749.72</v>
      </c>
      <c r="P104" s="2">
        <f t="shared" si="106"/>
        <v>-749.72</v>
      </c>
      <c r="Q104" s="2">
        <f t="shared" si="107"/>
        <v>0</v>
      </c>
      <c r="R104" s="2">
        <f t="shared" si="108"/>
        <v>0</v>
      </c>
      <c r="S104" s="2">
        <f t="shared" si="109"/>
        <v>0</v>
      </c>
      <c r="T104" s="2">
        <f t="shared" si="110"/>
        <v>0</v>
      </c>
      <c r="U104" s="2">
        <f t="shared" si="111"/>
        <v>0</v>
      </c>
      <c r="V104" s="2">
        <f t="shared" si="112"/>
        <v>0</v>
      </c>
      <c r="W104" s="2">
        <f t="shared" si="113"/>
        <v>0</v>
      </c>
      <c r="X104" s="2">
        <f t="shared" si="114"/>
        <v>0</v>
      </c>
      <c r="Y104" s="2">
        <f t="shared" si="115"/>
        <v>0</v>
      </c>
      <c r="Z104" s="2"/>
      <c r="AA104" s="2">
        <v>16483241</v>
      </c>
      <c r="AB104" s="2">
        <f t="shared" si="116"/>
        <v>510.4</v>
      </c>
      <c r="AC104" s="2">
        <f t="shared" si="140"/>
        <v>510.4</v>
      </c>
      <c r="AD104" s="2">
        <f t="shared" si="141"/>
        <v>0</v>
      </c>
      <c r="AE104" s="2">
        <f t="shared" si="142"/>
        <v>0</v>
      </c>
      <c r="AF104" s="2">
        <f t="shared" si="142"/>
        <v>0</v>
      </c>
      <c r="AG104" s="2">
        <f t="shared" si="117"/>
        <v>0</v>
      </c>
      <c r="AH104" s="2">
        <f t="shared" si="143"/>
        <v>0</v>
      </c>
      <c r="AI104" s="2">
        <f t="shared" si="143"/>
        <v>0</v>
      </c>
      <c r="AJ104" s="2">
        <f t="shared" si="118"/>
        <v>0</v>
      </c>
      <c r="AK104" s="2">
        <v>510.4</v>
      </c>
      <c r="AL104" s="2">
        <v>510.4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95</v>
      </c>
      <c r="AU104" s="2">
        <v>47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4</v>
      </c>
      <c r="BE104" s="2" t="s">
        <v>4</v>
      </c>
      <c r="BF104" s="2" t="s">
        <v>4</v>
      </c>
      <c r="BG104" s="2" t="s">
        <v>4</v>
      </c>
      <c r="BH104" s="2">
        <v>3</v>
      </c>
      <c r="BI104" s="2">
        <v>1</v>
      </c>
      <c r="BJ104" s="2" t="s">
        <v>190</v>
      </c>
      <c r="BK104" s="2"/>
      <c r="BL104" s="2"/>
      <c r="BM104" s="2">
        <v>15001</v>
      </c>
      <c r="BN104" s="2">
        <v>0</v>
      </c>
      <c r="BO104" s="2" t="s">
        <v>4</v>
      </c>
      <c r="BP104" s="2">
        <v>0</v>
      </c>
      <c r="BQ104" s="2">
        <v>2</v>
      </c>
      <c r="BR104" s="2">
        <v>1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4</v>
      </c>
      <c r="BZ104" s="2">
        <v>105</v>
      </c>
      <c r="CA104" s="2">
        <v>55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4</v>
      </c>
      <c r="CO104" s="2">
        <v>0</v>
      </c>
      <c r="CP104" s="2">
        <f t="shared" si="119"/>
        <v>-749.72</v>
      </c>
      <c r="CQ104" s="2">
        <f t="shared" si="120"/>
        <v>510.4</v>
      </c>
      <c r="CR104" s="2">
        <f t="shared" si="121"/>
        <v>0</v>
      </c>
      <c r="CS104" s="2">
        <f t="shared" si="122"/>
        <v>0</v>
      </c>
      <c r="CT104" s="2">
        <f t="shared" si="123"/>
        <v>0</v>
      </c>
      <c r="CU104" s="2">
        <f t="shared" si="124"/>
        <v>0</v>
      </c>
      <c r="CV104" s="2">
        <f t="shared" si="125"/>
        <v>0</v>
      </c>
      <c r="CW104" s="2">
        <f t="shared" si="126"/>
        <v>0</v>
      </c>
      <c r="CX104" s="2">
        <f t="shared" si="127"/>
        <v>0</v>
      </c>
      <c r="CY104" s="2">
        <f t="shared" si="128"/>
        <v>0</v>
      </c>
      <c r="CZ104" s="2">
        <f t="shared" si="129"/>
        <v>0</v>
      </c>
      <c r="DA104" s="2"/>
      <c r="DB104" s="2"/>
      <c r="DC104" s="2" t="s">
        <v>4</v>
      </c>
      <c r="DD104" s="2" t="s">
        <v>4</v>
      </c>
      <c r="DE104" s="2" t="s">
        <v>4</v>
      </c>
      <c r="DF104" s="2" t="s">
        <v>4</v>
      </c>
      <c r="DG104" s="2" t="s">
        <v>4</v>
      </c>
      <c r="DH104" s="2" t="s">
        <v>4</v>
      </c>
      <c r="DI104" s="2" t="s">
        <v>4</v>
      </c>
      <c r="DJ104" s="2" t="s">
        <v>4</v>
      </c>
      <c r="DK104" s="2" t="s">
        <v>4</v>
      </c>
      <c r="DL104" s="2" t="s">
        <v>4</v>
      </c>
      <c r="DM104" s="2" t="s">
        <v>4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1007</v>
      </c>
      <c r="DV104" s="2" t="s">
        <v>166</v>
      </c>
      <c r="DW104" s="2" t="s">
        <v>166</v>
      </c>
      <c r="DX104" s="2">
        <v>1</v>
      </c>
      <c r="DY104" s="2"/>
      <c r="DZ104" s="2"/>
      <c r="EA104" s="2"/>
      <c r="EB104" s="2"/>
      <c r="EC104" s="2"/>
      <c r="ED104" s="2"/>
      <c r="EE104" s="2">
        <v>16510513</v>
      </c>
      <c r="EF104" s="2">
        <v>2</v>
      </c>
      <c r="EG104" s="2" t="s">
        <v>22</v>
      </c>
      <c r="EH104" s="2">
        <v>0</v>
      </c>
      <c r="EI104" s="2" t="s">
        <v>4</v>
      </c>
      <c r="EJ104" s="2">
        <v>1</v>
      </c>
      <c r="EK104" s="2">
        <v>15001</v>
      </c>
      <c r="EL104" s="2" t="s">
        <v>172</v>
      </c>
      <c r="EM104" s="2" t="s">
        <v>173</v>
      </c>
      <c r="EN104" s="2"/>
      <c r="EO104" s="2" t="s">
        <v>4</v>
      </c>
      <c r="EP104" s="2"/>
      <c r="EQ104" s="2">
        <v>0</v>
      </c>
      <c r="ER104" s="2">
        <v>510.4</v>
      </c>
      <c r="ES104" s="2">
        <v>510.4</v>
      </c>
      <c r="ET104" s="2">
        <v>0</v>
      </c>
      <c r="EU104" s="2">
        <v>0</v>
      </c>
      <c r="EV104" s="2">
        <v>0</v>
      </c>
      <c r="EW104" s="2">
        <v>0</v>
      </c>
      <c r="EX104" s="2">
        <v>0</v>
      </c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30"/>
        <v>0</v>
      </c>
      <c r="FS104" s="2">
        <v>0</v>
      </c>
      <c r="FT104" s="2" t="s">
        <v>26</v>
      </c>
      <c r="FU104" s="2" t="s">
        <v>27</v>
      </c>
      <c r="FV104" s="2"/>
      <c r="FW104" s="2"/>
      <c r="FX104" s="2">
        <v>94.5</v>
      </c>
      <c r="FY104" s="2">
        <v>46.75</v>
      </c>
      <c r="FZ104" s="2"/>
      <c r="GA104" s="2" t="s">
        <v>4</v>
      </c>
      <c r="GB104" s="2"/>
      <c r="GC104" s="2"/>
      <c r="GD104" s="2">
        <v>0</v>
      </c>
      <c r="GE104" s="2"/>
      <c r="GF104" s="2">
        <v>-1813551736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31"/>
        <v>0</v>
      </c>
      <c r="GM104" s="2">
        <f t="shared" si="132"/>
        <v>-749.72</v>
      </c>
      <c r="GN104" s="2">
        <f t="shared" si="133"/>
        <v>-749.72</v>
      </c>
      <c r="GO104" s="2">
        <f t="shared" si="134"/>
        <v>0</v>
      </c>
      <c r="GP104" s="2">
        <f t="shared" si="135"/>
        <v>0</v>
      </c>
      <c r="GQ104" s="2"/>
      <c r="GR104" s="2">
        <v>0</v>
      </c>
      <c r="GS104" s="2">
        <v>3</v>
      </c>
      <c r="GT104" s="2">
        <v>0</v>
      </c>
      <c r="GU104" s="2" t="s">
        <v>4</v>
      </c>
      <c r="GV104" s="2">
        <f t="shared" si="136"/>
        <v>0</v>
      </c>
      <c r="GW104" s="2">
        <v>1</v>
      </c>
      <c r="GX104" s="2">
        <f t="shared" si="137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18</v>
      </c>
      <c r="B105">
        <v>1</v>
      </c>
      <c r="C105">
        <v>224</v>
      </c>
      <c r="E105" t="s">
        <v>187</v>
      </c>
      <c r="F105" t="s">
        <v>188</v>
      </c>
      <c r="G105" t="s">
        <v>189</v>
      </c>
      <c r="H105" t="s">
        <v>166</v>
      </c>
      <c r="I105">
        <f>I101*J105</f>
        <v>-1.46888</v>
      </c>
      <c r="J105">
        <v>-4.3</v>
      </c>
      <c r="O105">
        <f t="shared" si="105"/>
        <v>-4895.6499999999996</v>
      </c>
      <c r="P105">
        <f t="shared" si="106"/>
        <v>-4895.6499999999996</v>
      </c>
      <c r="Q105">
        <f t="shared" si="107"/>
        <v>0</v>
      </c>
      <c r="R105">
        <f t="shared" si="108"/>
        <v>0</v>
      </c>
      <c r="S105">
        <f t="shared" si="109"/>
        <v>0</v>
      </c>
      <c r="T105">
        <f t="shared" si="110"/>
        <v>0</v>
      </c>
      <c r="U105">
        <f t="shared" si="111"/>
        <v>0</v>
      </c>
      <c r="V105">
        <f t="shared" si="112"/>
        <v>0</v>
      </c>
      <c r="W105">
        <f t="shared" si="113"/>
        <v>0</v>
      </c>
      <c r="X105">
        <f t="shared" si="114"/>
        <v>0</v>
      </c>
      <c r="Y105">
        <f t="shared" si="115"/>
        <v>0</v>
      </c>
      <c r="AA105">
        <v>16483255</v>
      </c>
      <c r="AB105">
        <f t="shared" si="116"/>
        <v>510.4</v>
      </c>
      <c r="AC105">
        <f t="shared" si="140"/>
        <v>510.4</v>
      </c>
      <c r="AD105">
        <f t="shared" si="141"/>
        <v>0</v>
      </c>
      <c r="AE105">
        <f t="shared" si="142"/>
        <v>0</v>
      </c>
      <c r="AF105">
        <f t="shared" si="142"/>
        <v>0</v>
      </c>
      <c r="AG105">
        <f t="shared" si="117"/>
        <v>0</v>
      </c>
      <c r="AH105">
        <f t="shared" si="143"/>
        <v>0</v>
      </c>
      <c r="AI105">
        <f t="shared" si="143"/>
        <v>0</v>
      </c>
      <c r="AJ105">
        <f t="shared" si="118"/>
        <v>0</v>
      </c>
      <c r="AK105">
        <v>510.4</v>
      </c>
      <c r="AL105">
        <v>510.4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95</v>
      </c>
      <c r="AU105">
        <v>47</v>
      </c>
      <c r="AV105">
        <v>1</v>
      </c>
      <c r="AW105">
        <v>1</v>
      </c>
      <c r="AZ105">
        <v>6.53</v>
      </c>
      <c r="BA105">
        <v>1</v>
      </c>
      <c r="BB105">
        <v>1</v>
      </c>
      <c r="BC105">
        <v>6.53</v>
      </c>
      <c r="BD105" t="s">
        <v>4</v>
      </c>
      <c r="BE105" t="s">
        <v>4</v>
      </c>
      <c r="BF105" t="s">
        <v>4</v>
      </c>
      <c r="BG105" t="s">
        <v>4</v>
      </c>
      <c r="BH105">
        <v>3</v>
      </c>
      <c r="BI105">
        <v>1</v>
      </c>
      <c r="BJ105" t="s">
        <v>190</v>
      </c>
      <c r="BM105">
        <v>15001</v>
      </c>
      <c r="BN105">
        <v>0</v>
      </c>
      <c r="BO105" t="s">
        <v>4</v>
      </c>
      <c r="BP105">
        <v>0</v>
      </c>
      <c r="BQ105">
        <v>2</v>
      </c>
      <c r="BR105">
        <v>1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4</v>
      </c>
      <c r="BZ105">
        <v>105</v>
      </c>
      <c r="CA105">
        <v>55</v>
      </c>
      <c r="CF105">
        <v>0</v>
      </c>
      <c r="CG105">
        <v>0</v>
      </c>
      <c r="CM105">
        <v>0</v>
      </c>
      <c r="CN105" t="s">
        <v>4</v>
      </c>
      <c r="CO105">
        <v>0</v>
      </c>
      <c r="CP105">
        <f t="shared" si="119"/>
        <v>-4895.6499999999996</v>
      </c>
      <c r="CQ105">
        <f t="shared" si="120"/>
        <v>3332.9119999999998</v>
      </c>
      <c r="CR105">
        <f t="shared" si="121"/>
        <v>0</v>
      </c>
      <c r="CS105">
        <f t="shared" si="122"/>
        <v>0</v>
      </c>
      <c r="CT105">
        <f t="shared" si="123"/>
        <v>0</v>
      </c>
      <c r="CU105">
        <f t="shared" si="124"/>
        <v>0</v>
      </c>
      <c r="CV105">
        <f t="shared" si="125"/>
        <v>0</v>
      </c>
      <c r="CW105">
        <f t="shared" si="126"/>
        <v>0</v>
      </c>
      <c r="CX105">
        <f t="shared" si="127"/>
        <v>0</v>
      </c>
      <c r="CY105">
        <f t="shared" si="128"/>
        <v>0</v>
      </c>
      <c r="CZ105">
        <f t="shared" si="129"/>
        <v>0</v>
      </c>
      <c r="DC105" t="s">
        <v>4</v>
      </c>
      <c r="DD105" t="s">
        <v>4</v>
      </c>
      <c r="DE105" t="s">
        <v>4</v>
      </c>
      <c r="DF105" t="s">
        <v>4</v>
      </c>
      <c r="DG105" t="s">
        <v>4</v>
      </c>
      <c r="DH105" t="s">
        <v>4</v>
      </c>
      <c r="DI105" t="s">
        <v>4</v>
      </c>
      <c r="DJ105" t="s">
        <v>4</v>
      </c>
      <c r="DK105" t="s">
        <v>4</v>
      </c>
      <c r="DL105" t="s">
        <v>4</v>
      </c>
      <c r="DM105" t="s">
        <v>4</v>
      </c>
      <c r="DN105">
        <v>0</v>
      </c>
      <c r="DO105">
        <v>0</v>
      </c>
      <c r="DP105">
        <v>1</v>
      </c>
      <c r="DQ105">
        <v>1</v>
      </c>
      <c r="DU105">
        <v>1007</v>
      </c>
      <c r="DV105" t="s">
        <v>166</v>
      </c>
      <c r="DW105" t="s">
        <v>166</v>
      </c>
      <c r="DX105">
        <v>1</v>
      </c>
      <c r="EE105">
        <v>16510513</v>
      </c>
      <c r="EF105">
        <v>2</v>
      </c>
      <c r="EG105" t="s">
        <v>22</v>
      </c>
      <c r="EH105">
        <v>0</v>
      </c>
      <c r="EI105" t="s">
        <v>4</v>
      </c>
      <c r="EJ105">
        <v>1</v>
      </c>
      <c r="EK105">
        <v>15001</v>
      </c>
      <c r="EL105" t="s">
        <v>172</v>
      </c>
      <c r="EM105" t="s">
        <v>173</v>
      </c>
      <c r="EO105" t="s">
        <v>4</v>
      </c>
      <c r="EQ105">
        <v>0</v>
      </c>
      <c r="ER105">
        <v>510.4</v>
      </c>
      <c r="ES105">
        <v>510.4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30"/>
        <v>0</v>
      </c>
      <c r="FS105">
        <v>0</v>
      </c>
      <c r="FT105" t="s">
        <v>26</v>
      </c>
      <c r="FU105" t="s">
        <v>27</v>
      </c>
      <c r="FX105">
        <v>94.5</v>
      </c>
      <c r="FY105">
        <v>46.75</v>
      </c>
      <c r="GA105" t="s">
        <v>4</v>
      </c>
      <c r="GD105">
        <v>0</v>
      </c>
      <c r="GF105">
        <v>-1813551736</v>
      </c>
      <c r="GG105">
        <v>1</v>
      </c>
      <c r="GH105">
        <v>1</v>
      </c>
      <c r="GI105">
        <v>4</v>
      </c>
      <c r="GJ105">
        <v>0</v>
      </c>
      <c r="GK105">
        <f>ROUND(R105*(S12)/100,2)</f>
        <v>0</v>
      </c>
      <c r="GL105">
        <f t="shared" si="131"/>
        <v>0</v>
      </c>
      <c r="GM105">
        <f t="shared" si="132"/>
        <v>-4895.6499999999996</v>
      </c>
      <c r="GN105">
        <f t="shared" si="133"/>
        <v>-4895.6499999999996</v>
      </c>
      <c r="GO105">
        <f t="shared" si="134"/>
        <v>0</v>
      </c>
      <c r="GP105">
        <f t="shared" si="135"/>
        <v>0</v>
      </c>
      <c r="GR105">
        <v>0</v>
      </c>
      <c r="GS105">
        <v>3</v>
      </c>
      <c r="GT105">
        <v>0</v>
      </c>
      <c r="GU105" t="s">
        <v>4</v>
      </c>
      <c r="GV105">
        <f t="shared" si="136"/>
        <v>0</v>
      </c>
      <c r="GW105">
        <v>1</v>
      </c>
      <c r="GX105">
        <f t="shared" si="137"/>
        <v>0</v>
      </c>
      <c r="HA105">
        <v>0</v>
      </c>
      <c r="HB105">
        <v>0</v>
      </c>
      <c r="IK105">
        <v>0</v>
      </c>
    </row>
    <row r="106" spans="1:255" x14ac:dyDescent="0.2">
      <c r="A106" s="2">
        <v>18</v>
      </c>
      <c r="B106" s="2">
        <v>1</v>
      </c>
      <c r="C106" s="2">
        <v>220</v>
      </c>
      <c r="D106" s="2"/>
      <c r="E106" s="2" t="s">
        <v>191</v>
      </c>
      <c r="F106" s="2" t="s">
        <v>179</v>
      </c>
      <c r="G106" s="2" t="s">
        <v>180</v>
      </c>
      <c r="H106" s="2" t="s">
        <v>166</v>
      </c>
      <c r="I106" s="2">
        <f>I100*J106</f>
        <v>0.63879200000000003</v>
      </c>
      <c r="J106" s="2">
        <v>1.87</v>
      </c>
      <c r="K106" s="2"/>
      <c r="L106" s="2"/>
      <c r="M106" s="2"/>
      <c r="N106" s="2"/>
      <c r="O106" s="2">
        <f t="shared" si="105"/>
        <v>332.17</v>
      </c>
      <c r="P106" s="2">
        <f t="shared" si="106"/>
        <v>332.17</v>
      </c>
      <c r="Q106" s="2">
        <f t="shared" si="107"/>
        <v>0</v>
      </c>
      <c r="R106" s="2">
        <f t="shared" si="108"/>
        <v>0</v>
      </c>
      <c r="S106" s="2">
        <f t="shared" si="109"/>
        <v>0</v>
      </c>
      <c r="T106" s="2">
        <f t="shared" si="110"/>
        <v>0</v>
      </c>
      <c r="U106" s="2">
        <f t="shared" si="111"/>
        <v>0</v>
      </c>
      <c r="V106" s="2">
        <f t="shared" si="112"/>
        <v>0</v>
      </c>
      <c r="W106" s="2">
        <f t="shared" si="113"/>
        <v>0</v>
      </c>
      <c r="X106" s="2">
        <f t="shared" si="114"/>
        <v>0</v>
      </c>
      <c r="Y106" s="2">
        <f t="shared" si="115"/>
        <v>0</v>
      </c>
      <c r="Z106" s="2"/>
      <c r="AA106" s="2">
        <v>16483241</v>
      </c>
      <c r="AB106" s="2">
        <f t="shared" si="116"/>
        <v>520</v>
      </c>
      <c r="AC106" s="2">
        <f t="shared" si="140"/>
        <v>520</v>
      </c>
      <c r="AD106" s="2">
        <f t="shared" si="141"/>
        <v>0</v>
      </c>
      <c r="AE106" s="2">
        <f t="shared" si="142"/>
        <v>0</v>
      </c>
      <c r="AF106" s="2">
        <f t="shared" si="142"/>
        <v>0</v>
      </c>
      <c r="AG106" s="2">
        <f t="shared" si="117"/>
        <v>0</v>
      </c>
      <c r="AH106" s="2">
        <f t="shared" si="143"/>
        <v>0</v>
      </c>
      <c r="AI106" s="2">
        <f t="shared" si="143"/>
        <v>0</v>
      </c>
      <c r="AJ106" s="2">
        <f t="shared" si="118"/>
        <v>0</v>
      </c>
      <c r="AK106" s="2">
        <v>520</v>
      </c>
      <c r="AL106" s="2">
        <v>520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95</v>
      </c>
      <c r="AU106" s="2">
        <v>47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4</v>
      </c>
      <c r="BE106" s="2" t="s">
        <v>4</v>
      </c>
      <c r="BF106" s="2" t="s">
        <v>4</v>
      </c>
      <c r="BG106" s="2" t="s">
        <v>4</v>
      </c>
      <c r="BH106" s="2">
        <v>3</v>
      </c>
      <c r="BI106" s="2">
        <v>1</v>
      </c>
      <c r="BJ106" s="2" t="s">
        <v>181</v>
      </c>
      <c r="BK106" s="2"/>
      <c r="BL106" s="2"/>
      <c r="BM106" s="2">
        <v>15001</v>
      </c>
      <c r="BN106" s="2">
        <v>0</v>
      </c>
      <c r="BO106" s="2" t="s">
        <v>4</v>
      </c>
      <c r="BP106" s="2">
        <v>0</v>
      </c>
      <c r="BQ106" s="2">
        <v>2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4</v>
      </c>
      <c r="BZ106" s="2">
        <v>105</v>
      </c>
      <c r="CA106" s="2">
        <v>55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4</v>
      </c>
      <c r="CO106" s="2">
        <v>0</v>
      </c>
      <c r="CP106" s="2">
        <f t="shared" si="119"/>
        <v>332.17</v>
      </c>
      <c r="CQ106" s="2">
        <f t="shared" si="120"/>
        <v>520</v>
      </c>
      <c r="CR106" s="2">
        <f t="shared" si="121"/>
        <v>0</v>
      </c>
      <c r="CS106" s="2">
        <f t="shared" si="122"/>
        <v>0</v>
      </c>
      <c r="CT106" s="2">
        <f t="shared" si="123"/>
        <v>0</v>
      </c>
      <c r="CU106" s="2">
        <f t="shared" si="124"/>
        <v>0</v>
      </c>
      <c r="CV106" s="2">
        <f t="shared" si="125"/>
        <v>0</v>
      </c>
      <c r="CW106" s="2">
        <f t="shared" si="126"/>
        <v>0</v>
      </c>
      <c r="CX106" s="2">
        <f t="shared" si="127"/>
        <v>0</v>
      </c>
      <c r="CY106" s="2">
        <f t="shared" si="128"/>
        <v>0</v>
      </c>
      <c r="CZ106" s="2">
        <f t="shared" si="129"/>
        <v>0</v>
      </c>
      <c r="DA106" s="2"/>
      <c r="DB106" s="2"/>
      <c r="DC106" s="2" t="s">
        <v>4</v>
      </c>
      <c r="DD106" s="2" t="s">
        <v>4</v>
      </c>
      <c r="DE106" s="2" t="s">
        <v>4</v>
      </c>
      <c r="DF106" s="2" t="s">
        <v>4</v>
      </c>
      <c r="DG106" s="2" t="s">
        <v>4</v>
      </c>
      <c r="DH106" s="2" t="s">
        <v>4</v>
      </c>
      <c r="DI106" s="2" t="s">
        <v>4</v>
      </c>
      <c r="DJ106" s="2" t="s">
        <v>4</v>
      </c>
      <c r="DK106" s="2" t="s">
        <v>4</v>
      </c>
      <c r="DL106" s="2" t="s">
        <v>4</v>
      </c>
      <c r="DM106" s="2" t="s">
        <v>4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1007</v>
      </c>
      <c r="DV106" s="2" t="s">
        <v>166</v>
      </c>
      <c r="DW106" s="2" t="s">
        <v>166</v>
      </c>
      <c r="DX106" s="2">
        <v>1</v>
      </c>
      <c r="DY106" s="2"/>
      <c r="DZ106" s="2"/>
      <c r="EA106" s="2"/>
      <c r="EB106" s="2"/>
      <c r="EC106" s="2"/>
      <c r="ED106" s="2"/>
      <c r="EE106" s="2">
        <v>16510513</v>
      </c>
      <c r="EF106" s="2">
        <v>2</v>
      </c>
      <c r="EG106" s="2" t="s">
        <v>22</v>
      </c>
      <c r="EH106" s="2">
        <v>0</v>
      </c>
      <c r="EI106" s="2" t="s">
        <v>4</v>
      </c>
      <c r="EJ106" s="2">
        <v>1</v>
      </c>
      <c r="EK106" s="2">
        <v>15001</v>
      </c>
      <c r="EL106" s="2" t="s">
        <v>172</v>
      </c>
      <c r="EM106" s="2" t="s">
        <v>173</v>
      </c>
      <c r="EN106" s="2"/>
      <c r="EO106" s="2" t="s">
        <v>4</v>
      </c>
      <c r="EP106" s="2"/>
      <c r="EQ106" s="2">
        <v>0</v>
      </c>
      <c r="ER106" s="2">
        <v>520</v>
      </c>
      <c r="ES106" s="2">
        <v>520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30"/>
        <v>0</v>
      </c>
      <c r="FS106" s="2">
        <v>0</v>
      </c>
      <c r="FT106" s="2" t="s">
        <v>26</v>
      </c>
      <c r="FU106" s="2" t="s">
        <v>27</v>
      </c>
      <c r="FV106" s="2"/>
      <c r="FW106" s="2"/>
      <c r="FX106" s="2">
        <v>94.5</v>
      </c>
      <c r="FY106" s="2">
        <v>46.75</v>
      </c>
      <c r="FZ106" s="2"/>
      <c r="GA106" s="2" t="s">
        <v>4</v>
      </c>
      <c r="GB106" s="2"/>
      <c r="GC106" s="2"/>
      <c r="GD106" s="2">
        <v>0</v>
      </c>
      <c r="GE106" s="2"/>
      <c r="GF106" s="2">
        <v>-1561205286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31"/>
        <v>0</v>
      </c>
      <c r="GM106" s="2">
        <f t="shared" si="132"/>
        <v>332.17</v>
      </c>
      <c r="GN106" s="2">
        <f t="shared" si="133"/>
        <v>332.17</v>
      </c>
      <c r="GO106" s="2">
        <f t="shared" si="134"/>
        <v>0</v>
      </c>
      <c r="GP106" s="2">
        <f t="shared" si="135"/>
        <v>0</v>
      </c>
      <c r="GQ106" s="2"/>
      <c r="GR106" s="2">
        <v>0</v>
      </c>
      <c r="GS106" s="2">
        <v>3</v>
      </c>
      <c r="GT106" s="2">
        <v>0</v>
      </c>
      <c r="GU106" s="2" t="s">
        <v>4</v>
      </c>
      <c r="GV106" s="2">
        <f t="shared" si="136"/>
        <v>0</v>
      </c>
      <c r="GW106" s="2">
        <v>1</v>
      </c>
      <c r="GX106" s="2">
        <f t="shared" si="137"/>
        <v>0</v>
      </c>
      <c r="GY106" s="2"/>
      <c r="GZ106" s="2"/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18</v>
      </c>
      <c r="B107">
        <v>1</v>
      </c>
      <c r="C107">
        <v>226</v>
      </c>
      <c r="E107" t="s">
        <v>191</v>
      </c>
      <c r="F107" t="s">
        <v>179</v>
      </c>
      <c r="G107" t="s">
        <v>180</v>
      </c>
      <c r="H107" t="s">
        <v>166</v>
      </c>
      <c r="I107">
        <f>I101*J107</f>
        <v>0.63879200000000003</v>
      </c>
      <c r="J107">
        <v>1.87</v>
      </c>
      <c r="O107">
        <f t="shared" si="105"/>
        <v>2169.08</v>
      </c>
      <c r="P107">
        <f t="shared" si="106"/>
        <v>2169.08</v>
      </c>
      <c r="Q107">
        <f t="shared" si="107"/>
        <v>0</v>
      </c>
      <c r="R107">
        <f t="shared" si="108"/>
        <v>0</v>
      </c>
      <c r="S107">
        <f t="shared" si="109"/>
        <v>0</v>
      </c>
      <c r="T107">
        <f t="shared" si="110"/>
        <v>0</v>
      </c>
      <c r="U107">
        <f t="shared" si="111"/>
        <v>0</v>
      </c>
      <c r="V107">
        <f t="shared" si="112"/>
        <v>0</v>
      </c>
      <c r="W107">
        <f t="shared" si="113"/>
        <v>0</v>
      </c>
      <c r="X107">
        <f t="shared" si="114"/>
        <v>0</v>
      </c>
      <c r="Y107">
        <f t="shared" si="115"/>
        <v>0</v>
      </c>
      <c r="AA107">
        <v>16483255</v>
      </c>
      <c r="AB107">
        <f t="shared" si="116"/>
        <v>520</v>
      </c>
      <c r="AC107">
        <f t="shared" si="140"/>
        <v>520</v>
      </c>
      <c r="AD107">
        <f t="shared" si="141"/>
        <v>0</v>
      </c>
      <c r="AE107">
        <f t="shared" si="142"/>
        <v>0</v>
      </c>
      <c r="AF107">
        <f t="shared" si="142"/>
        <v>0</v>
      </c>
      <c r="AG107">
        <f t="shared" si="117"/>
        <v>0</v>
      </c>
      <c r="AH107">
        <f t="shared" si="143"/>
        <v>0</v>
      </c>
      <c r="AI107">
        <f t="shared" si="143"/>
        <v>0</v>
      </c>
      <c r="AJ107">
        <f t="shared" si="118"/>
        <v>0</v>
      </c>
      <c r="AK107">
        <v>520</v>
      </c>
      <c r="AL107">
        <v>520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95</v>
      </c>
      <c r="AU107">
        <v>47</v>
      </c>
      <c r="AV107">
        <v>1</v>
      </c>
      <c r="AW107">
        <v>1</v>
      </c>
      <c r="AZ107">
        <v>6.53</v>
      </c>
      <c r="BA107">
        <v>1</v>
      </c>
      <c r="BB107">
        <v>1</v>
      </c>
      <c r="BC107">
        <v>6.53</v>
      </c>
      <c r="BD107" t="s">
        <v>4</v>
      </c>
      <c r="BE107" t="s">
        <v>4</v>
      </c>
      <c r="BF107" t="s">
        <v>4</v>
      </c>
      <c r="BG107" t="s">
        <v>4</v>
      </c>
      <c r="BH107">
        <v>3</v>
      </c>
      <c r="BI107">
        <v>1</v>
      </c>
      <c r="BJ107" t="s">
        <v>181</v>
      </c>
      <c r="BM107">
        <v>15001</v>
      </c>
      <c r="BN107">
        <v>0</v>
      </c>
      <c r="BO107" t="s">
        <v>4</v>
      </c>
      <c r="BP107">
        <v>0</v>
      </c>
      <c r="BQ107">
        <v>2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4</v>
      </c>
      <c r="BZ107">
        <v>105</v>
      </c>
      <c r="CA107">
        <v>55</v>
      </c>
      <c r="CF107">
        <v>0</v>
      </c>
      <c r="CG107">
        <v>0</v>
      </c>
      <c r="CM107">
        <v>0</v>
      </c>
      <c r="CN107" t="s">
        <v>4</v>
      </c>
      <c r="CO107">
        <v>0</v>
      </c>
      <c r="CP107">
        <f t="shared" si="119"/>
        <v>2169.08</v>
      </c>
      <c r="CQ107">
        <f t="shared" si="120"/>
        <v>3395.6</v>
      </c>
      <c r="CR107">
        <f t="shared" si="121"/>
        <v>0</v>
      </c>
      <c r="CS107">
        <f t="shared" si="122"/>
        <v>0</v>
      </c>
      <c r="CT107">
        <f t="shared" si="123"/>
        <v>0</v>
      </c>
      <c r="CU107">
        <f t="shared" si="124"/>
        <v>0</v>
      </c>
      <c r="CV107">
        <f t="shared" si="125"/>
        <v>0</v>
      </c>
      <c r="CW107">
        <f t="shared" si="126"/>
        <v>0</v>
      </c>
      <c r="CX107">
        <f t="shared" si="127"/>
        <v>0</v>
      </c>
      <c r="CY107">
        <f t="shared" si="128"/>
        <v>0</v>
      </c>
      <c r="CZ107">
        <f t="shared" si="129"/>
        <v>0</v>
      </c>
      <c r="DC107" t="s">
        <v>4</v>
      </c>
      <c r="DD107" t="s">
        <v>4</v>
      </c>
      <c r="DE107" t="s">
        <v>4</v>
      </c>
      <c r="DF107" t="s">
        <v>4</v>
      </c>
      <c r="DG107" t="s">
        <v>4</v>
      </c>
      <c r="DH107" t="s">
        <v>4</v>
      </c>
      <c r="DI107" t="s">
        <v>4</v>
      </c>
      <c r="DJ107" t="s">
        <v>4</v>
      </c>
      <c r="DK107" t="s">
        <v>4</v>
      </c>
      <c r="DL107" t="s">
        <v>4</v>
      </c>
      <c r="DM107" t="s">
        <v>4</v>
      </c>
      <c r="DN107">
        <v>0</v>
      </c>
      <c r="DO107">
        <v>0</v>
      </c>
      <c r="DP107">
        <v>1</v>
      </c>
      <c r="DQ107">
        <v>1</v>
      </c>
      <c r="DU107">
        <v>1007</v>
      </c>
      <c r="DV107" t="s">
        <v>166</v>
      </c>
      <c r="DW107" t="s">
        <v>166</v>
      </c>
      <c r="DX107">
        <v>1</v>
      </c>
      <c r="EE107">
        <v>16510513</v>
      </c>
      <c r="EF107">
        <v>2</v>
      </c>
      <c r="EG107" t="s">
        <v>22</v>
      </c>
      <c r="EH107">
        <v>0</v>
      </c>
      <c r="EI107" t="s">
        <v>4</v>
      </c>
      <c r="EJ107">
        <v>1</v>
      </c>
      <c r="EK107">
        <v>15001</v>
      </c>
      <c r="EL107" t="s">
        <v>172</v>
      </c>
      <c r="EM107" t="s">
        <v>173</v>
      </c>
      <c r="EO107" t="s">
        <v>4</v>
      </c>
      <c r="EQ107">
        <v>0</v>
      </c>
      <c r="ER107">
        <v>520</v>
      </c>
      <c r="ES107">
        <v>520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30"/>
        <v>0</v>
      </c>
      <c r="FS107">
        <v>0</v>
      </c>
      <c r="FT107" t="s">
        <v>26</v>
      </c>
      <c r="FU107" t="s">
        <v>27</v>
      </c>
      <c r="FX107">
        <v>94.5</v>
      </c>
      <c r="FY107">
        <v>46.75</v>
      </c>
      <c r="GA107" t="s">
        <v>4</v>
      </c>
      <c r="GD107">
        <v>0</v>
      </c>
      <c r="GF107">
        <v>-1561205286</v>
      </c>
      <c r="GG107">
        <v>1</v>
      </c>
      <c r="GH107">
        <v>1</v>
      </c>
      <c r="GI107">
        <v>4</v>
      </c>
      <c r="GJ107">
        <v>0</v>
      </c>
      <c r="GK107">
        <f>ROUND(R107*(S12)/100,2)</f>
        <v>0</v>
      </c>
      <c r="GL107">
        <f t="shared" si="131"/>
        <v>0</v>
      </c>
      <c r="GM107">
        <f t="shared" si="132"/>
        <v>2169.08</v>
      </c>
      <c r="GN107">
        <f t="shared" si="133"/>
        <v>2169.08</v>
      </c>
      <c r="GO107">
        <f t="shared" si="134"/>
        <v>0</v>
      </c>
      <c r="GP107">
        <f t="shared" si="135"/>
        <v>0</v>
      </c>
      <c r="GR107">
        <v>0</v>
      </c>
      <c r="GS107">
        <v>3</v>
      </c>
      <c r="GT107">
        <v>0</v>
      </c>
      <c r="GU107" t="s">
        <v>4</v>
      </c>
      <c r="GV107">
        <f t="shared" si="136"/>
        <v>0</v>
      </c>
      <c r="GW107">
        <v>1</v>
      </c>
      <c r="GX107">
        <f t="shared" si="137"/>
        <v>0</v>
      </c>
      <c r="HA107">
        <v>0</v>
      </c>
      <c r="HB107">
        <v>0</v>
      </c>
      <c r="IK107">
        <v>0</v>
      </c>
    </row>
    <row r="108" spans="1:255" x14ac:dyDescent="0.2">
      <c r="A108" s="2">
        <v>17</v>
      </c>
      <c r="B108" s="2">
        <v>1</v>
      </c>
      <c r="C108" s="2">
        <f>ROW(SmtRes!A235)</f>
        <v>235</v>
      </c>
      <c r="D108" s="2">
        <f>ROW(EtalonRes!A238)</f>
        <v>238</v>
      </c>
      <c r="E108" s="2" t="s">
        <v>192</v>
      </c>
      <c r="F108" s="2" t="s">
        <v>193</v>
      </c>
      <c r="G108" s="2" t="s">
        <v>194</v>
      </c>
      <c r="H108" s="2" t="s">
        <v>31</v>
      </c>
      <c r="I108" s="2">
        <f>ROUND(306.92/100,9)</f>
        <v>3.0691999999999999</v>
      </c>
      <c r="J108" s="2">
        <v>0</v>
      </c>
      <c r="K108" s="2"/>
      <c r="L108" s="2"/>
      <c r="M108" s="2"/>
      <c r="N108" s="2"/>
      <c r="O108" s="2">
        <f t="shared" si="105"/>
        <v>2258.7600000000002</v>
      </c>
      <c r="P108" s="2">
        <f t="shared" si="106"/>
        <v>860.3</v>
      </c>
      <c r="Q108" s="2">
        <f t="shared" si="107"/>
        <v>40.24</v>
      </c>
      <c r="R108" s="2">
        <f t="shared" si="108"/>
        <v>7.71</v>
      </c>
      <c r="S108" s="2">
        <f t="shared" si="109"/>
        <v>1358.22</v>
      </c>
      <c r="T108" s="2">
        <f t="shared" si="110"/>
        <v>0</v>
      </c>
      <c r="U108" s="2">
        <f t="shared" si="111"/>
        <v>151.41898199999997</v>
      </c>
      <c r="V108" s="2">
        <f t="shared" si="112"/>
        <v>0.65220500000000003</v>
      </c>
      <c r="W108" s="2">
        <f t="shared" si="113"/>
        <v>0</v>
      </c>
      <c r="X108" s="2">
        <f t="shared" si="114"/>
        <v>1297.6300000000001</v>
      </c>
      <c r="Y108" s="2">
        <f t="shared" si="115"/>
        <v>641.99</v>
      </c>
      <c r="Z108" s="2"/>
      <c r="AA108" s="2">
        <v>16483241</v>
      </c>
      <c r="AB108" s="2">
        <f t="shared" si="116"/>
        <v>735.94399999999996</v>
      </c>
      <c r="AC108" s="2">
        <f t="shared" si="140"/>
        <v>280.3</v>
      </c>
      <c r="AD108" s="2">
        <f>ROUND(((((ET108*1.25))-((EU108*1.25)))+AE108),6)</f>
        <v>13.112500000000001</v>
      </c>
      <c r="AE108" s="2">
        <f>ROUND(((EU108*1.25)),6)</f>
        <v>2.5125000000000002</v>
      </c>
      <c r="AF108" s="2">
        <f>ROUND(((EV108*1.15)),6)</f>
        <v>442.53149999999999</v>
      </c>
      <c r="AG108" s="2">
        <f t="shared" si="117"/>
        <v>0</v>
      </c>
      <c r="AH108" s="2">
        <f>((EW108*1.15))</f>
        <v>49.334999999999994</v>
      </c>
      <c r="AI108" s="2">
        <f>((EX108*1.25))</f>
        <v>0.21250000000000002</v>
      </c>
      <c r="AJ108" s="2">
        <f t="shared" si="118"/>
        <v>0</v>
      </c>
      <c r="AK108" s="2">
        <v>675.6</v>
      </c>
      <c r="AL108" s="2">
        <v>280.3</v>
      </c>
      <c r="AM108" s="2">
        <v>10.49</v>
      </c>
      <c r="AN108" s="2">
        <v>2.0099999999999998</v>
      </c>
      <c r="AO108" s="2">
        <v>384.81</v>
      </c>
      <c r="AP108" s="2">
        <v>0</v>
      </c>
      <c r="AQ108" s="2">
        <v>42.9</v>
      </c>
      <c r="AR108" s="2">
        <v>0.17</v>
      </c>
      <c r="AS108" s="2">
        <v>0</v>
      </c>
      <c r="AT108" s="2">
        <v>95</v>
      </c>
      <c r="AU108" s="2">
        <v>47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4</v>
      </c>
      <c r="BE108" s="2" t="s">
        <v>4</v>
      </c>
      <c r="BF108" s="2" t="s">
        <v>4</v>
      </c>
      <c r="BG108" s="2" t="s">
        <v>4</v>
      </c>
      <c r="BH108" s="2">
        <v>0</v>
      </c>
      <c r="BI108" s="2">
        <v>1</v>
      </c>
      <c r="BJ108" s="2" t="s">
        <v>195</v>
      </c>
      <c r="BK108" s="2"/>
      <c r="BL108" s="2"/>
      <c r="BM108" s="2">
        <v>15001</v>
      </c>
      <c r="BN108" s="2">
        <v>0</v>
      </c>
      <c r="BO108" s="2" t="s">
        <v>4</v>
      </c>
      <c r="BP108" s="2">
        <v>0</v>
      </c>
      <c r="BQ108" s="2">
        <v>2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4</v>
      </c>
      <c r="BZ108" s="2">
        <v>105</v>
      </c>
      <c r="CA108" s="2">
        <v>55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1126</v>
      </c>
      <c r="CO108" s="2">
        <v>0</v>
      </c>
      <c r="CP108" s="2">
        <f t="shared" si="119"/>
        <v>2258.7600000000002</v>
      </c>
      <c r="CQ108" s="2">
        <f t="shared" si="120"/>
        <v>280.3</v>
      </c>
      <c r="CR108" s="2">
        <f t="shared" si="121"/>
        <v>13.112500000000001</v>
      </c>
      <c r="CS108" s="2">
        <f t="shared" si="122"/>
        <v>2.5125000000000002</v>
      </c>
      <c r="CT108" s="2">
        <f t="shared" si="123"/>
        <v>442.53149999999999</v>
      </c>
      <c r="CU108" s="2">
        <f t="shared" si="124"/>
        <v>0</v>
      </c>
      <c r="CV108" s="2">
        <f t="shared" si="125"/>
        <v>49.334999999999994</v>
      </c>
      <c r="CW108" s="2">
        <f t="shared" si="126"/>
        <v>0.21250000000000002</v>
      </c>
      <c r="CX108" s="2">
        <f t="shared" si="127"/>
        <v>0</v>
      </c>
      <c r="CY108" s="2">
        <f t="shared" si="128"/>
        <v>1297.6335000000001</v>
      </c>
      <c r="CZ108" s="2">
        <f t="shared" si="129"/>
        <v>641.98710000000005</v>
      </c>
      <c r="DA108" s="2"/>
      <c r="DB108" s="2"/>
      <c r="DC108" s="2" t="s">
        <v>4</v>
      </c>
      <c r="DD108" s="2" t="s">
        <v>4</v>
      </c>
      <c r="DE108" s="2" t="s">
        <v>76</v>
      </c>
      <c r="DF108" s="2" t="s">
        <v>76</v>
      </c>
      <c r="DG108" s="2" t="s">
        <v>77</v>
      </c>
      <c r="DH108" s="2" t="s">
        <v>4</v>
      </c>
      <c r="DI108" s="2" t="s">
        <v>77</v>
      </c>
      <c r="DJ108" s="2" t="s">
        <v>76</v>
      </c>
      <c r="DK108" s="2" t="s">
        <v>4</v>
      </c>
      <c r="DL108" s="2" t="s">
        <v>4</v>
      </c>
      <c r="DM108" s="2" t="s">
        <v>4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1005</v>
      </c>
      <c r="DV108" s="2" t="s">
        <v>31</v>
      </c>
      <c r="DW108" s="2" t="s">
        <v>31</v>
      </c>
      <c r="DX108" s="2">
        <v>100</v>
      </c>
      <c r="DY108" s="2"/>
      <c r="DZ108" s="2"/>
      <c r="EA108" s="2"/>
      <c r="EB108" s="2"/>
      <c r="EC108" s="2"/>
      <c r="ED108" s="2"/>
      <c r="EE108" s="2">
        <v>16510513</v>
      </c>
      <c r="EF108" s="2">
        <v>2</v>
      </c>
      <c r="EG108" s="2" t="s">
        <v>22</v>
      </c>
      <c r="EH108" s="2">
        <v>0</v>
      </c>
      <c r="EI108" s="2" t="s">
        <v>4</v>
      </c>
      <c r="EJ108" s="2">
        <v>1</v>
      </c>
      <c r="EK108" s="2">
        <v>15001</v>
      </c>
      <c r="EL108" s="2" t="s">
        <v>172</v>
      </c>
      <c r="EM108" s="2" t="s">
        <v>173</v>
      </c>
      <c r="EN108" s="2"/>
      <c r="EO108" s="2" t="s">
        <v>78</v>
      </c>
      <c r="EP108" s="2"/>
      <c r="EQ108" s="2">
        <v>0</v>
      </c>
      <c r="ER108" s="2">
        <v>675.6</v>
      </c>
      <c r="ES108" s="2">
        <v>280.3</v>
      </c>
      <c r="ET108" s="2">
        <v>10.49</v>
      </c>
      <c r="EU108" s="2">
        <v>2.0099999999999998</v>
      </c>
      <c r="EV108" s="2">
        <v>384.81</v>
      </c>
      <c r="EW108" s="2">
        <v>42.9</v>
      </c>
      <c r="EX108" s="2">
        <v>0.17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30"/>
        <v>0</v>
      </c>
      <c r="FS108" s="2">
        <v>0</v>
      </c>
      <c r="FT108" s="2" t="s">
        <v>26</v>
      </c>
      <c r="FU108" s="2" t="s">
        <v>27</v>
      </c>
      <c r="FV108" s="2"/>
      <c r="FW108" s="2"/>
      <c r="FX108" s="2">
        <v>94.5</v>
      </c>
      <c r="FY108" s="2">
        <v>46.75</v>
      </c>
      <c r="FZ108" s="2"/>
      <c r="GA108" s="2" t="s">
        <v>4</v>
      </c>
      <c r="GB108" s="2"/>
      <c r="GC108" s="2"/>
      <c r="GD108" s="2">
        <v>0</v>
      </c>
      <c r="GE108" s="2"/>
      <c r="GF108" s="2">
        <v>1360681551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31"/>
        <v>0</v>
      </c>
      <c r="GM108" s="2">
        <f t="shared" si="132"/>
        <v>4198.38</v>
      </c>
      <c r="GN108" s="2">
        <f t="shared" si="133"/>
        <v>4198.38</v>
      </c>
      <c r="GO108" s="2">
        <f t="shared" si="134"/>
        <v>0</v>
      </c>
      <c r="GP108" s="2">
        <f t="shared" si="135"/>
        <v>0</v>
      </c>
      <c r="GQ108" s="2"/>
      <c r="GR108" s="2">
        <v>0</v>
      </c>
      <c r="GS108" s="2">
        <v>3</v>
      </c>
      <c r="GT108" s="2">
        <v>0</v>
      </c>
      <c r="GU108" s="2" t="s">
        <v>4</v>
      </c>
      <c r="GV108" s="2">
        <f t="shared" si="136"/>
        <v>0</v>
      </c>
      <c r="GW108" s="2">
        <v>1</v>
      </c>
      <c r="GX108" s="2">
        <f t="shared" si="137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17</v>
      </c>
      <c r="B109">
        <v>1</v>
      </c>
      <c r="C109">
        <f>ROW(SmtRes!A244)</f>
        <v>244</v>
      </c>
      <c r="D109">
        <f>ROW(EtalonRes!A246)</f>
        <v>246</v>
      </c>
      <c r="E109" t="s">
        <v>192</v>
      </c>
      <c r="F109" t="s">
        <v>193</v>
      </c>
      <c r="G109" t="s">
        <v>194</v>
      </c>
      <c r="H109" t="s">
        <v>31</v>
      </c>
      <c r="I109">
        <f>ROUND(306.92/100,9)</f>
        <v>3.0691999999999999</v>
      </c>
      <c r="J109">
        <v>0</v>
      </c>
      <c r="O109">
        <f t="shared" si="105"/>
        <v>14749.7</v>
      </c>
      <c r="P109">
        <f t="shared" si="106"/>
        <v>5617.74</v>
      </c>
      <c r="Q109">
        <f t="shared" si="107"/>
        <v>262.8</v>
      </c>
      <c r="R109">
        <f t="shared" si="108"/>
        <v>50.36</v>
      </c>
      <c r="S109">
        <f t="shared" si="109"/>
        <v>8869.16</v>
      </c>
      <c r="T109">
        <f t="shared" si="110"/>
        <v>0</v>
      </c>
      <c r="U109">
        <f t="shared" si="111"/>
        <v>151.41898199999997</v>
      </c>
      <c r="V109">
        <f t="shared" si="112"/>
        <v>0.65220500000000003</v>
      </c>
      <c r="W109">
        <f t="shared" si="113"/>
        <v>0</v>
      </c>
      <c r="X109">
        <f t="shared" si="114"/>
        <v>8473.5400000000009</v>
      </c>
      <c r="Y109">
        <f t="shared" si="115"/>
        <v>4192.17</v>
      </c>
      <c r="AA109">
        <v>16483255</v>
      </c>
      <c r="AB109">
        <f t="shared" si="116"/>
        <v>735.94399999999996</v>
      </c>
      <c r="AC109">
        <f t="shared" si="140"/>
        <v>280.3</v>
      </c>
      <c r="AD109">
        <f>ROUND(((((ET109*1.25))-((EU109*1.25)))+AE109),6)</f>
        <v>13.112500000000001</v>
      </c>
      <c r="AE109">
        <f>ROUND(((EU109*1.25)),6)</f>
        <v>2.5125000000000002</v>
      </c>
      <c r="AF109">
        <f>ROUND(((EV109*1.15)),6)</f>
        <v>442.53149999999999</v>
      </c>
      <c r="AG109">
        <f t="shared" si="117"/>
        <v>0</v>
      </c>
      <c r="AH109">
        <f>((EW109*1.15))</f>
        <v>49.334999999999994</v>
      </c>
      <c r="AI109">
        <f>((EX109*1.25))</f>
        <v>0.21250000000000002</v>
      </c>
      <c r="AJ109">
        <f t="shared" si="118"/>
        <v>0</v>
      </c>
      <c r="AK109">
        <v>675.6</v>
      </c>
      <c r="AL109">
        <v>280.3</v>
      </c>
      <c r="AM109">
        <v>10.49</v>
      </c>
      <c r="AN109">
        <v>2.0099999999999998</v>
      </c>
      <c r="AO109">
        <v>384.81</v>
      </c>
      <c r="AP109">
        <v>0</v>
      </c>
      <c r="AQ109">
        <v>42.9</v>
      </c>
      <c r="AR109">
        <v>0.17</v>
      </c>
      <c r="AS109">
        <v>0</v>
      </c>
      <c r="AT109">
        <v>95</v>
      </c>
      <c r="AU109">
        <v>47</v>
      </c>
      <c r="AV109">
        <v>1</v>
      </c>
      <c r="AW109">
        <v>1</v>
      </c>
      <c r="AZ109">
        <v>6.53</v>
      </c>
      <c r="BA109">
        <v>6.53</v>
      </c>
      <c r="BB109">
        <v>6.53</v>
      </c>
      <c r="BC109">
        <v>6.53</v>
      </c>
      <c r="BD109" t="s">
        <v>4</v>
      </c>
      <c r="BE109" t="s">
        <v>4</v>
      </c>
      <c r="BF109" t="s">
        <v>4</v>
      </c>
      <c r="BG109" t="s">
        <v>4</v>
      </c>
      <c r="BH109">
        <v>0</v>
      </c>
      <c r="BI109">
        <v>1</v>
      </c>
      <c r="BJ109" t="s">
        <v>195</v>
      </c>
      <c r="BM109">
        <v>15001</v>
      </c>
      <c r="BN109">
        <v>0</v>
      </c>
      <c r="BO109" t="s">
        <v>4</v>
      </c>
      <c r="BP109">
        <v>0</v>
      </c>
      <c r="BQ109">
        <v>2</v>
      </c>
      <c r="BR109">
        <v>0</v>
      </c>
      <c r="BS109">
        <v>6.53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4</v>
      </c>
      <c r="BZ109">
        <v>105</v>
      </c>
      <c r="CA109">
        <v>55</v>
      </c>
      <c r="CF109">
        <v>0</v>
      </c>
      <c r="CG109">
        <v>0</v>
      </c>
      <c r="CM109">
        <v>0</v>
      </c>
      <c r="CN109" t="s">
        <v>1126</v>
      </c>
      <c r="CO109">
        <v>0</v>
      </c>
      <c r="CP109">
        <f t="shared" si="119"/>
        <v>14749.7</v>
      </c>
      <c r="CQ109">
        <f t="shared" si="120"/>
        <v>1830.3590000000002</v>
      </c>
      <c r="CR109">
        <f t="shared" si="121"/>
        <v>85.624625000000009</v>
      </c>
      <c r="CS109">
        <f t="shared" si="122"/>
        <v>16.406625000000002</v>
      </c>
      <c r="CT109">
        <f t="shared" si="123"/>
        <v>2889.7306950000002</v>
      </c>
      <c r="CU109">
        <f t="shared" si="124"/>
        <v>0</v>
      </c>
      <c r="CV109">
        <f t="shared" si="125"/>
        <v>49.334999999999994</v>
      </c>
      <c r="CW109">
        <f t="shared" si="126"/>
        <v>0.21250000000000002</v>
      </c>
      <c r="CX109">
        <f t="shared" si="127"/>
        <v>0</v>
      </c>
      <c r="CY109">
        <f t="shared" si="128"/>
        <v>8473.5439999999999</v>
      </c>
      <c r="CZ109">
        <f t="shared" si="129"/>
        <v>4192.1743999999999</v>
      </c>
      <c r="DC109" t="s">
        <v>4</v>
      </c>
      <c r="DD109" t="s">
        <v>4</v>
      </c>
      <c r="DE109" t="s">
        <v>76</v>
      </c>
      <c r="DF109" t="s">
        <v>76</v>
      </c>
      <c r="DG109" t="s">
        <v>77</v>
      </c>
      <c r="DH109" t="s">
        <v>4</v>
      </c>
      <c r="DI109" t="s">
        <v>77</v>
      </c>
      <c r="DJ109" t="s">
        <v>76</v>
      </c>
      <c r="DK109" t="s">
        <v>4</v>
      </c>
      <c r="DL109" t="s">
        <v>4</v>
      </c>
      <c r="DM109" t="s">
        <v>4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31</v>
      </c>
      <c r="DW109" t="s">
        <v>31</v>
      </c>
      <c r="DX109">
        <v>100</v>
      </c>
      <c r="EE109">
        <v>16510513</v>
      </c>
      <c r="EF109">
        <v>2</v>
      </c>
      <c r="EG109" t="s">
        <v>22</v>
      </c>
      <c r="EH109">
        <v>0</v>
      </c>
      <c r="EI109" t="s">
        <v>4</v>
      </c>
      <c r="EJ109">
        <v>1</v>
      </c>
      <c r="EK109">
        <v>15001</v>
      </c>
      <c r="EL109" t="s">
        <v>172</v>
      </c>
      <c r="EM109" t="s">
        <v>173</v>
      </c>
      <c r="EO109" t="s">
        <v>78</v>
      </c>
      <c r="EQ109">
        <v>0</v>
      </c>
      <c r="ER109">
        <v>675.6</v>
      </c>
      <c r="ES109">
        <v>280.3</v>
      </c>
      <c r="ET109">
        <v>10.49</v>
      </c>
      <c r="EU109">
        <v>2.0099999999999998</v>
      </c>
      <c r="EV109">
        <v>384.81</v>
      </c>
      <c r="EW109">
        <v>42.9</v>
      </c>
      <c r="EX109">
        <v>0.17</v>
      </c>
      <c r="EY109">
        <v>0</v>
      </c>
      <c r="FQ109">
        <v>0</v>
      </c>
      <c r="FR109">
        <f t="shared" si="130"/>
        <v>0</v>
      </c>
      <c r="FS109">
        <v>0</v>
      </c>
      <c r="FT109" t="s">
        <v>26</v>
      </c>
      <c r="FU109" t="s">
        <v>27</v>
      </c>
      <c r="FX109">
        <v>94.5</v>
      </c>
      <c r="FY109">
        <v>46.75</v>
      </c>
      <c r="GA109" t="s">
        <v>4</v>
      </c>
      <c r="GD109">
        <v>0</v>
      </c>
      <c r="GF109">
        <v>1360681551</v>
      </c>
      <c r="GG109">
        <v>1</v>
      </c>
      <c r="GH109">
        <v>1</v>
      </c>
      <c r="GI109">
        <v>4</v>
      </c>
      <c r="GJ109">
        <v>0</v>
      </c>
      <c r="GK109">
        <f>ROUND(R109*(S12)/100,2)</f>
        <v>0</v>
      </c>
      <c r="GL109">
        <f t="shared" si="131"/>
        <v>0</v>
      </c>
      <c r="GM109">
        <f t="shared" si="132"/>
        <v>27415.41</v>
      </c>
      <c r="GN109">
        <f t="shared" si="133"/>
        <v>27415.41</v>
      </c>
      <c r="GO109">
        <f t="shared" si="134"/>
        <v>0</v>
      </c>
      <c r="GP109">
        <f t="shared" si="135"/>
        <v>0</v>
      </c>
      <c r="GR109">
        <v>0</v>
      </c>
      <c r="GS109">
        <v>3</v>
      </c>
      <c r="GT109">
        <v>0</v>
      </c>
      <c r="GU109" t="s">
        <v>4</v>
      </c>
      <c r="GV109">
        <f t="shared" si="136"/>
        <v>0</v>
      </c>
      <c r="GW109">
        <v>1</v>
      </c>
      <c r="GX109">
        <f t="shared" si="137"/>
        <v>0</v>
      </c>
      <c r="HA109">
        <v>0</v>
      </c>
      <c r="HB109">
        <v>0</v>
      </c>
      <c r="IK109">
        <v>0</v>
      </c>
    </row>
    <row r="110" spans="1:255" x14ac:dyDescent="0.2">
      <c r="A110" s="2">
        <v>18</v>
      </c>
      <c r="B110" s="2">
        <v>1</v>
      </c>
      <c r="C110" s="2">
        <v>233</v>
      </c>
      <c r="D110" s="2"/>
      <c r="E110" s="2" t="s">
        <v>196</v>
      </c>
      <c r="F110" s="2" t="s">
        <v>197</v>
      </c>
      <c r="G110" s="2" t="s">
        <v>198</v>
      </c>
      <c r="H110" s="2" t="s">
        <v>199</v>
      </c>
      <c r="I110" s="2">
        <f>I108*J110</f>
        <v>0.19336000000000003</v>
      </c>
      <c r="J110" s="2">
        <v>6.3000130327121082E-2</v>
      </c>
      <c r="K110" s="2"/>
      <c r="L110" s="2"/>
      <c r="M110" s="2"/>
      <c r="N110" s="2"/>
      <c r="O110" s="2">
        <f t="shared" si="105"/>
        <v>0</v>
      </c>
      <c r="P110" s="2">
        <f t="shared" si="106"/>
        <v>0</v>
      </c>
      <c r="Q110" s="2">
        <f t="shared" si="107"/>
        <v>0</v>
      </c>
      <c r="R110" s="2">
        <f t="shared" si="108"/>
        <v>0</v>
      </c>
      <c r="S110" s="2">
        <f t="shared" si="109"/>
        <v>0</v>
      </c>
      <c r="T110" s="2">
        <f t="shared" si="110"/>
        <v>0</v>
      </c>
      <c r="U110" s="2">
        <f t="shared" si="111"/>
        <v>0</v>
      </c>
      <c r="V110" s="2">
        <f t="shared" si="112"/>
        <v>0</v>
      </c>
      <c r="W110" s="2">
        <f t="shared" si="113"/>
        <v>0</v>
      </c>
      <c r="X110" s="2">
        <f t="shared" si="114"/>
        <v>0</v>
      </c>
      <c r="Y110" s="2">
        <f t="shared" si="115"/>
        <v>0</v>
      </c>
      <c r="Z110" s="2"/>
      <c r="AA110" s="2">
        <v>16483241</v>
      </c>
      <c r="AB110" s="2">
        <f t="shared" si="116"/>
        <v>0</v>
      </c>
      <c r="AC110" s="2">
        <f t="shared" si="140"/>
        <v>0</v>
      </c>
      <c r="AD110" s="2">
        <f t="shared" ref="AD110:AD119" si="144">ROUND((((ET110)-(EU110))+AE110),6)</f>
        <v>0</v>
      </c>
      <c r="AE110" s="2">
        <f t="shared" ref="AE110:AE119" si="145">ROUND((EU110),6)</f>
        <v>0</v>
      </c>
      <c r="AF110" s="2">
        <f t="shared" ref="AF110:AF119" si="146">ROUND((EV110),6)</f>
        <v>0</v>
      </c>
      <c r="AG110" s="2">
        <f t="shared" si="117"/>
        <v>0</v>
      </c>
      <c r="AH110" s="2">
        <f t="shared" ref="AH110:AH119" si="147">(EW110)</f>
        <v>0</v>
      </c>
      <c r="AI110" s="2">
        <f t="shared" ref="AI110:AI119" si="148">(EX110)</f>
        <v>0</v>
      </c>
      <c r="AJ110" s="2">
        <f t="shared" si="118"/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95</v>
      </c>
      <c r="AU110" s="2">
        <v>47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4</v>
      </c>
      <c r="BE110" s="2" t="s">
        <v>4</v>
      </c>
      <c r="BF110" s="2" t="s">
        <v>4</v>
      </c>
      <c r="BG110" s="2" t="s">
        <v>4</v>
      </c>
      <c r="BH110" s="2">
        <v>3</v>
      </c>
      <c r="BI110" s="2">
        <v>1</v>
      </c>
      <c r="BJ110" s="2" t="s">
        <v>4</v>
      </c>
      <c r="BK110" s="2"/>
      <c r="BL110" s="2"/>
      <c r="BM110" s="2">
        <v>15001</v>
      </c>
      <c r="BN110" s="2">
        <v>0</v>
      </c>
      <c r="BO110" s="2" t="s">
        <v>4</v>
      </c>
      <c r="BP110" s="2">
        <v>0</v>
      </c>
      <c r="BQ110" s="2">
        <v>2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4</v>
      </c>
      <c r="BZ110" s="2">
        <v>105</v>
      </c>
      <c r="CA110" s="2">
        <v>55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4</v>
      </c>
      <c r="CO110" s="2">
        <v>0</v>
      </c>
      <c r="CP110" s="2">
        <f t="shared" si="119"/>
        <v>0</v>
      </c>
      <c r="CQ110" s="2">
        <f t="shared" si="120"/>
        <v>0</v>
      </c>
      <c r="CR110" s="2">
        <f t="shared" si="121"/>
        <v>0</v>
      </c>
      <c r="CS110" s="2">
        <f t="shared" si="122"/>
        <v>0</v>
      </c>
      <c r="CT110" s="2">
        <f t="shared" si="123"/>
        <v>0</v>
      </c>
      <c r="CU110" s="2">
        <f t="shared" si="124"/>
        <v>0</v>
      </c>
      <c r="CV110" s="2">
        <f t="shared" si="125"/>
        <v>0</v>
      </c>
      <c r="CW110" s="2">
        <f t="shared" si="126"/>
        <v>0</v>
      </c>
      <c r="CX110" s="2">
        <f t="shared" si="127"/>
        <v>0</v>
      </c>
      <c r="CY110" s="2">
        <f t="shared" si="128"/>
        <v>0</v>
      </c>
      <c r="CZ110" s="2">
        <f t="shared" si="129"/>
        <v>0</v>
      </c>
      <c r="DA110" s="2"/>
      <c r="DB110" s="2"/>
      <c r="DC110" s="2" t="s">
        <v>4</v>
      </c>
      <c r="DD110" s="2" t="s">
        <v>4</v>
      </c>
      <c r="DE110" s="2" t="s">
        <v>4</v>
      </c>
      <c r="DF110" s="2" t="s">
        <v>4</v>
      </c>
      <c r="DG110" s="2" t="s">
        <v>4</v>
      </c>
      <c r="DH110" s="2" t="s">
        <v>4</v>
      </c>
      <c r="DI110" s="2" t="s">
        <v>4</v>
      </c>
      <c r="DJ110" s="2" t="s">
        <v>4</v>
      </c>
      <c r="DK110" s="2" t="s">
        <v>4</v>
      </c>
      <c r="DL110" s="2" t="s">
        <v>4</v>
      </c>
      <c r="DM110" s="2" t="s">
        <v>4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1009</v>
      </c>
      <c r="DV110" s="2" t="s">
        <v>199</v>
      </c>
      <c r="DW110" s="2" t="s">
        <v>199</v>
      </c>
      <c r="DX110" s="2">
        <v>1000</v>
      </c>
      <c r="DY110" s="2"/>
      <c r="DZ110" s="2"/>
      <c r="EA110" s="2"/>
      <c r="EB110" s="2"/>
      <c r="EC110" s="2"/>
      <c r="ED110" s="2"/>
      <c r="EE110" s="2">
        <v>16510513</v>
      </c>
      <c r="EF110" s="2">
        <v>2</v>
      </c>
      <c r="EG110" s="2" t="s">
        <v>22</v>
      </c>
      <c r="EH110" s="2">
        <v>0</v>
      </c>
      <c r="EI110" s="2" t="s">
        <v>4</v>
      </c>
      <c r="EJ110" s="2">
        <v>1</v>
      </c>
      <c r="EK110" s="2">
        <v>15001</v>
      </c>
      <c r="EL110" s="2" t="s">
        <v>172</v>
      </c>
      <c r="EM110" s="2" t="s">
        <v>173</v>
      </c>
      <c r="EN110" s="2"/>
      <c r="EO110" s="2" t="s">
        <v>4</v>
      </c>
      <c r="EP110" s="2"/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30"/>
        <v>0</v>
      </c>
      <c r="FS110" s="2">
        <v>0</v>
      </c>
      <c r="FT110" s="2" t="s">
        <v>26</v>
      </c>
      <c r="FU110" s="2" t="s">
        <v>27</v>
      </c>
      <c r="FV110" s="2"/>
      <c r="FW110" s="2"/>
      <c r="FX110" s="2">
        <v>94.5</v>
      </c>
      <c r="FY110" s="2">
        <v>46.75</v>
      </c>
      <c r="FZ110" s="2"/>
      <c r="GA110" s="2" t="s">
        <v>4</v>
      </c>
      <c r="GB110" s="2"/>
      <c r="GC110" s="2"/>
      <c r="GD110" s="2">
        <v>0</v>
      </c>
      <c r="GE110" s="2"/>
      <c r="GF110" s="2">
        <v>1891904026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31"/>
        <v>0</v>
      </c>
      <c r="GM110" s="2">
        <f t="shared" si="132"/>
        <v>0</v>
      </c>
      <c r="GN110" s="2">
        <f t="shared" si="133"/>
        <v>0</v>
      </c>
      <c r="GO110" s="2">
        <f t="shared" si="134"/>
        <v>0</v>
      </c>
      <c r="GP110" s="2">
        <f t="shared" si="135"/>
        <v>0</v>
      </c>
      <c r="GQ110" s="2"/>
      <c r="GR110" s="2">
        <v>0</v>
      </c>
      <c r="GS110" s="2">
        <v>3</v>
      </c>
      <c r="GT110" s="2">
        <v>0</v>
      </c>
      <c r="GU110" s="2" t="s">
        <v>4</v>
      </c>
      <c r="GV110" s="2">
        <f t="shared" si="136"/>
        <v>0</v>
      </c>
      <c r="GW110" s="2">
        <v>1</v>
      </c>
      <c r="GX110" s="2">
        <f t="shared" si="137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18</v>
      </c>
      <c r="B111">
        <v>1</v>
      </c>
      <c r="C111">
        <v>242</v>
      </c>
      <c r="E111" t="s">
        <v>196</v>
      </c>
      <c r="F111" t="s">
        <v>197</v>
      </c>
      <c r="G111" t="s">
        <v>198</v>
      </c>
      <c r="H111" t="s">
        <v>199</v>
      </c>
      <c r="I111">
        <f>I109*J111</f>
        <v>0.19336000000000003</v>
      </c>
      <c r="J111">
        <v>6.3000130327121082E-2</v>
      </c>
      <c r="O111">
        <f t="shared" si="105"/>
        <v>0</v>
      </c>
      <c r="P111">
        <f t="shared" si="106"/>
        <v>0</v>
      </c>
      <c r="Q111">
        <f t="shared" si="107"/>
        <v>0</v>
      </c>
      <c r="R111">
        <f t="shared" si="108"/>
        <v>0</v>
      </c>
      <c r="S111">
        <f t="shared" si="109"/>
        <v>0</v>
      </c>
      <c r="T111">
        <f t="shared" si="110"/>
        <v>0</v>
      </c>
      <c r="U111">
        <f t="shared" si="111"/>
        <v>0</v>
      </c>
      <c r="V111">
        <f t="shared" si="112"/>
        <v>0</v>
      </c>
      <c r="W111">
        <f t="shared" si="113"/>
        <v>0</v>
      </c>
      <c r="X111">
        <f t="shared" si="114"/>
        <v>0</v>
      </c>
      <c r="Y111">
        <f t="shared" si="115"/>
        <v>0</v>
      </c>
      <c r="AA111">
        <v>16483255</v>
      </c>
      <c r="AB111">
        <f t="shared" si="116"/>
        <v>0</v>
      </c>
      <c r="AC111">
        <f t="shared" si="140"/>
        <v>0</v>
      </c>
      <c r="AD111">
        <f t="shared" si="144"/>
        <v>0</v>
      </c>
      <c r="AE111">
        <f t="shared" si="145"/>
        <v>0</v>
      </c>
      <c r="AF111">
        <f t="shared" si="146"/>
        <v>0</v>
      </c>
      <c r="AG111">
        <f t="shared" si="117"/>
        <v>0</v>
      </c>
      <c r="AH111">
        <f t="shared" si="147"/>
        <v>0</v>
      </c>
      <c r="AI111">
        <f t="shared" si="148"/>
        <v>0</v>
      </c>
      <c r="AJ111">
        <f t="shared" si="118"/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95</v>
      </c>
      <c r="AU111">
        <v>47</v>
      </c>
      <c r="AV111">
        <v>1</v>
      </c>
      <c r="AW111">
        <v>1</v>
      </c>
      <c r="AZ111">
        <v>6.53</v>
      </c>
      <c r="BA111">
        <v>1</v>
      </c>
      <c r="BB111">
        <v>1</v>
      </c>
      <c r="BC111">
        <v>6.53</v>
      </c>
      <c r="BD111" t="s">
        <v>4</v>
      </c>
      <c r="BE111" t="s">
        <v>4</v>
      </c>
      <c r="BF111" t="s">
        <v>4</v>
      </c>
      <c r="BG111" t="s">
        <v>4</v>
      </c>
      <c r="BH111">
        <v>3</v>
      </c>
      <c r="BI111">
        <v>1</v>
      </c>
      <c r="BJ111" t="s">
        <v>4</v>
      </c>
      <c r="BM111">
        <v>15001</v>
      </c>
      <c r="BN111">
        <v>0</v>
      </c>
      <c r="BO111" t="s">
        <v>4</v>
      </c>
      <c r="BP111">
        <v>0</v>
      </c>
      <c r="BQ111">
        <v>2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4</v>
      </c>
      <c r="BZ111">
        <v>105</v>
      </c>
      <c r="CA111">
        <v>55</v>
      </c>
      <c r="CF111">
        <v>0</v>
      </c>
      <c r="CG111">
        <v>0</v>
      </c>
      <c r="CM111">
        <v>0</v>
      </c>
      <c r="CN111" t="s">
        <v>4</v>
      </c>
      <c r="CO111">
        <v>0</v>
      </c>
      <c r="CP111">
        <f t="shared" si="119"/>
        <v>0</v>
      </c>
      <c r="CQ111">
        <f t="shared" si="120"/>
        <v>0</v>
      </c>
      <c r="CR111">
        <f t="shared" si="121"/>
        <v>0</v>
      </c>
      <c r="CS111">
        <f t="shared" si="122"/>
        <v>0</v>
      </c>
      <c r="CT111">
        <f t="shared" si="123"/>
        <v>0</v>
      </c>
      <c r="CU111">
        <f t="shared" si="124"/>
        <v>0</v>
      </c>
      <c r="CV111">
        <f t="shared" si="125"/>
        <v>0</v>
      </c>
      <c r="CW111">
        <f t="shared" si="126"/>
        <v>0</v>
      </c>
      <c r="CX111">
        <f t="shared" si="127"/>
        <v>0</v>
      </c>
      <c r="CY111">
        <f t="shared" si="128"/>
        <v>0</v>
      </c>
      <c r="CZ111">
        <f t="shared" si="129"/>
        <v>0</v>
      </c>
      <c r="DC111" t="s">
        <v>4</v>
      </c>
      <c r="DD111" t="s">
        <v>4</v>
      </c>
      <c r="DE111" t="s">
        <v>4</v>
      </c>
      <c r="DF111" t="s">
        <v>4</v>
      </c>
      <c r="DG111" t="s">
        <v>4</v>
      </c>
      <c r="DH111" t="s">
        <v>4</v>
      </c>
      <c r="DI111" t="s">
        <v>4</v>
      </c>
      <c r="DJ111" t="s">
        <v>4</v>
      </c>
      <c r="DK111" t="s">
        <v>4</v>
      </c>
      <c r="DL111" t="s">
        <v>4</v>
      </c>
      <c r="DM111" t="s">
        <v>4</v>
      </c>
      <c r="DN111">
        <v>0</v>
      </c>
      <c r="DO111">
        <v>0</v>
      </c>
      <c r="DP111">
        <v>1</v>
      </c>
      <c r="DQ111">
        <v>1</v>
      </c>
      <c r="DU111">
        <v>1009</v>
      </c>
      <c r="DV111" t="s">
        <v>199</v>
      </c>
      <c r="DW111" t="s">
        <v>199</v>
      </c>
      <c r="DX111">
        <v>1000</v>
      </c>
      <c r="EE111">
        <v>16510513</v>
      </c>
      <c r="EF111">
        <v>2</v>
      </c>
      <c r="EG111" t="s">
        <v>22</v>
      </c>
      <c r="EH111">
        <v>0</v>
      </c>
      <c r="EI111" t="s">
        <v>4</v>
      </c>
      <c r="EJ111">
        <v>1</v>
      </c>
      <c r="EK111">
        <v>15001</v>
      </c>
      <c r="EL111" t="s">
        <v>172</v>
      </c>
      <c r="EM111" t="s">
        <v>173</v>
      </c>
      <c r="EO111" t="s">
        <v>4</v>
      </c>
      <c r="EQ111">
        <v>0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30"/>
        <v>0</v>
      </c>
      <c r="FS111">
        <v>0</v>
      </c>
      <c r="FT111" t="s">
        <v>26</v>
      </c>
      <c r="FU111" t="s">
        <v>27</v>
      </c>
      <c r="FX111">
        <v>94.5</v>
      </c>
      <c r="FY111">
        <v>46.75</v>
      </c>
      <c r="GA111" t="s">
        <v>4</v>
      </c>
      <c r="GD111">
        <v>0</v>
      </c>
      <c r="GF111">
        <v>1891904026</v>
      </c>
      <c r="GG111">
        <v>1</v>
      </c>
      <c r="GH111">
        <v>1</v>
      </c>
      <c r="GI111">
        <v>4</v>
      </c>
      <c r="GJ111">
        <v>0</v>
      </c>
      <c r="GK111">
        <f>ROUND(R111*(S12)/100,2)</f>
        <v>0</v>
      </c>
      <c r="GL111">
        <f t="shared" si="131"/>
        <v>0</v>
      </c>
      <c r="GM111">
        <f t="shared" si="132"/>
        <v>0</v>
      </c>
      <c r="GN111">
        <f t="shared" si="133"/>
        <v>0</v>
      </c>
      <c r="GO111">
        <f t="shared" si="134"/>
        <v>0</v>
      </c>
      <c r="GP111">
        <f t="shared" si="135"/>
        <v>0</v>
      </c>
      <c r="GR111">
        <v>0</v>
      </c>
      <c r="GS111">
        <v>3</v>
      </c>
      <c r="GT111">
        <v>0</v>
      </c>
      <c r="GU111" t="s">
        <v>4</v>
      </c>
      <c r="GV111">
        <f t="shared" si="136"/>
        <v>0</v>
      </c>
      <c r="GW111">
        <v>1</v>
      </c>
      <c r="GX111">
        <f t="shared" si="137"/>
        <v>0</v>
      </c>
      <c r="HA111">
        <v>0</v>
      </c>
      <c r="HB111">
        <v>0</v>
      </c>
      <c r="IK111">
        <v>0</v>
      </c>
    </row>
    <row r="112" spans="1:255" x14ac:dyDescent="0.2">
      <c r="A112" s="2">
        <v>18</v>
      </c>
      <c r="B112" s="2">
        <v>1</v>
      </c>
      <c r="C112" s="2">
        <v>234</v>
      </c>
      <c r="D112" s="2"/>
      <c r="E112" s="2" t="s">
        <v>200</v>
      </c>
      <c r="F112" s="2" t="s">
        <v>201</v>
      </c>
      <c r="G112" s="2" t="s">
        <v>202</v>
      </c>
      <c r="H112" s="2" t="s">
        <v>199</v>
      </c>
      <c r="I112" s="2">
        <f>I108*J112</f>
        <v>9.3359999999999999E-2</v>
      </c>
      <c r="J112" s="2">
        <v>3.0418350058647205E-2</v>
      </c>
      <c r="K112" s="2"/>
      <c r="L112" s="2"/>
      <c r="M112" s="2"/>
      <c r="N112" s="2"/>
      <c r="O112" s="2">
        <f t="shared" si="105"/>
        <v>1864.74</v>
      </c>
      <c r="P112" s="2">
        <f t="shared" si="106"/>
        <v>1864.74</v>
      </c>
      <c r="Q112" s="2">
        <f t="shared" si="107"/>
        <v>0</v>
      </c>
      <c r="R112" s="2">
        <f t="shared" si="108"/>
        <v>0</v>
      </c>
      <c r="S112" s="2">
        <f t="shared" si="109"/>
        <v>0</v>
      </c>
      <c r="T112" s="2">
        <f t="shared" si="110"/>
        <v>0</v>
      </c>
      <c r="U112" s="2">
        <f t="shared" si="111"/>
        <v>0</v>
      </c>
      <c r="V112" s="2">
        <f t="shared" si="112"/>
        <v>0</v>
      </c>
      <c r="W112" s="2">
        <f t="shared" si="113"/>
        <v>0</v>
      </c>
      <c r="X112" s="2">
        <f t="shared" si="114"/>
        <v>0</v>
      </c>
      <c r="Y112" s="2">
        <f t="shared" si="115"/>
        <v>0</v>
      </c>
      <c r="Z112" s="2"/>
      <c r="AA112" s="2">
        <v>16483241</v>
      </c>
      <c r="AB112" s="2">
        <f t="shared" si="116"/>
        <v>19973.669999999998</v>
      </c>
      <c r="AC112" s="2">
        <f t="shared" si="140"/>
        <v>19973.669999999998</v>
      </c>
      <c r="AD112" s="2">
        <f t="shared" si="144"/>
        <v>0</v>
      </c>
      <c r="AE112" s="2">
        <f t="shared" si="145"/>
        <v>0</v>
      </c>
      <c r="AF112" s="2">
        <f t="shared" si="146"/>
        <v>0</v>
      </c>
      <c r="AG112" s="2">
        <f t="shared" si="117"/>
        <v>0</v>
      </c>
      <c r="AH112" s="2">
        <f t="shared" si="147"/>
        <v>0</v>
      </c>
      <c r="AI112" s="2">
        <f t="shared" si="148"/>
        <v>0</v>
      </c>
      <c r="AJ112" s="2">
        <f t="shared" si="118"/>
        <v>0</v>
      </c>
      <c r="AK112" s="2">
        <v>19973.669999999998</v>
      </c>
      <c r="AL112" s="2">
        <v>19973.669999999998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95</v>
      </c>
      <c r="AU112" s="2">
        <v>47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4</v>
      </c>
      <c r="BE112" s="2" t="s">
        <v>4</v>
      </c>
      <c r="BF112" s="2" t="s">
        <v>4</v>
      </c>
      <c r="BG112" s="2" t="s">
        <v>4</v>
      </c>
      <c r="BH112" s="2">
        <v>3</v>
      </c>
      <c r="BI112" s="2">
        <v>1</v>
      </c>
      <c r="BJ112" s="2" t="s">
        <v>203</v>
      </c>
      <c r="BK112" s="2"/>
      <c r="BL112" s="2"/>
      <c r="BM112" s="2">
        <v>15001</v>
      </c>
      <c r="BN112" s="2">
        <v>0</v>
      </c>
      <c r="BO112" s="2" t="s">
        <v>4</v>
      </c>
      <c r="BP112" s="2">
        <v>0</v>
      </c>
      <c r="BQ112" s="2">
        <v>2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4</v>
      </c>
      <c r="BZ112" s="2">
        <v>105</v>
      </c>
      <c r="CA112" s="2">
        <v>55</v>
      </c>
      <c r="CB112" s="2"/>
      <c r="CC112" s="2"/>
      <c r="CD112" s="2"/>
      <c r="CE112" s="2"/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4</v>
      </c>
      <c r="CO112" s="2">
        <v>0</v>
      </c>
      <c r="CP112" s="2">
        <f t="shared" si="119"/>
        <v>1864.74</v>
      </c>
      <c r="CQ112" s="2">
        <f t="shared" si="120"/>
        <v>19973.669999999998</v>
      </c>
      <c r="CR112" s="2">
        <f t="shared" si="121"/>
        <v>0</v>
      </c>
      <c r="CS112" s="2">
        <f t="shared" si="122"/>
        <v>0</v>
      </c>
      <c r="CT112" s="2">
        <f t="shared" si="123"/>
        <v>0</v>
      </c>
      <c r="CU112" s="2">
        <f t="shared" si="124"/>
        <v>0</v>
      </c>
      <c r="CV112" s="2">
        <f t="shared" si="125"/>
        <v>0</v>
      </c>
      <c r="CW112" s="2">
        <f t="shared" si="126"/>
        <v>0</v>
      </c>
      <c r="CX112" s="2">
        <f t="shared" si="127"/>
        <v>0</v>
      </c>
      <c r="CY112" s="2">
        <f t="shared" si="128"/>
        <v>0</v>
      </c>
      <c r="CZ112" s="2">
        <f t="shared" si="129"/>
        <v>0</v>
      </c>
      <c r="DA112" s="2"/>
      <c r="DB112" s="2"/>
      <c r="DC112" s="2" t="s">
        <v>4</v>
      </c>
      <c r="DD112" s="2" t="s">
        <v>4</v>
      </c>
      <c r="DE112" s="2" t="s">
        <v>4</v>
      </c>
      <c r="DF112" s="2" t="s">
        <v>4</v>
      </c>
      <c r="DG112" s="2" t="s">
        <v>4</v>
      </c>
      <c r="DH112" s="2" t="s">
        <v>4</v>
      </c>
      <c r="DI112" s="2" t="s">
        <v>4</v>
      </c>
      <c r="DJ112" s="2" t="s">
        <v>4</v>
      </c>
      <c r="DK112" s="2" t="s">
        <v>4</v>
      </c>
      <c r="DL112" s="2" t="s">
        <v>4</v>
      </c>
      <c r="DM112" s="2" t="s">
        <v>4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1009</v>
      </c>
      <c r="DV112" s="2" t="s">
        <v>199</v>
      </c>
      <c r="DW112" s="2" t="s">
        <v>199</v>
      </c>
      <c r="DX112" s="2">
        <v>1000</v>
      </c>
      <c r="DY112" s="2"/>
      <c r="DZ112" s="2"/>
      <c r="EA112" s="2"/>
      <c r="EB112" s="2"/>
      <c r="EC112" s="2"/>
      <c r="ED112" s="2"/>
      <c r="EE112" s="2">
        <v>16510513</v>
      </c>
      <c r="EF112" s="2">
        <v>2</v>
      </c>
      <c r="EG112" s="2" t="s">
        <v>22</v>
      </c>
      <c r="EH112" s="2">
        <v>0</v>
      </c>
      <c r="EI112" s="2" t="s">
        <v>4</v>
      </c>
      <c r="EJ112" s="2">
        <v>1</v>
      </c>
      <c r="EK112" s="2">
        <v>15001</v>
      </c>
      <c r="EL112" s="2" t="s">
        <v>172</v>
      </c>
      <c r="EM112" s="2" t="s">
        <v>173</v>
      </c>
      <c r="EN112" s="2"/>
      <c r="EO112" s="2" t="s">
        <v>4</v>
      </c>
      <c r="EP112" s="2"/>
      <c r="EQ112" s="2">
        <v>0</v>
      </c>
      <c r="ER112" s="2">
        <v>19973.669999999998</v>
      </c>
      <c r="ES112" s="2">
        <v>19973.669999999998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30"/>
        <v>0</v>
      </c>
      <c r="FS112" s="2">
        <v>0</v>
      </c>
      <c r="FT112" s="2" t="s">
        <v>26</v>
      </c>
      <c r="FU112" s="2" t="s">
        <v>27</v>
      </c>
      <c r="FV112" s="2"/>
      <c r="FW112" s="2"/>
      <c r="FX112" s="2">
        <v>94.5</v>
      </c>
      <c r="FY112" s="2">
        <v>46.75</v>
      </c>
      <c r="FZ112" s="2"/>
      <c r="GA112" s="2" t="s">
        <v>4</v>
      </c>
      <c r="GB112" s="2"/>
      <c r="GC112" s="2"/>
      <c r="GD112" s="2">
        <v>0</v>
      </c>
      <c r="GE112" s="2"/>
      <c r="GF112" s="2">
        <v>772632804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131"/>
        <v>0</v>
      </c>
      <c r="GM112" s="2">
        <f t="shared" si="132"/>
        <v>1864.74</v>
      </c>
      <c r="GN112" s="2">
        <f t="shared" si="133"/>
        <v>1864.74</v>
      </c>
      <c r="GO112" s="2">
        <f t="shared" si="134"/>
        <v>0</v>
      </c>
      <c r="GP112" s="2">
        <f t="shared" si="135"/>
        <v>0</v>
      </c>
      <c r="GQ112" s="2"/>
      <c r="GR112" s="2">
        <v>0</v>
      </c>
      <c r="GS112" s="2">
        <v>3</v>
      </c>
      <c r="GT112" s="2">
        <v>0</v>
      </c>
      <c r="GU112" s="2" t="s">
        <v>4</v>
      </c>
      <c r="GV112" s="2">
        <f t="shared" si="136"/>
        <v>0</v>
      </c>
      <c r="GW112" s="2">
        <v>1</v>
      </c>
      <c r="GX112" s="2">
        <f t="shared" si="137"/>
        <v>0</v>
      </c>
      <c r="GY112" s="2"/>
      <c r="GZ112" s="2"/>
      <c r="HA112" s="2">
        <v>0</v>
      </c>
      <c r="HB112" s="2">
        <v>0</v>
      </c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18</v>
      </c>
      <c r="B113">
        <v>1</v>
      </c>
      <c r="C113">
        <v>243</v>
      </c>
      <c r="E113" t="s">
        <v>200</v>
      </c>
      <c r="F113" t="s">
        <v>201</v>
      </c>
      <c r="G113" t="s">
        <v>202</v>
      </c>
      <c r="H113" t="s">
        <v>199</v>
      </c>
      <c r="I113">
        <f>I109*J113</f>
        <v>9.3359999999999999E-2</v>
      </c>
      <c r="J113">
        <v>3.0418350058647205E-2</v>
      </c>
      <c r="O113">
        <f t="shared" si="105"/>
        <v>12176.76</v>
      </c>
      <c r="P113">
        <f t="shared" si="106"/>
        <v>12176.76</v>
      </c>
      <c r="Q113">
        <f t="shared" si="107"/>
        <v>0</v>
      </c>
      <c r="R113">
        <f t="shared" si="108"/>
        <v>0</v>
      </c>
      <c r="S113">
        <f t="shared" si="109"/>
        <v>0</v>
      </c>
      <c r="T113">
        <f t="shared" si="110"/>
        <v>0</v>
      </c>
      <c r="U113">
        <f t="shared" si="111"/>
        <v>0</v>
      </c>
      <c r="V113">
        <f t="shared" si="112"/>
        <v>0</v>
      </c>
      <c r="W113">
        <f t="shared" si="113"/>
        <v>0</v>
      </c>
      <c r="X113">
        <f t="shared" si="114"/>
        <v>0</v>
      </c>
      <c r="Y113">
        <f t="shared" si="115"/>
        <v>0</v>
      </c>
      <c r="AA113">
        <v>16483255</v>
      </c>
      <c r="AB113">
        <f t="shared" si="116"/>
        <v>19973.669999999998</v>
      </c>
      <c r="AC113">
        <f t="shared" si="140"/>
        <v>19973.669999999998</v>
      </c>
      <c r="AD113">
        <f t="shared" si="144"/>
        <v>0</v>
      </c>
      <c r="AE113">
        <f t="shared" si="145"/>
        <v>0</v>
      </c>
      <c r="AF113">
        <f t="shared" si="146"/>
        <v>0</v>
      </c>
      <c r="AG113">
        <f t="shared" si="117"/>
        <v>0</v>
      </c>
      <c r="AH113">
        <f t="shared" si="147"/>
        <v>0</v>
      </c>
      <c r="AI113">
        <f t="shared" si="148"/>
        <v>0</v>
      </c>
      <c r="AJ113">
        <f t="shared" si="118"/>
        <v>0</v>
      </c>
      <c r="AK113">
        <v>19973.669999999998</v>
      </c>
      <c r="AL113">
        <v>19973.669999999998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95</v>
      </c>
      <c r="AU113">
        <v>47</v>
      </c>
      <c r="AV113">
        <v>1</v>
      </c>
      <c r="AW113">
        <v>1</v>
      </c>
      <c r="AZ113">
        <v>6.53</v>
      </c>
      <c r="BA113">
        <v>1</v>
      </c>
      <c r="BB113">
        <v>1</v>
      </c>
      <c r="BC113">
        <v>6.53</v>
      </c>
      <c r="BD113" t="s">
        <v>4</v>
      </c>
      <c r="BE113" t="s">
        <v>4</v>
      </c>
      <c r="BF113" t="s">
        <v>4</v>
      </c>
      <c r="BG113" t="s">
        <v>4</v>
      </c>
      <c r="BH113">
        <v>3</v>
      </c>
      <c r="BI113">
        <v>1</v>
      </c>
      <c r="BJ113" t="s">
        <v>203</v>
      </c>
      <c r="BM113">
        <v>15001</v>
      </c>
      <c r="BN113">
        <v>0</v>
      </c>
      <c r="BO113" t="s">
        <v>4</v>
      </c>
      <c r="BP113">
        <v>0</v>
      </c>
      <c r="BQ113">
        <v>2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4</v>
      </c>
      <c r="BZ113">
        <v>105</v>
      </c>
      <c r="CA113">
        <v>55</v>
      </c>
      <c r="CF113">
        <v>0</v>
      </c>
      <c r="CG113">
        <v>0</v>
      </c>
      <c r="CM113">
        <v>0</v>
      </c>
      <c r="CN113" t="s">
        <v>4</v>
      </c>
      <c r="CO113">
        <v>0</v>
      </c>
      <c r="CP113">
        <f t="shared" si="119"/>
        <v>12176.76</v>
      </c>
      <c r="CQ113">
        <f t="shared" si="120"/>
        <v>130428.06509999999</v>
      </c>
      <c r="CR113">
        <f t="shared" si="121"/>
        <v>0</v>
      </c>
      <c r="CS113">
        <f t="shared" si="122"/>
        <v>0</v>
      </c>
      <c r="CT113">
        <f t="shared" si="123"/>
        <v>0</v>
      </c>
      <c r="CU113">
        <f t="shared" si="124"/>
        <v>0</v>
      </c>
      <c r="CV113">
        <f t="shared" si="125"/>
        <v>0</v>
      </c>
      <c r="CW113">
        <f t="shared" si="126"/>
        <v>0</v>
      </c>
      <c r="CX113">
        <f t="shared" si="127"/>
        <v>0</v>
      </c>
      <c r="CY113">
        <f t="shared" si="128"/>
        <v>0</v>
      </c>
      <c r="CZ113">
        <f t="shared" si="129"/>
        <v>0</v>
      </c>
      <c r="DC113" t="s">
        <v>4</v>
      </c>
      <c r="DD113" t="s">
        <v>4</v>
      </c>
      <c r="DE113" t="s">
        <v>4</v>
      </c>
      <c r="DF113" t="s">
        <v>4</v>
      </c>
      <c r="DG113" t="s">
        <v>4</v>
      </c>
      <c r="DH113" t="s">
        <v>4</v>
      </c>
      <c r="DI113" t="s">
        <v>4</v>
      </c>
      <c r="DJ113" t="s">
        <v>4</v>
      </c>
      <c r="DK113" t="s">
        <v>4</v>
      </c>
      <c r="DL113" t="s">
        <v>4</v>
      </c>
      <c r="DM113" t="s">
        <v>4</v>
      </c>
      <c r="DN113">
        <v>0</v>
      </c>
      <c r="DO113">
        <v>0</v>
      </c>
      <c r="DP113">
        <v>1</v>
      </c>
      <c r="DQ113">
        <v>1</v>
      </c>
      <c r="DU113">
        <v>1009</v>
      </c>
      <c r="DV113" t="s">
        <v>199</v>
      </c>
      <c r="DW113" t="s">
        <v>199</v>
      </c>
      <c r="DX113">
        <v>1000</v>
      </c>
      <c r="EE113">
        <v>16510513</v>
      </c>
      <c r="EF113">
        <v>2</v>
      </c>
      <c r="EG113" t="s">
        <v>22</v>
      </c>
      <c r="EH113">
        <v>0</v>
      </c>
      <c r="EI113" t="s">
        <v>4</v>
      </c>
      <c r="EJ113">
        <v>1</v>
      </c>
      <c r="EK113">
        <v>15001</v>
      </c>
      <c r="EL113" t="s">
        <v>172</v>
      </c>
      <c r="EM113" t="s">
        <v>173</v>
      </c>
      <c r="EO113" t="s">
        <v>4</v>
      </c>
      <c r="EQ113">
        <v>0</v>
      </c>
      <c r="ER113">
        <v>19973.669999999998</v>
      </c>
      <c r="ES113">
        <v>19973.669999999998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30"/>
        <v>0</v>
      </c>
      <c r="FS113">
        <v>0</v>
      </c>
      <c r="FT113" t="s">
        <v>26</v>
      </c>
      <c r="FU113" t="s">
        <v>27</v>
      </c>
      <c r="FX113">
        <v>94.5</v>
      </c>
      <c r="FY113">
        <v>46.75</v>
      </c>
      <c r="GA113" t="s">
        <v>4</v>
      </c>
      <c r="GD113">
        <v>0</v>
      </c>
      <c r="GF113">
        <v>772632804</v>
      </c>
      <c r="GG113">
        <v>1</v>
      </c>
      <c r="GH113">
        <v>1</v>
      </c>
      <c r="GI113">
        <v>4</v>
      </c>
      <c r="GJ113">
        <v>0</v>
      </c>
      <c r="GK113">
        <f>ROUND(R113*(S12)/100,2)</f>
        <v>0</v>
      </c>
      <c r="GL113">
        <f t="shared" si="131"/>
        <v>0</v>
      </c>
      <c r="GM113">
        <f t="shared" si="132"/>
        <v>12176.76</v>
      </c>
      <c r="GN113">
        <f t="shared" si="133"/>
        <v>12176.76</v>
      </c>
      <c r="GO113">
        <f t="shared" si="134"/>
        <v>0</v>
      </c>
      <c r="GP113">
        <f t="shared" si="135"/>
        <v>0</v>
      </c>
      <c r="GR113">
        <v>0</v>
      </c>
      <c r="GS113">
        <v>3</v>
      </c>
      <c r="GT113">
        <v>0</v>
      </c>
      <c r="GU113" t="s">
        <v>4</v>
      </c>
      <c r="GV113">
        <f t="shared" si="136"/>
        <v>0</v>
      </c>
      <c r="GW113">
        <v>1</v>
      </c>
      <c r="GX113">
        <f t="shared" si="137"/>
        <v>0</v>
      </c>
      <c r="HA113">
        <v>0</v>
      </c>
      <c r="HB113">
        <v>0</v>
      </c>
      <c r="IK113">
        <v>0</v>
      </c>
    </row>
    <row r="114" spans="1:255" x14ac:dyDescent="0.2">
      <c r="A114" s="2">
        <v>17</v>
      </c>
      <c r="B114" s="2">
        <v>1</v>
      </c>
      <c r="C114" s="2">
        <f>ROW(SmtRes!A250)</f>
        <v>250</v>
      </c>
      <c r="D114" s="2">
        <f>ROW(EtalonRes!A253)</f>
        <v>253</v>
      </c>
      <c r="E114" s="2" t="s">
        <v>204</v>
      </c>
      <c r="F114" s="2" t="s">
        <v>205</v>
      </c>
      <c r="G114" s="2" t="s">
        <v>206</v>
      </c>
      <c r="H114" s="2" t="s">
        <v>207</v>
      </c>
      <c r="I114" s="2">
        <f>ROUND(55/100,9)</f>
        <v>0.55000000000000004</v>
      </c>
      <c r="J114" s="2">
        <v>0</v>
      </c>
      <c r="K114" s="2"/>
      <c r="L114" s="2"/>
      <c r="M114" s="2"/>
      <c r="N114" s="2"/>
      <c r="O114" s="2">
        <f t="shared" si="105"/>
        <v>608.78</v>
      </c>
      <c r="P114" s="2">
        <f t="shared" si="106"/>
        <v>0.13</v>
      </c>
      <c r="Q114" s="2">
        <f t="shared" si="107"/>
        <v>25.83</v>
      </c>
      <c r="R114" s="2">
        <f t="shared" si="108"/>
        <v>0</v>
      </c>
      <c r="S114" s="2">
        <f t="shared" si="109"/>
        <v>582.82000000000005</v>
      </c>
      <c r="T114" s="2">
        <f t="shared" si="110"/>
        <v>0</v>
      </c>
      <c r="U114" s="2">
        <f t="shared" si="111"/>
        <v>68.32650000000001</v>
      </c>
      <c r="V114" s="2">
        <f t="shared" si="112"/>
        <v>0</v>
      </c>
      <c r="W114" s="2">
        <f t="shared" si="113"/>
        <v>0</v>
      </c>
      <c r="X114" s="2">
        <f t="shared" si="114"/>
        <v>466.26</v>
      </c>
      <c r="Y114" s="2">
        <f t="shared" si="115"/>
        <v>396.32</v>
      </c>
      <c r="Z114" s="2"/>
      <c r="AA114" s="2">
        <v>16483241</v>
      </c>
      <c r="AB114" s="2">
        <f t="shared" si="116"/>
        <v>1106.8800000000001</v>
      </c>
      <c r="AC114" s="2">
        <f t="shared" si="140"/>
        <v>0.24</v>
      </c>
      <c r="AD114" s="2">
        <f t="shared" si="144"/>
        <v>46.96</v>
      </c>
      <c r="AE114" s="2">
        <f t="shared" si="145"/>
        <v>0</v>
      </c>
      <c r="AF114" s="2">
        <f t="shared" si="146"/>
        <v>1059.68</v>
      </c>
      <c r="AG114" s="2">
        <f t="shared" si="117"/>
        <v>0</v>
      </c>
      <c r="AH114" s="2">
        <f t="shared" si="147"/>
        <v>124.23</v>
      </c>
      <c r="AI114" s="2">
        <f t="shared" si="148"/>
        <v>0</v>
      </c>
      <c r="AJ114" s="2">
        <f t="shared" si="118"/>
        <v>0</v>
      </c>
      <c r="AK114" s="2">
        <v>1106.8800000000001</v>
      </c>
      <c r="AL114" s="2">
        <v>0.24</v>
      </c>
      <c r="AM114" s="2">
        <v>46.96</v>
      </c>
      <c r="AN114" s="2">
        <v>0</v>
      </c>
      <c r="AO114" s="2">
        <v>1059.68</v>
      </c>
      <c r="AP114" s="2">
        <v>0</v>
      </c>
      <c r="AQ114" s="2">
        <v>124.23</v>
      </c>
      <c r="AR114" s="2">
        <v>0</v>
      </c>
      <c r="AS114" s="2">
        <v>0</v>
      </c>
      <c r="AT114" s="2">
        <v>80</v>
      </c>
      <c r="AU114" s="2">
        <v>68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4</v>
      </c>
      <c r="BE114" s="2" t="s">
        <v>4</v>
      </c>
      <c r="BF114" s="2" t="s">
        <v>4</v>
      </c>
      <c r="BG114" s="2" t="s">
        <v>4</v>
      </c>
      <c r="BH114" s="2">
        <v>0</v>
      </c>
      <c r="BI114" s="2">
        <v>1</v>
      </c>
      <c r="BJ114" s="2" t="s">
        <v>208</v>
      </c>
      <c r="BK114" s="2"/>
      <c r="BL114" s="2"/>
      <c r="BM114" s="2">
        <v>57001</v>
      </c>
      <c r="BN114" s="2">
        <v>0</v>
      </c>
      <c r="BO114" s="2" t="s">
        <v>4</v>
      </c>
      <c r="BP114" s="2">
        <v>0</v>
      </c>
      <c r="BQ114" s="2">
        <v>6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4</v>
      </c>
      <c r="BZ114" s="2">
        <v>80</v>
      </c>
      <c r="CA114" s="2">
        <v>68</v>
      </c>
      <c r="CB114" s="2"/>
      <c r="CC114" s="2"/>
      <c r="CD114" s="2"/>
      <c r="CE114" s="2"/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4</v>
      </c>
      <c r="CO114" s="2">
        <v>0</v>
      </c>
      <c r="CP114" s="2">
        <f t="shared" si="119"/>
        <v>608.78000000000009</v>
      </c>
      <c r="CQ114" s="2">
        <f t="shared" si="120"/>
        <v>0.24</v>
      </c>
      <c r="CR114" s="2">
        <f t="shared" si="121"/>
        <v>46.96</v>
      </c>
      <c r="CS114" s="2">
        <f t="shared" si="122"/>
        <v>0</v>
      </c>
      <c r="CT114" s="2">
        <f t="shared" si="123"/>
        <v>1059.68</v>
      </c>
      <c r="CU114" s="2">
        <f t="shared" si="124"/>
        <v>0</v>
      </c>
      <c r="CV114" s="2">
        <f t="shared" si="125"/>
        <v>124.23</v>
      </c>
      <c r="CW114" s="2">
        <f t="shared" si="126"/>
        <v>0</v>
      </c>
      <c r="CX114" s="2">
        <f t="shared" si="127"/>
        <v>0</v>
      </c>
      <c r="CY114" s="2">
        <f t="shared" si="128"/>
        <v>466.25600000000009</v>
      </c>
      <c r="CZ114" s="2">
        <f t="shared" si="129"/>
        <v>396.31760000000003</v>
      </c>
      <c r="DA114" s="2"/>
      <c r="DB114" s="2"/>
      <c r="DC114" s="2" t="s">
        <v>4</v>
      </c>
      <c r="DD114" s="2" t="s">
        <v>4</v>
      </c>
      <c r="DE114" s="2" t="s">
        <v>4</v>
      </c>
      <c r="DF114" s="2" t="s">
        <v>4</v>
      </c>
      <c r="DG114" s="2" t="s">
        <v>4</v>
      </c>
      <c r="DH114" s="2" t="s">
        <v>4</v>
      </c>
      <c r="DI114" s="2" t="s">
        <v>4</v>
      </c>
      <c r="DJ114" s="2" t="s">
        <v>4</v>
      </c>
      <c r="DK114" s="2" t="s">
        <v>4</v>
      </c>
      <c r="DL114" s="2" t="s">
        <v>4</v>
      </c>
      <c r="DM114" s="2" t="s">
        <v>4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1013</v>
      </c>
      <c r="DV114" s="2" t="s">
        <v>207</v>
      </c>
      <c r="DW114" s="2" t="s">
        <v>207</v>
      </c>
      <c r="DX114" s="2">
        <v>1</v>
      </c>
      <c r="DY114" s="2"/>
      <c r="DZ114" s="2"/>
      <c r="EA114" s="2"/>
      <c r="EB114" s="2"/>
      <c r="EC114" s="2"/>
      <c r="ED114" s="2"/>
      <c r="EE114" s="2">
        <v>16510566</v>
      </c>
      <c r="EF114" s="2">
        <v>6</v>
      </c>
      <c r="EG114" s="2" t="s">
        <v>53</v>
      </c>
      <c r="EH114" s="2">
        <v>0</v>
      </c>
      <c r="EI114" s="2" t="s">
        <v>4</v>
      </c>
      <c r="EJ114" s="2">
        <v>1</v>
      </c>
      <c r="EK114" s="2">
        <v>57001</v>
      </c>
      <c r="EL114" s="2" t="s">
        <v>68</v>
      </c>
      <c r="EM114" s="2" t="s">
        <v>69</v>
      </c>
      <c r="EN114" s="2"/>
      <c r="EO114" s="2" t="s">
        <v>4</v>
      </c>
      <c r="EP114" s="2"/>
      <c r="EQ114" s="2">
        <v>0</v>
      </c>
      <c r="ER114" s="2">
        <v>1106.8800000000001</v>
      </c>
      <c r="ES114" s="2">
        <v>0.24</v>
      </c>
      <c r="ET114" s="2">
        <v>46.96</v>
      </c>
      <c r="EU114" s="2">
        <v>0</v>
      </c>
      <c r="EV114" s="2">
        <v>1059.68</v>
      </c>
      <c r="EW114" s="2">
        <v>124.23</v>
      </c>
      <c r="EX114" s="2">
        <v>0</v>
      </c>
      <c r="EY114" s="2">
        <v>0</v>
      </c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30"/>
        <v>0</v>
      </c>
      <c r="FS114" s="2">
        <v>0</v>
      </c>
      <c r="FT114" s="2"/>
      <c r="FU114" s="2"/>
      <c r="FV114" s="2"/>
      <c r="FW114" s="2"/>
      <c r="FX114" s="2">
        <v>80</v>
      </c>
      <c r="FY114" s="2">
        <v>68</v>
      </c>
      <c r="FZ114" s="2"/>
      <c r="GA114" s="2" t="s">
        <v>4</v>
      </c>
      <c r="GB114" s="2"/>
      <c r="GC114" s="2"/>
      <c r="GD114" s="2">
        <v>0</v>
      </c>
      <c r="GE114" s="2"/>
      <c r="GF114" s="2">
        <v>1160800867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131"/>
        <v>0</v>
      </c>
      <c r="GM114" s="2">
        <f t="shared" si="132"/>
        <v>1471.36</v>
      </c>
      <c r="GN114" s="2">
        <f t="shared" si="133"/>
        <v>1471.36</v>
      </c>
      <c r="GO114" s="2">
        <f t="shared" si="134"/>
        <v>0</v>
      </c>
      <c r="GP114" s="2">
        <f t="shared" si="135"/>
        <v>0</v>
      </c>
      <c r="GQ114" s="2"/>
      <c r="GR114" s="2">
        <v>0</v>
      </c>
      <c r="GS114" s="2">
        <v>3</v>
      </c>
      <c r="GT114" s="2">
        <v>0</v>
      </c>
      <c r="GU114" s="2" t="s">
        <v>4</v>
      </c>
      <c r="GV114" s="2">
        <f t="shared" si="136"/>
        <v>0</v>
      </c>
      <c r="GW114" s="2">
        <v>1</v>
      </c>
      <c r="GX114" s="2">
        <f t="shared" si="137"/>
        <v>0</v>
      </c>
      <c r="GY114" s="2"/>
      <c r="GZ114" s="2"/>
      <c r="HA114" s="2">
        <v>0</v>
      </c>
      <c r="HB114" s="2">
        <v>0</v>
      </c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17</v>
      </c>
      <c r="B115">
        <v>1</v>
      </c>
      <c r="C115">
        <f>ROW(SmtRes!A256)</f>
        <v>256</v>
      </c>
      <c r="D115">
        <f>ROW(EtalonRes!A260)</f>
        <v>260</v>
      </c>
      <c r="E115" t="s">
        <v>204</v>
      </c>
      <c r="F115" t="s">
        <v>205</v>
      </c>
      <c r="G115" t="s">
        <v>206</v>
      </c>
      <c r="H115" t="s">
        <v>207</v>
      </c>
      <c r="I115">
        <f>ROUND(55/100,9)</f>
        <v>0.55000000000000004</v>
      </c>
      <c r="J115">
        <v>0</v>
      </c>
      <c r="O115">
        <f t="shared" si="105"/>
        <v>3975.36</v>
      </c>
      <c r="P115">
        <f t="shared" si="106"/>
        <v>0.86</v>
      </c>
      <c r="Q115">
        <f t="shared" si="107"/>
        <v>168.66</v>
      </c>
      <c r="R115">
        <f t="shared" si="108"/>
        <v>0</v>
      </c>
      <c r="S115">
        <f t="shared" si="109"/>
        <v>3805.84</v>
      </c>
      <c r="T115">
        <f t="shared" si="110"/>
        <v>0</v>
      </c>
      <c r="U115">
        <f t="shared" si="111"/>
        <v>68.32650000000001</v>
      </c>
      <c r="V115">
        <f t="shared" si="112"/>
        <v>0</v>
      </c>
      <c r="W115">
        <f t="shared" si="113"/>
        <v>0</v>
      </c>
      <c r="X115">
        <f t="shared" si="114"/>
        <v>3044.67</v>
      </c>
      <c r="Y115">
        <f t="shared" si="115"/>
        <v>2587.9699999999998</v>
      </c>
      <c r="AA115">
        <v>16483255</v>
      </c>
      <c r="AB115">
        <f t="shared" si="116"/>
        <v>1106.8800000000001</v>
      </c>
      <c r="AC115">
        <f t="shared" si="140"/>
        <v>0.24</v>
      </c>
      <c r="AD115">
        <f t="shared" si="144"/>
        <v>46.96</v>
      </c>
      <c r="AE115">
        <f t="shared" si="145"/>
        <v>0</v>
      </c>
      <c r="AF115">
        <f t="shared" si="146"/>
        <v>1059.68</v>
      </c>
      <c r="AG115">
        <f t="shared" si="117"/>
        <v>0</v>
      </c>
      <c r="AH115">
        <f t="shared" si="147"/>
        <v>124.23</v>
      </c>
      <c r="AI115">
        <f t="shared" si="148"/>
        <v>0</v>
      </c>
      <c r="AJ115">
        <f t="shared" si="118"/>
        <v>0</v>
      </c>
      <c r="AK115">
        <v>1106.8800000000001</v>
      </c>
      <c r="AL115">
        <v>0.24</v>
      </c>
      <c r="AM115">
        <v>46.96</v>
      </c>
      <c r="AN115">
        <v>0</v>
      </c>
      <c r="AO115">
        <v>1059.68</v>
      </c>
      <c r="AP115">
        <v>0</v>
      </c>
      <c r="AQ115">
        <v>124.23</v>
      </c>
      <c r="AR115">
        <v>0</v>
      </c>
      <c r="AS115">
        <v>0</v>
      </c>
      <c r="AT115">
        <v>80</v>
      </c>
      <c r="AU115">
        <v>68</v>
      </c>
      <c r="AV115">
        <v>1</v>
      </c>
      <c r="AW115">
        <v>1</v>
      </c>
      <c r="AZ115">
        <v>6.53</v>
      </c>
      <c r="BA115">
        <v>6.53</v>
      </c>
      <c r="BB115">
        <v>6.53</v>
      </c>
      <c r="BC115">
        <v>6.53</v>
      </c>
      <c r="BD115" t="s">
        <v>4</v>
      </c>
      <c r="BE115" t="s">
        <v>4</v>
      </c>
      <c r="BF115" t="s">
        <v>4</v>
      </c>
      <c r="BG115" t="s">
        <v>4</v>
      </c>
      <c r="BH115">
        <v>0</v>
      </c>
      <c r="BI115">
        <v>1</v>
      </c>
      <c r="BJ115" t="s">
        <v>208</v>
      </c>
      <c r="BM115">
        <v>57001</v>
      </c>
      <c r="BN115">
        <v>0</v>
      </c>
      <c r="BO115" t="s">
        <v>4</v>
      </c>
      <c r="BP115">
        <v>0</v>
      </c>
      <c r="BQ115">
        <v>6</v>
      </c>
      <c r="BR115">
        <v>0</v>
      </c>
      <c r="BS115">
        <v>6.53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4</v>
      </c>
      <c r="BZ115">
        <v>80</v>
      </c>
      <c r="CA115">
        <v>68</v>
      </c>
      <c r="CF115">
        <v>0</v>
      </c>
      <c r="CG115">
        <v>0</v>
      </c>
      <c r="CM115">
        <v>0</v>
      </c>
      <c r="CN115" t="s">
        <v>4</v>
      </c>
      <c r="CO115">
        <v>0</v>
      </c>
      <c r="CP115">
        <f t="shared" si="119"/>
        <v>3975.36</v>
      </c>
      <c r="CQ115">
        <f t="shared" si="120"/>
        <v>1.5671999999999999</v>
      </c>
      <c r="CR115">
        <f t="shared" si="121"/>
        <v>306.64879999999999</v>
      </c>
      <c r="CS115">
        <f t="shared" si="122"/>
        <v>0</v>
      </c>
      <c r="CT115">
        <f t="shared" si="123"/>
        <v>6919.7104000000008</v>
      </c>
      <c r="CU115">
        <f t="shared" si="124"/>
        <v>0</v>
      </c>
      <c r="CV115">
        <f t="shared" si="125"/>
        <v>124.23</v>
      </c>
      <c r="CW115">
        <f t="shared" si="126"/>
        <v>0</v>
      </c>
      <c r="CX115">
        <f t="shared" si="127"/>
        <v>0</v>
      </c>
      <c r="CY115">
        <f t="shared" si="128"/>
        <v>3044.672</v>
      </c>
      <c r="CZ115">
        <f t="shared" si="129"/>
        <v>2587.9712</v>
      </c>
      <c r="DC115" t="s">
        <v>4</v>
      </c>
      <c r="DD115" t="s">
        <v>4</v>
      </c>
      <c r="DE115" t="s">
        <v>4</v>
      </c>
      <c r="DF115" t="s">
        <v>4</v>
      </c>
      <c r="DG115" t="s">
        <v>4</v>
      </c>
      <c r="DH115" t="s">
        <v>4</v>
      </c>
      <c r="DI115" t="s">
        <v>4</v>
      </c>
      <c r="DJ115" t="s">
        <v>4</v>
      </c>
      <c r="DK115" t="s">
        <v>4</v>
      </c>
      <c r="DL115" t="s">
        <v>4</v>
      </c>
      <c r="DM115" t="s">
        <v>4</v>
      </c>
      <c r="DN115">
        <v>0</v>
      </c>
      <c r="DO115">
        <v>0</v>
      </c>
      <c r="DP115">
        <v>1</v>
      </c>
      <c r="DQ115">
        <v>1</v>
      </c>
      <c r="DU115">
        <v>1013</v>
      </c>
      <c r="DV115" t="s">
        <v>207</v>
      </c>
      <c r="DW115" t="s">
        <v>207</v>
      </c>
      <c r="DX115">
        <v>1</v>
      </c>
      <c r="EE115">
        <v>16510566</v>
      </c>
      <c r="EF115">
        <v>6</v>
      </c>
      <c r="EG115" t="s">
        <v>53</v>
      </c>
      <c r="EH115">
        <v>0</v>
      </c>
      <c r="EI115" t="s">
        <v>4</v>
      </c>
      <c r="EJ115">
        <v>1</v>
      </c>
      <c r="EK115">
        <v>57001</v>
      </c>
      <c r="EL115" t="s">
        <v>68</v>
      </c>
      <c r="EM115" t="s">
        <v>69</v>
      </c>
      <c r="EO115" t="s">
        <v>4</v>
      </c>
      <c r="EQ115">
        <v>0</v>
      </c>
      <c r="ER115">
        <v>1106.8800000000001</v>
      </c>
      <c r="ES115">
        <v>0.24</v>
      </c>
      <c r="ET115">
        <v>46.96</v>
      </c>
      <c r="EU115">
        <v>0</v>
      </c>
      <c r="EV115">
        <v>1059.68</v>
      </c>
      <c r="EW115">
        <v>124.23</v>
      </c>
      <c r="EX115">
        <v>0</v>
      </c>
      <c r="EY115">
        <v>0</v>
      </c>
      <c r="FQ115">
        <v>0</v>
      </c>
      <c r="FR115">
        <f t="shared" si="130"/>
        <v>0</v>
      </c>
      <c r="FS115">
        <v>0</v>
      </c>
      <c r="FX115">
        <v>80</v>
      </c>
      <c r="FY115">
        <v>68</v>
      </c>
      <c r="GA115" t="s">
        <v>4</v>
      </c>
      <c r="GD115">
        <v>0</v>
      </c>
      <c r="GF115">
        <v>1160800867</v>
      </c>
      <c r="GG115">
        <v>1</v>
      </c>
      <c r="GH115">
        <v>1</v>
      </c>
      <c r="GI115">
        <v>4</v>
      </c>
      <c r="GJ115">
        <v>0</v>
      </c>
      <c r="GK115">
        <f>ROUND(R115*(S12)/100,2)</f>
        <v>0</v>
      </c>
      <c r="GL115">
        <f t="shared" si="131"/>
        <v>0</v>
      </c>
      <c r="GM115">
        <f t="shared" si="132"/>
        <v>9608</v>
      </c>
      <c r="GN115">
        <f t="shared" si="133"/>
        <v>9608</v>
      </c>
      <c r="GO115">
        <f t="shared" si="134"/>
        <v>0</v>
      </c>
      <c r="GP115">
        <f t="shared" si="135"/>
        <v>0</v>
      </c>
      <c r="GR115">
        <v>0</v>
      </c>
      <c r="GS115">
        <v>3</v>
      </c>
      <c r="GT115">
        <v>0</v>
      </c>
      <c r="GU115" t="s">
        <v>4</v>
      </c>
      <c r="GV115">
        <f t="shared" si="136"/>
        <v>0</v>
      </c>
      <c r="GW115">
        <v>1</v>
      </c>
      <c r="GX115">
        <f t="shared" si="137"/>
        <v>0</v>
      </c>
      <c r="HA115">
        <v>0</v>
      </c>
      <c r="HB115">
        <v>0</v>
      </c>
      <c r="IK115">
        <v>0</v>
      </c>
    </row>
    <row r="116" spans="1:255" x14ac:dyDescent="0.2">
      <c r="A116" s="2">
        <v>18</v>
      </c>
      <c r="B116" s="2">
        <v>1</v>
      </c>
      <c r="C116" s="2">
        <v>249</v>
      </c>
      <c r="D116" s="2"/>
      <c r="E116" s="2" t="s">
        <v>209</v>
      </c>
      <c r="F116" s="2" t="s">
        <v>210</v>
      </c>
      <c r="G116" s="2" t="s">
        <v>211</v>
      </c>
      <c r="H116" s="2" t="s">
        <v>166</v>
      </c>
      <c r="I116" s="2">
        <f>I114*J116</f>
        <v>1.1770000000000003</v>
      </c>
      <c r="J116" s="2">
        <v>2.14</v>
      </c>
      <c r="K116" s="2"/>
      <c r="L116" s="2"/>
      <c r="M116" s="2"/>
      <c r="N116" s="2"/>
      <c r="O116" s="2">
        <f t="shared" si="105"/>
        <v>0</v>
      </c>
      <c r="P116" s="2">
        <f t="shared" si="106"/>
        <v>0</v>
      </c>
      <c r="Q116" s="2">
        <f t="shared" si="107"/>
        <v>0</v>
      </c>
      <c r="R116" s="2">
        <f t="shared" si="108"/>
        <v>0</v>
      </c>
      <c r="S116" s="2">
        <f t="shared" si="109"/>
        <v>0</v>
      </c>
      <c r="T116" s="2">
        <f t="shared" si="110"/>
        <v>0</v>
      </c>
      <c r="U116" s="2">
        <f t="shared" si="111"/>
        <v>0</v>
      </c>
      <c r="V116" s="2">
        <f t="shared" si="112"/>
        <v>0</v>
      </c>
      <c r="W116" s="2">
        <f t="shared" si="113"/>
        <v>0</v>
      </c>
      <c r="X116" s="2">
        <f t="shared" si="114"/>
        <v>0</v>
      </c>
      <c r="Y116" s="2">
        <f t="shared" si="115"/>
        <v>0</v>
      </c>
      <c r="Z116" s="2"/>
      <c r="AA116" s="2">
        <v>16483241</v>
      </c>
      <c r="AB116" s="2">
        <f t="shared" si="116"/>
        <v>0</v>
      </c>
      <c r="AC116" s="2">
        <f t="shared" si="140"/>
        <v>0</v>
      </c>
      <c r="AD116" s="2">
        <f t="shared" si="144"/>
        <v>0</v>
      </c>
      <c r="AE116" s="2">
        <f t="shared" si="145"/>
        <v>0</v>
      </c>
      <c r="AF116" s="2">
        <f t="shared" si="146"/>
        <v>0</v>
      </c>
      <c r="AG116" s="2">
        <f t="shared" si="117"/>
        <v>0</v>
      </c>
      <c r="AH116" s="2">
        <f t="shared" si="147"/>
        <v>0</v>
      </c>
      <c r="AI116" s="2">
        <f t="shared" si="148"/>
        <v>0</v>
      </c>
      <c r="AJ116" s="2">
        <f t="shared" si="118"/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80</v>
      </c>
      <c r="AU116" s="2">
        <v>68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4</v>
      </c>
      <c r="BE116" s="2" t="s">
        <v>4</v>
      </c>
      <c r="BF116" s="2" t="s">
        <v>4</v>
      </c>
      <c r="BG116" s="2" t="s">
        <v>4</v>
      </c>
      <c r="BH116" s="2">
        <v>3</v>
      </c>
      <c r="BI116" s="2">
        <v>1</v>
      </c>
      <c r="BJ116" s="2" t="s">
        <v>4</v>
      </c>
      <c r="BK116" s="2"/>
      <c r="BL116" s="2"/>
      <c r="BM116" s="2">
        <v>57001</v>
      </c>
      <c r="BN116" s="2">
        <v>0</v>
      </c>
      <c r="BO116" s="2" t="s">
        <v>4</v>
      </c>
      <c r="BP116" s="2">
        <v>0</v>
      </c>
      <c r="BQ116" s="2">
        <v>6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4</v>
      </c>
      <c r="BZ116" s="2">
        <v>80</v>
      </c>
      <c r="CA116" s="2">
        <v>68</v>
      </c>
      <c r="CB116" s="2"/>
      <c r="CC116" s="2"/>
      <c r="CD116" s="2"/>
      <c r="CE116" s="2"/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4</v>
      </c>
      <c r="CO116" s="2">
        <v>0</v>
      </c>
      <c r="CP116" s="2">
        <f t="shared" si="119"/>
        <v>0</v>
      </c>
      <c r="CQ116" s="2">
        <f t="shared" si="120"/>
        <v>0</v>
      </c>
      <c r="CR116" s="2">
        <f t="shared" si="121"/>
        <v>0</v>
      </c>
      <c r="CS116" s="2">
        <f t="shared" si="122"/>
        <v>0</v>
      </c>
      <c r="CT116" s="2">
        <f t="shared" si="123"/>
        <v>0</v>
      </c>
      <c r="CU116" s="2">
        <f t="shared" si="124"/>
        <v>0</v>
      </c>
      <c r="CV116" s="2">
        <f t="shared" si="125"/>
        <v>0</v>
      </c>
      <c r="CW116" s="2">
        <f t="shared" si="126"/>
        <v>0</v>
      </c>
      <c r="CX116" s="2">
        <f t="shared" si="127"/>
        <v>0</v>
      </c>
      <c r="CY116" s="2">
        <f t="shared" si="128"/>
        <v>0</v>
      </c>
      <c r="CZ116" s="2">
        <f t="shared" si="129"/>
        <v>0</v>
      </c>
      <c r="DA116" s="2"/>
      <c r="DB116" s="2"/>
      <c r="DC116" s="2" t="s">
        <v>4</v>
      </c>
      <c r="DD116" s="2" t="s">
        <v>4</v>
      </c>
      <c r="DE116" s="2" t="s">
        <v>4</v>
      </c>
      <c r="DF116" s="2" t="s">
        <v>4</v>
      </c>
      <c r="DG116" s="2" t="s">
        <v>4</v>
      </c>
      <c r="DH116" s="2" t="s">
        <v>4</v>
      </c>
      <c r="DI116" s="2" t="s">
        <v>4</v>
      </c>
      <c r="DJ116" s="2" t="s">
        <v>4</v>
      </c>
      <c r="DK116" s="2" t="s">
        <v>4</v>
      </c>
      <c r="DL116" s="2" t="s">
        <v>4</v>
      </c>
      <c r="DM116" s="2" t="s">
        <v>4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1007</v>
      </c>
      <c r="DV116" s="2" t="s">
        <v>166</v>
      </c>
      <c r="DW116" s="2" t="s">
        <v>166</v>
      </c>
      <c r="DX116" s="2">
        <v>1</v>
      </c>
      <c r="DY116" s="2"/>
      <c r="DZ116" s="2"/>
      <c r="EA116" s="2"/>
      <c r="EB116" s="2"/>
      <c r="EC116" s="2"/>
      <c r="ED116" s="2"/>
      <c r="EE116" s="2">
        <v>16510566</v>
      </c>
      <c r="EF116" s="2">
        <v>6</v>
      </c>
      <c r="EG116" s="2" t="s">
        <v>53</v>
      </c>
      <c r="EH116" s="2">
        <v>0</v>
      </c>
      <c r="EI116" s="2" t="s">
        <v>4</v>
      </c>
      <c r="EJ116" s="2">
        <v>1</v>
      </c>
      <c r="EK116" s="2">
        <v>57001</v>
      </c>
      <c r="EL116" s="2" t="s">
        <v>68</v>
      </c>
      <c r="EM116" s="2" t="s">
        <v>69</v>
      </c>
      <c r="EN116" s="2"/>
      <c r="EO116" s="2" t="s">
        <v>4</v>
      </c>
      <c r="EP116" s="2"/>
      <c r="EQ116" s="2">
        <v>0</v>
      </c>
      <c r="ER116" s="2">
        <v>0</v>
      </c>
      <c r="ES116" s="2">
        <v>0</v>
      </c>
      <c r="ET116" s="2">
        <v>0</v>
      </c>
      <c r="EU116" s="2">
        <v>0</v>
      </c>
      <c r="EV116" s="2">
        <v>0</v>
      </c>
      <c r="EW116" s="2">
        <v>0</v>
      </c>
      <c r="EX116" s="2">
        <v>0</v>
      </c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30"/>
        <v>0</v>
      </c>
      <c r="FS116" s="2">
        <v>0</v>
      </c>
      <c r="FT116" s="2"/>
      <c r="FU116" s="2"/>
      <c r="FV116" s="2"/>
      <c r="FW116" s="2"/>
      <c r="FX116" s="2">
        <v>80</v>
      </c>
      <c r="FY116" s="2">
        <v>68</v>
      </c>
      <c r="FZ116" s="2"/>
      <c r="GA116" s="2" t="s">
        <v>4</v>
      </c>
      <c r="GB116" s="2"/>
      <c r="GC116" s="2"/>
      <c r="GD116" s="2">
        <v>0</v>
      </c>
      <c r="GE116" s="2"/>
      <c r="GF116" s="2">
        <v>-2113302258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31"/>
        <v>0</v>
      </c>
      <c r="GM116" s="2">
        <f t="shared" si="132"/>
        <v>0</v>
      </c>
      <c r="GN116" s="2">
        <f t="shared" si="133"/>
        <v>0</v>
      </c>
      <c r="GO116" s="2">
        <f t="shared" si="134"/>
        <v>0</v>
      </c>
      <c r="GP116" s="2">
        <f t="shared" si="135"/>
        <v>0</v>
      </c>
      <c r="GQ116" s="2"/>
      <c r="GR116" s="2">
        <v>0</v>
      </c>
      <c r="GS116" s="2">
        <v>3</v>
      </c>
      <c r="GT116" s="2">
        <v>0</v>
      </c>
      <c r="GU116" s="2" t="s">
        <v>4</v>
      </c>
      <c r="GV116" s="2">
        <f t="shared" si="136"/>
        <v>0</v>
      </c>
      <c r="GW116" s="2">
        <v>1</v>
      </c>
      <c r="GX116" s="2">
        <f t="shared" si="137"/>
        <v>0</v>
      </c>
      <c r="GY116" s="2"/>
      <c r="GZ116" s="2"/>
      <c r="HA116" s="2">
        <v>0</v>
      </c>
      <c r="HB116" s="2">
        <v>0</v>
      </c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18</v>
      </c>
      <c r="B117">
        <v>1</v>
      </c>
      <c r="C117">
        <v>255</v>
      </c>
      <c r="E117" t="s">
        <v>209</v>
      </c>
      <c r="F117" t="s">
        <v>210</v>
      </c>
      <c r="G117" t="s">
        <v>211</v>
      </c>
      <c r="H117" t="s">
        <v>166</v>
      </c>
      <c r="I117">
        <f>I115*J117</f>
        <v>1.1770000000000003</v>
      </c>
      <c r="J117">
        <v>2.14</v>
      </c>
      <c r="O117">
        <f t="shared" si="105"/>
        <v>0</v>
      </c>
      <c r="P117">
        <f t="shared" si="106"/>
        <v>0</v>
      </c>
      <c r="Q117">
        <f t="shared" si="107"/>
        <v>0</v>
      </c>
      <c r="R117">
        <f t="shared" si="108"/>
        <v>0</v>
      </c>
      <c r="S117">
        <f t="shared" si="109"/>
        <v>0</v>
      </c>
      <c r="T117">
        <f t="shared" si="110"/>
        <v>0</v>
      </c>
      <c r="U117">
        <f t="shared" si="111"/>
        <v>0</v>
      </c>
      <c r="V117">
        <f t="shared" si="112"/>
        <v>0</v>
      </c>
      <c r="W117">
        <f t="shared" si="113"/>
        <v>0</v>
      </c>
      <c r="X117">
        <f t="shared" si="114"/>
        <v>0</v>
      </c>
      <c r="Y117">
        <f t="shared" si="115"/>
        <v>0</v>
      </c>
      <c r="AA117">
        <v>16483255</v>
      </c>
      <c r="AB117">
        <f t="shared" si="116"/>
        <v>0</v>
      </c>
      <c r="AC117">
        <f t="shared" si="140"/>
        <v>0</v>
      </c>
      <c r="AD117">
        <f t="shared" si="144"/>
        <v>0</v>
      </c>
      <c r="AE117">
        <f t="shared" si="145"/>
        <v>0</v>
      </c>
      <c r="AF117">
        <f t="shared" si="146"/>
        <v>0</v>
      </c>
      <c r="AG117">
        <f t="shared" si="117"/>
        <v>0</v>
      </c>
      <c r="AH117">
        <f t="shared" si="147"/>
        <v>0</v>
      </c>
      <c r="AI117">
        <f t="shared" si="148"/>
        <v>0</v>
      </c>
      <c r="AJ117">
        <f t="shared" si="118"/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80</v>
      </c>
      <c r="AU117">
        <v>68</v>
      </c>
      <c r="AV117">
        <v>1</v>
      </c>
      <c r="AW117">
        <v>1</v>
      </c>
      <c r="AZ117">
        <v>6.53</v>
      </c>
      <c r="BA117">
        <v>1</v>
      </c>
      <c r="BB117">
        <v>1</v>
      </c>
      <c r="BC117">
        <v>6.53</v>
      </c>
      <c r="BD117" t="s">
        <v>4</v>
      </c>
      <c r="BE117" t="s">
        <v>4</v>
      </c>
      <c r="BF117" t="s">
        <v>4</v>
      </c>
      <c r="BG117" t="s">
        <v>4</v>
      </c>
      <c r="BH117">
        <v>3</v>
      </c>
      <c r="BI117">
        <v>1</v>
      </c>
      <c r="BJ117" t="s">
        <v>4</v>
      </c>
      <c r="BM117">
        <v>57001</v>
      </c>
      <c r="BN117">
        <v>0</v>
      </c>
      <c r="BO117" t="s">
        <v>4</v>
      </c>
      <c r="BP117">
        <v>0</v>
      </c>
      <c r="BQ117">
        <v>6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4</v>
      </c>
      <c r="BZ117">
        <v>80</v>
      </c>
      <c r="CA117">
        <v>68</v>
      </c>
      <c r="CF117">
        <v>0</v>
      </c>
      <c r="CG117">
        <v>0</v>
      </c>
      <c r="CM117">
        <v>0</v>
      </c>
      <c r="CN117" t="s">
        <v>4</v>
      </c>
      <c r="CO117">
        <v>0</v>
      </c>
      <c r="CP117">
        <f t="shared" si="119"/>
        <v>0</v>
      </c>
      <c r="CQ117">
        <f t="shared" si="120"/>
        <v>0</v>
      </c>
      <c r="CR117">
        <f t="shared" si="121"/>
        <v>0</v>
      </c>
      <c r="CS117">
        <f t="shared" si="122"/>
        <v>0</v>
      </c>
      <c r="CT117">
        <f t="shared" si="123"/>
        <v>0</v>
      </c>
      <c r="CU117">
        <f t="shared" si="124"/>
        <v>0</v>
      </c>
      <c r="CV117">
        <f t="shared" si="125"/>
        <v>0</v>
      </c>
      <c r="CW117">
        <f t="shared" si="126"/>
        <v>0</v>
      </c>
      <c r="CX117">
        <f t="shared" si="127"/>
        <v>0</v>
      </c>
      <c r="CY117">
        <f t="shared" si="128"/>
        <v>0</v>
      </c>
      <c r="CZ117">
        <f t="shared" si="129"/>
        <v>0</v>
      </c>
      <c r="DC117" t="s">
        <v>4</v>
      </c>
      <c r="DD117" t="s">
        <v>4</v>
      </c>
      <c r="DE117" t="s">
        <v>4</v>
      </c>
      <c r="DF117" t="s">
        <v>4</v>
      </c>
      <c r="DG117" t="s">
        <v>4</v>
      </c>
      <c r="DH117" t="s">
        <v>4</v>
      </c>
      <c r="DI117" t="s">
        <v>4</v>
      </c>
      <c r="DJ117" t="s">
        <v>4</v>
      </c>
      <c r="DK117" t="s">
        <v>4</v>
      </c>
      <c r="DL117" t="s">
        <v>4</v>
      </c>
      <c r="DM117" t="s">
        <v>4</v>
      </c>
      <c r="DN117">
        <v>0</v>
      </c>
      <c r="DO117">
        <v>0</v>
      </c>
      <c r="DP117">
        <v>1</v>
      </c>
      <c r="DQ117">
        <v>1</v>
      </c>
      <c r="DU117">
        <v>1007</v>
      </c>
      <c r="DV117" t="s">
        <v>166</v>
      </c>
      <c r="DW117" t="s">
        <v>166</v>
      </c>
      <c r="DX117">
        <v>1</v>
      </c>
      <c r="EE117">
        <v>16510566</v>
      </c>
      <c r="EF117">
        <v>6</v>
      </c>
      <c r="EG117" t="s">
        <v>53</v>
      </c>
      <c r="EH117">
        <v>0</v>
      </c>
      <c r="EI117" t="s">
        <v>4</v>
      </c>
      <c r="EJ117">
        <v>1</v>
      </c>
      <c r="EK117">
        <v>57001</v>
      </c>
      <c r="EL117" t="s">
        <v>68</v>
      </c>
      <c r="EM117" t="s">
        <v>69</v>
      </c>
      <c r="EO117" t="s">
        <v>4</v>
      </c>
      <c r="EQ117">
        <v>0</v>
      </c>
      <c r="ER117">
        <v>0</v>
      </c>
      <c r="ES117">
        <v>0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130"/>
        <v>0</v>
      </c>
      <c r="FS117">
        <v>0</v>
      </c>
      <c r="FX117">
        <v>80</v>
      </c>
      <c r="FY117">
        <v>68</v>
      </c>
      <c r="GA117" t="s">
        <v>4</v>
      </c>
      <c r="GD117">
        <v>0</v>
      </c>
      <c r="GF117">
        <v>-2113302258</v>
      </c>
      <c r="GG117">
        <v>1</v>
      </c>
      <c r="GH117">
        <v>1</v>
      </c>
      <c r="GI117">
        <v>4</v>
      </c>
      <c r="GJ117">
        <v>0</v>
      </c>
      <c r="GK117">
        <f>ROUND(R117*(S12)/100,2)</f>
        <v>0</v>
      </c>
      <c r="GL117">
        <f t="shared" si="131"/>
        <v>0</v>
      </c>
      <c r="GM117">
        <f t="shared" si="132"/>
        <v>0</v>
      </c>
      <c r="GN117">
        <f t="shared" si="133"/>
        <v>0</v>
      </c>
      <c r="GO117">
        <f t="shared" si="134"/>
        <v>0</v>
      </c>
      <c r="GP117">
        <f t="shared" si="135"/>
        <v>0</v>
      </c>
      <c r="GR117">
        <v>0</v>
      </c>
      <c r="GS117">
        <v>3</v>
      </c>
      <c r="GT117">
        <v>0</v>
      </c>
      <c r="GU117" t="s">
        <v>4</v>
      </c>
      <c r="GV117">
        <f t="shared" si="136"/>
        <v>0</v>
      </c>
      <c r="GW117">
        <v>1</v>
      </c>
      <c r="GX117">
        <f t="shared" si="137"/>
        <v>0</v>
      </c>
      <c r="HA117">
        <v>0</v>
      </c>
      <c r="HB117">
        <v>0</v>
      </c>
      <c r="IK117">
        <v>0</v>
      </c>
    </row>
    <row r="118" spans="1:255" x14ac:dyDescent="0.2">
      <c r="A118" s="2">
        <v>18</v>
      </c>
      <c r="B118" s="2">
        <v>1</v>
      </c>
      <c r="C118" s="2">
        <v>250</v>
      </c>
      <c r="D118" s="2"/>
      <c r="E118" s="2" t="s">
        <v>212</v>
      </c>
      <c r="F118" s="2" t="s">
        <v>213</v>
      </c>
      <c r="G118" s="2" t="s">
        <v>214</v>
      </c>
      <c r="H118" s="2" t="s">
        <v>166</v>
      </c>
      <c r="I118" s="2">
        <f>I114*J118</f>
        <v>1.1770000000000003</v>
      </c>
      <c r="J118" s="2">
        <v>2.14</v>
      </c>
      <c r="K118" s="2"/>
      <c r="L118" s="2"/>
      <c r="M118" s="2"/>
      <c r="N118" s="2"/>
      <c r="O118" s="2">
        <f t="shared" si="105"/>
        <v>645.35</v>
      </c>
      <c r="P118" s="2">
        <f t="shared" si="106"/>
        <v>645.35</v>
      </c>
      <c r="Q118" s="2">
        <f t="shared" si="107"/>
        <v>0</v>
      </c>
      <c r="R118" s="2">
        <f t="shared" si="108"/>
        <v>0</v>
      </c>
      <c r="S118" s="2">
        <f t="shared" si="109"/>
        <v>0</v>
      </c>
      <c r="T118" s="2">
        <f t="shared" si="110"/>
        <v>0</v>
      </c>
      <c r="U118" s="2">
        <f t="shared" si="111"/>
        <v>0</v>
      </c>
      <c r="V118" s="2">
        <f t="shared" si="112"/>
        <v>0</v>
      </c>
      <c r="W118" s="2">
        <f t="shared" si="113"/>
        <v>0</v>
      </c>
      <c r="X118" s="2">
        <f t="shared" si="114"/>
        <v>0</v>
      </c>
      <c r="Y118" s="2">
        <f t="shared" si="115"/>
        <v>0</v>
      </c>
      <c r="Z118" s="2"/>
      <c r="AA118" s="2">
        <v>16483241</v>
      </c>
      <c r="AB118" s="2">
        <f t="shared" si="116"/>
        <v>548.29999999999995</v>
      </c>
      <c r="AC118" s="2">
        <f t="shared" si="140"/>
        <v>548.29999999999995</v>
      </c>
      <c r="AD118" s="2">
        <f t="shared" si="144"/>
        <v>0</v>
      </c>
      <c r="AE118" s="2">
        <f t="shared" si="145"/>
        <v>0</v>
      </c>
      <c r="AF118" s="2">
        <f t="shared" si="146"/>
        <v>0</v>
      </c>
      <c r="AG118" s="2">
        <f t="shared" si="117"/>
        <v>0</v>
      </c>
      <c r="AH118" s="2">
        <f t="shared" si="147"/>
        <v>0</v>
      </c>
      <c r="AI118" s="2">
        <f t="shared" si="148"/>
        <v>0</v>
      </c>
      <c r="AJ118" s="2">
        <f t="shared" si="118"/>
        <v>0</v>
      </c>
      <c r="AK118" s="2">
        <v>548.29999999999995</v>
      </c>
      <c r="AL118" s="2">
        <v>548.29999999999995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80</v>
      </c>
      <c r="AU118" s="2">
        <v>68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4</v>
      </c>
      <c r="BE118" s="2" t="s">
        <v>4</v>
      </c>
      <c r="BF118" s="2" t="s">
        <v>4</v>
      </c>
      <c r="BG118" s="2" t="s">
        <v>4</v>
      </c>
      <c r="BH118" s="2">
        <v>3</v>
      </c>
      <c r="BI118" s="2">
        <v>1</v>
      </c>
      <c r="BJ118" s="2" t="s">
        <v>215</v>
      </c>
      <c r="BK118" s="2"/>
      <c r="BL118" s="2"/>
      <c r="BM118" s="2">
        <v>57001</v>
      </c>
      <c r="BN118" s="2">
        <v>0</v>
      </c>
      <c r="BO118" s="2" t="s">
        <v>4</v>
      </c>
      <c r="BP118" s="2">
        <v>0</v>
      </c>
      <c r="BQ118" s="2">
        <v>6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4</v>
      </c>
      <c r="BZ118" s="2">
        <v>80</v>
      </c>
      <c r="CA118" s="2">
        <v>68</v>
      </c>
      <c r="CB118" s="2"/>
      <c r="CC118" s="2"/>
      <c r="CD118" s="2"/>
      <c r="CE118" s="2"/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4</v>
      </c>
      <c r="CO118" s="2">
        <v>0</v>
      </c>
      <c r="CP118" s="2">
        <f t="shared" si="119"/>
        <v>645.35</v>
      </c>
      <c r="CQ118" s="2">
        <f t="shared" si="120"/>
        <v>548.29999999999995</v>
      </c>
      <c r="CR118" s="2">
        <f t="shared" si="121"/>
        <v>0</v>
      </c>
      <c r="CS118" s="2">
        <f t="shared" si="122"/>
        <v>0</v>
      </c>
      <c r="CT118" s="2">
        <f t="shared" si="123"/>
        <v>0</v>
      </c>
      <c r="CU118" s="2">
        <f t="shared" si="124"/>
        <v>0</v>
      </c>
      <c r="CV118" s="2">
        <f t="shared" si="125"/>
        <v>0</v>
      </c>
      <c r="CW118" s="2">
        <f t="shared" si="126"/>
        <v>0</v>
      </c>
      <c r="CX118" s="2">
        <f t="shared" si="127"/>
        <v>0</v>
      </c>
      <c r="CY118" s="2">
        <f t="shared" si="128"/>
        <v>0</v>
      </c>
      <c r="CZ118" s="2">
        <f t="shared" si="129"/>
        <v>0</v>
      </c>
      <c r="DA118" s="2"/>
      <c r="DB118" s="2"/>
      <c r="DC118" s="2" t="s">
        <v>4</v>
      </c>
      <c r="DD118" s="2" t="s">
        <v>4</v>
      </c>
      <c r="DE118" s="2" t="s">
        <v>4</v>
      </c>
      <c r="DF118" s="2" t="s">
        <v>4</v>
      </c>
      <c r="DG118" s="2" t="s">
        <v>4</v>
      </c>
      <c r="DH118" s="2" t="s">
        <v>4</v>
      </c>
      <c r="DI118" s="2" t="s">
        <v>4</v>
      </c>
      <c r="DJ118" s="2" t="s">
        <v>4</v>
      </c>
      <c r="DK118" s="2" t="s">
        <v>4</v>
      </c>
      <c r="DL118" s="2" t="s">
        <v>4</v>
      </c>
      <c r="DM118" s="2" t="s">
        <v>4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1007</v>
      </c>
      <c r="DV118" s="2" t="s">
        <v>166</v>
      </c>
      <c r="DW118" s="2" t="s">
        <v>166</v>
      </c>
      <c r="DX118" s="2">
        <v>1</v>
      </c>
      <c r="DY118" s="2"/>
      <c r="DZ118" s="2"/>
      <c r="EA118" s="2"/>
      <c r="EB118" s="2"/>
      <c r="EC118" s="2"/>
      <c r="ED118" s="2"/>
      <c r="EE118" s="2">
        <v>16510566</v>
      </c>
      <c r="EF118" s="2">
        <v>6</v>
      </c>
      <c r="EG118" s="2" t="s">
        <v>53</v>
      </c>
      <c r="EH118" s="2">
        <v>0</v>
      </c>
      <c r="EI118" s="2" t="s">
        <v>4</v>
      </c>
      <c r="EJ118" s="2">
        <v>1</v>
      </c>
      <c r="EK118" s="2">
        <v>57001</v>
      </c>
      <c r="EL118" s="2" t="s">
        <v>68</v>
      </c>
      <c r="EM118" s="2" t="s">
        <v>69</v>
      </c>
      <c r="EN118" s="2"/>
      <c r="EO118" s="2" t="s">
        <v>4</v>
      </c>
      <c r="EP118" s="2"/>
      <c r="EQ118" s="2">
        <v>0</v>
      </c>
      <c r="ER118" s="2">
        <v>548.29999999999995</v>
      </c>
      <c r="ES118" s="2">
        <v>548.29999999999995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30"/>
        <v>0</v>
      </c>
      <c r="FS118" s="2">
        <v>0</v>
      </c>
      <c r="FT118" s="2"/>
      <c r="FU118" s="2"/>
      <c r="FV118" s="2"/>
      <c r="FW118" s="2"/>
      <c r="FX118" s="2">
        <v>80</v>
      </c>
      <c r="FY118" s="2">
        <v>68</v>
      </c>
      <c r="FZ118" s="2"/>
      <c r="GA118" s="2" t="s">
        <v>4</v>
      </c>
      <c r="GB118" s="2"/>
      <c r="GC118" s="2"/>
      <c r="GD118" s="2">
        <v>0</v>
      </c>
      <c r="GE118" s="2"/>
      <c r="GF118" s="2">
        <v>-1970722706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31"/>
        <v>0</v>
      </c>
      <c r="GM118" s="2">
        <f t="shared" si="132"/>
        <v>645.35</v>
      </c>
      <c r="GN118" s="2">
        <f t="shared" si="133"/>
        <v>645.35</v>
      </c>
      <c r="GO118" s="2">
        <f t="shared" si="134"/>
        <v>0</v>
      </c>
      <c r="GP118" s="2">
        <f t="shared" si="135"/>
        <v>0</v>
      </c>
      <c r="GQ118" s="2"/>
      <c r="GR118" s="2">
        <v>0</v>
      </c>
      <c r="GS118" s="2">
        <v>3</v>
      </c>
      <c r="GT118" s="2">
        <v>0</v>
      </c>
      <c r="GU118" s="2" t="s">
        <v>4</v>
      </c>
      <c r="GV118" s="2">
        <f t="shared" si="136"/>
        <v>0</v>
      </c>
      <c r="GW118" s="2">
        <v>1</v>
      </c>
      <c r="GX118" s="2">
        <f t="shared" si="137"/>
        <v>0</v>
      </c>
      <c r="GY118" s="2"/>
      <c r="GZ118" s="2"/>
      <c r="HA118" s="2">
        <v>0</v>
      </c>
      <c r="HB118" s="2">
        <v>0</v>
      </c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18</v>
      </c>
      <c r="B119">
        <v>1</v>
      </c>
      <c r="C119">
        <v>256</v>
      </c>
      <c r="E119" t="s">
        <v>212</v>
      </c>
      <c r="F119" t="s">
        <v>213</v>
      </c>
      <c r="G119" t="s">
        <v>214</v>
      </c>
      <c r="H119" t="s">
        <v>166</v>
      </c>
      <c r="I119">
        <f>I115*J119</f>
        <v>1.1770000000000003</v>
      </c>
      <c r="J119">
        <v>2.14</v>
      </c>
      <c r="O119">
        <f t="shared" si="105"/>
        <v>4214.13</v>
      </c>
      <c r="P119">
        <f t="shared" si="106"/>
        <v>4214.13</v>
      </c>
      <c r="Q119">
        <f t="shared" si="107"/>
        <v>0</v>
      </c>
      <c r="R119">
        <f t="shared" si="108"/>
        <v>0</v>
      </c>
      <c r="S119">
        <f t="shared" si="109"/>
        <v>0</v>
      </c>
      <c r="T119">
        <f t="shared" si="110"/>
        <v>0</v>
      </c>
      <c r="U119">
        <f t="shared" si="111"/>
        <v>0</v>
      </c>
      <c r="V119">
        <f t="shared" si="112"/>
        <v>0</v>
      </c>
      <c r="W119">
        <f t="shared" si="113"/>
        <v>0</v>
      </c>
      <c r="X119">
        <f t="shared" si="114"/>
        <v>0</v>
      </c>
      <c r="Y119">
        <f t="shared" si="115"/>
        <v>0</v>
      </c>
      <c r="AA119">
        <v>16483255</v>
      </c>
      <c r="AB119">
        <f t="shared" si="116"/>
        <v>548.29999999999995</v>
      </c>
      <c r="AC119">
        <f t="shared" si="140"/>
        <v>548.29999999999995</v>
      </c>
      <c r="AD119">
        <f t="shared" si="144"/>
        <v>0</v>
      </c>
      <c r="AE119">
        <f t="shared" si="145"/>
        <v>0</v>
      </c>
      <c r="AF119">
        <f t="shared" si="146"/>
        <v>0</v>
      </c>
      <c r="AG119">
        <f t="shared" si="117"/>
        <v>0</v>
      </c>
      <c r="AH119">
        <f t="shared" si="147"/>
        <v>0</v>
      </c>
      <c r="AI119">
        <f t="shared" si="148"/>
        <v>0</v>
      </c>
      <c r="AJ119">
        <f t="shared" si="118"/>
        <v>0</v>
      </c>
      <c r="AK119">
        <v>548.29999999999995</v>
      </c>
      <c r="AL119">
        <v>548.29999999999995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80</v>
      </c>
      <c r="AU119">
        <v>68</v>
      </c>
      <c r="AV119">
        <v>1</v>
      </c>
      <c r="AW119">
        <v>1</v>
      </c>
      <c r="AZ119">
        <v>6.53</v>
      </c>
      <c r="BA119">
        <v>1</v>
      </c>
      <c r="BB119">
        <v>1</v>
      </c>
      <c r="BC119">
        <v>6.53</v>
      </c>
      <c r="BD119" t="s">
        <v>4</v>
      </c>
      <c r="BE119" t="s">
        <v>4</v>
      </c>
      <c r="BF119" t="s">
        <v>4</v>
      </c>
      <c r="BG119" t="s">
        <v>4</v>
      </c>
      <c r="BH119">
        <v>3</v>
      </c>
      <c r="BI119">
        <v>1</v>
      </c>
      <c r="BJ119" t="s">
        <v>215</v>
      </c>
      <c r="BM119">
        <v>57001</v>
      </c>
      <c r="BN119">
        <v>0</v>
      </c>
      <c r="BO119" t="s">
        <v>4</v>
      </c>
      <c r="BP119">
        <v>0</v>
      </c>
      <c r="BQ119">
        <v>6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4</v>
      </c>
      <c r="BZ119">
        <v>80</v>
      </c>
      <c r="CA119">
        <v>68</v>
      </c>
      <c r="CF119">
        <v>0</v>
      </c>
      <c r="CG119">
        <v>0</v>
      </c>
      <c r="CM119">
        <v>0</v>
      </c>
      <c r="CN119" t="s">
        <v>4</v>
      </c>
      <c r="CO119">
        <v>0</v>
      </c>
      <c r="CP119">
        <f t="shared" si="119"/>
        <v>4214.13</v>
      </c>
      <c r="CQ119">
        <f t="shared" si="120"/>
        <v>3580.3989999999999</v>
      </c>
      <c r="CR119">
        <f t="shared" si="121"/>
        <v>0</v>
      </c>
      <c r="CS119">
        <f t="shared" si="122"/>
        <v>0</v>
      </c>
      <c r="CT119">
        <f t="shared" si="123"/>
        <v>0</v>
      </c>
      <c r="CU119">
        <f t="shared" si="124"/>
        <v>0</v>
      </c>
      <c r="CV119">
        <f t="shared" si="125"/>
        <v>0</v>
      </c>
      <c r="CW119">
        <f t="shared" si="126"/>
        <v>0</v>
      </c>
      <c r="CX119">
        <f t="shared" si="127"/>
        <v>0</v>
      </c>
      <c r="CY119">
        <f t="shared" si="128"/>
        <v>0</v>
      </c>
      <c r="CZ119">
        <f t="shared" si="129"/>
        <v>0</v>
      </c>
      <c r="DC119" t="s">
        <v>4</v>
      </c>
      <c r="DD119" t="s">
        <v>4</v>
      </c>
      <c r="DE119" t="s">
        <v>4</v>
      </c>
      <c r="DF119" t="s">
        <v>4</v>
      </c>
      <c r="DG119" t="s">
        <v>4</v>
      </c>
      <c r="DH119" t="s">
        <v>4</v>
      </c>
      <c r="DI119" t="s">
        <v>4</v>
      </c>
      <c r="DJ119" t="s">
        <v>4</v>
      </c>
      <c r="DK119" t="s">
        <v>4</v>
      </c>
      <c r="DL119" t="s">
        <v>4</v>
      </c>
      <c r="DM119" t="s">
        <v>4</v>
      </c>
      <c r="DN119">
        <v>0</v>
      </c>
      <c r="DO119">
        <v>0</v>
      </c>
      <c r="DP119">
        <v>1</v>
      </c>
      <c r="DQ119">
        <v>1</v>
      </c>
      <c r="DU119">
        <v>1007</v>
      </c>
      <c r="DV119" t="s">
        <v>166</v>
      </c>
      <c r="DW119" t="s">
        <v>166</v>
      </c>
      <c r="DX119">
        <v>1</v>
      </c>
      <c r="EE119">
        <v>16510566</v>
      </c>
      <c r="EF119">
        <v>6</v>
      </c>
      <c r="EG119" t="s">
        <v>53</v>
      </c>
      <c r="EH119">
        <v>0</v>
      </c>
      <c r="EI119" t="s">
        <v>4</v>
      </c>
      <c r="EJ119">
        <v>1</v>
      </c>
      <c r="EK119">
        <v>57001</v>
      </c>
      <c r="EL119" t="s">
        <v>68</v>
      </c>
      <c r="EM119" t="s">
        <v>69</v>
      </c>
      <c r="EO119" t="s">
        <v>4</v>
      </c>
      <c r="EQ119">
        <v>0</v>
      </c>
      <c r="ER119">
        <v>548.29999999999995</v>
      </c>
      <c r="ES119">
        <v>548.29999999999995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30"/>
        <v>0</v>
      </c>
      <c r="FS119">
        <v>0</v>
      </c>
      <c r="FX119">
        <v>80</v>
      </c>
      <c r="FY119">
        <v>68</v>
      </c>
      <c r="GA119" t="s">
        <v>4</v>
      </c>
      <c r="GD119">
        <v>0</v>
      </c>
      <c r="GF119">
        <v>-1970722706</v>
      </c>
      <c r="GG119">
        <v>1</v>
      </c>
      <c r="GH119">
        <v>1</v>
      </c>
      <c r="GI119">
        <v>4</v>
      </c>
      <c r="GJ119">
        <v>0</v>
      </c>
      <c r="GK119">
        <f>ROUND(R119*(S12)/100,2)</f>
        <v>0</v>
      </c>
      <c r="GL119">
        <f t="shared" si="131"/>
        <v>0</v>
      </c>
      <c r="GM119">
        <f t="shared" si="132"/>
        <v>4214.13</v>
      </c>
      <c r="GN119">
        <f t="shared" si="133"/>
        <v>4214.13</v>
      </c>
      <c r="GO119">
        <f t="shared" si="134"/>
        <v>0</v>
      </c>
      <c r="GP119">
        <f t="shared" si="135"/>
        <v>0</v>
      </c>
      <c r="GR119">
        <v>0</v>
      </c>
      <c r="GS119">
        <v>3</v>
      </c>
      <c r="GT119">
        <v>0</v>
      </c>
      <c r="GU119" t="s">
        <v>4</v>
      </c>
      <c r="GV119">
        <f t="shared" si="136"/>
        <v>0</v>
      </c>
      <c r="GW119">
        <v>1</v>
      </c>
      <c r="GX119">
        <f t="shared" si="137"/>
        <v>0</v>
      </c>
      <c r="HA119">
        <v>0</v>
      </c>
      <c r="HB119">
        <v>0</v>
      </c>
      <c r="IK119">
        <v>0</v>
      </c>
    </row>
    <row r="120" spans="1:255" x14ac:dyDescent="0.2">
      <c r="A120" s="2">
        <v>17</v>
      </c>
      <c r="B120" s="2">
        <v>1</v>
      </c>
      <c r="C120" s="2">
        <f>ROW(SmtRes!A263)</f>
        <v>263</v>
      </c>
      <c r="D120" s="2">
        <f>ROW(EtalonRes!A266)</f>
        <v>266</v>
      </c>
      <c r="E120" s="2" t="s">
        <v>216</v>
      </c>
      <c r="F120" s="2" t="s">
        <v>217</v>
      </c>
      <c r="G120" s="2" t="s">
        <v>218</v>
      </c>
      <c r="H120" s="2" t="s">
        <v>31</v>
      </c>
      <c r="I120" s="2">
        <f>ROUND(184.4/100,9)</f>
        <v>1.8440000000000001</v>
      </c>
      <c r="J120" s="2">
        <v>0</v>
      </c>
      <c r="K120" s="2"/>
      <c r="L120" s="2"/>
      <c r="M120" s="2"/>
      <c r="N120" s="2"/>
      <c r="O120" s="2">
        <f t="shared" si="105"/>
        <v>141.16999999999999</v>
      </c>
      <c r="P120" s="2">
        <f t="shared" si="106"/>
        <v>5.31</v>
      </c>
      <c r="Q120" s="2">
        <f t="shared" si="107"/>
        <v>2.2400000000000002</v>
      </c>
      <c r="R120" s="2">
        <f t="shared" si="108"/>
        <v>0.6</v>
      </c>
      <c r="S120" s="2">
        <f t="shared" si="109"/>
        <v>133.62</v>
      </c>
      <c r="T120" s="2">
        <f t="shared" si="110"/>
        <v>0</v>
      </c>
      <c r="U120" s="2">
        <f t="shared" si="111"/>
        <v>13.889929999999998</v>
      </c>
      <c r="V120" s="2">
        <f t="shared" si="112"/>
        <v>4.6100000000000002E-2</v>
      </c>
      <c r="W120" s="2">
        <f t="shared" si="113"/>
        <v>0</v>
      </c>
      <c r="X120" s="2">
        <f t="shared" si="114"/>
        <v>127.51</v>
      </c>
      <c r="Y120" s="2">
        <f t="shared" si="115"/>
        <v>63.08</v>
      </c>
      <c r="Z120" s="2"/>
      <c r="AA120" s="2">
        <v>16483241</v>
      </c>
      <c r="AB120" s="2">
        <f t="shared" si="116"/>
        <v>76.554000000000002</v>
      </c>
      <c r="AC120" s="2">
        <f>ROUND(((ES120*16)),6)</f>
        <v>2.88</v>
      </c>
      <c r="AD120" s="2">
        <f>ROUND(((((ET120*1.25))-((EU120*1.25)))+AE120),6)</f>
        <v>1.2124999999999999</v>
      </c>
      <c r="AE120" s="2">
        <f>ROUND(((EU120*1.25)),6)</f>
        <v>0.32500000000000001</v>
      </c>
      <c r="AF120" s="2">
        <f>ROUND(((EV120*1.15)),6)</f>
        <v>72.461500000000001</v>
      </c>
      <c r="AG120" s="2">
        <f t="shared" si="117"/>
        <v>0</v>
      </c>
      <c r="AH120" s="2">
        <f>((EW120*1.15))</f>
        <v>7.5324999999999989</v>
      </c>
      <c r="AI120" s="2">
        <f>((EX120*1.25))</f>
        <v>2.5000000000000001E-2</v>
      </c>
      <c r="AJ120" s="2">
        <f t="shared" si="118"/>
        <v>0</v>
      </c>
      <c r="AK120" s="2">
        <v>64.16</v>
      </c>
      <c r="AL120" s="2">
        <v>0.18</v>
      </c>
      <c r="AM120" s="2">
        <v>0.97</v>
      </c>
      <c r="AN120" s="2">
        <v>0.26</v>
      </c>
      <c r="AO120" s="2">
        <v>63.01</v>
      </c>
      <c r="AP120" s="2">
        <v>0</v>
      </c>
      <c r="AQ120" s="2">
        <v>6.55</v>
      </c>
      <c r="AR120" s="2">
        <v>0.02</v>
      </c>
      <c r="AS120" s="2">
        <v>0</v>
      </c>
      <c r="AT120" s="2">
        <v>95</v>
      </c>
      <c r="AU120" s="2">
        <v>47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4</v>
      </c>
      <c r="BE120" s="2" t="s">
        <v>4</v>
      </c>
      <c r="BF120" s="2" t="s">
        <v>4</v>
      </c>
      <c r="BG120" s="2" t="s">
        <v>4</v>
      </c>
      <c r="BH120" s="2">
        <v>0</v>
      </c>
      <c r="BI120" s="2">
        <v>1</v>
      </c>
      <c r="BJ120" s="2" t="s">
        <v>219</v>
      </c>
      <c r="BK120" s="2"/>
      <c r="BL120" s="2"/>
      <c r="BM120" s="2">
        <v>15001</v>
      </c>
      <c r="BN120" s="2">
        <v>0</v>
      </c>
      <c r="BO120" s="2" t="s">
        <v>4</v>
      </c>
      <c r="BP120" s="2">
        <v>0</v>
      </c>
      <c r="BQ120" s="2">
        <v>2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4</v>
      </c>
      <c r="BZ120" s="2">
        <v>105</v>
      </c>
      <c r="CA120" s="2">
        <v>55</v>
      </c>
      <c r="CB120" s="2"/>
      <c r="CC120" s="2"/>
      <c r="CD120" s="2"/>
      <c r="CE120" s="2"/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1126</v>
      </c>
      <c r="CO120" s="2">
        <v>0</v>
      </c>
      <c r="CP120" s="2">
        <f t="shared" si="119"/>
        <v>141.17000000000002</v>
      </c>
      <c r="CQ120" s="2">
        <f t="shared" si="120"/>
        <v>2.88</v>
      </c>
      <c r="CR120" s="2">
        <f t="shared" si="121"/>
        <v>1.2124999999999999</v>
      </c>
      <c r="CS120" s="2">
        <f t="shared" si="122"/>
        <v>0.32500000000000001</v>
      </c>
      <c r="CT120" s="2">
        <f t="shared" si="123"/>
        <v>72.461500000000001</v>
      </c>
      <c r="CU120" s="2">
        <f t="shared" si="124"/>
        <v>0</v>
      </c>
      <c r="CV120" s="2">
        <f t="shared" si="125"/>
        <v>7.5324999999999989</v>
      </c>
      <c r="CW120" s="2">
        <f t="shared" si="126"/>
        <v>2.5000000000000001E-2</v>
      </c>
      <c r="CX120" s="2">
        <f t="shared" si="127"/>
        <v>0</v>
      </c>
      <c r="CY120" s="2">
        <f t="shared" si="128"/>
        <v>127.509</v>
      </c>
      <c r="CZ120" s="2">
        <f t="shared" si="129"/>
        <v>63.083400000000005</v>
      </c>
      <c r="DA120" s="2"/>
      <c r="DB120" s="2"/>
      <c r="DC120" s="2" t="s">
        <v>4</v>
      </c>
      <c r="DD120" s="2" t="s">
        <v>220</v>
      </c>
      <c r="DE120" s="2" t="s">
        <v>76</v>
      </c>
      <c r="DF120" s="2" t="s">
        <v>76</v>
      </c>
      <c r="DG120" s="2" t="s">
        <v>77</v>
      </c>
      <c r="DH120" s="2" t="s">
        <v>4</v>
      </c>
      <c r="DI120" s="2" t="s">
        <v>77</v>
      </c>
      <c r="DJ120" s="2" t="s">
        <v>76</v>
      </c>
      <c r="DK120" s="2" t="s">
        <v>4</v>
      </c>
      <c r="DL120" s="2" t="s">
        <v>4</v>
      </c>
      <c r="DM120" s="2" t="s">
        <v>4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1005</v>
      </c>
      <c r="DV120" s="2" t="s">
        <v>31</v>
      </c>
      <c r="DW120" s="2" t="s">
        <v>31</v>
      </c>
      <c r="DX120" s="2">
        <v>100</v>
      </c>
      <c r="DY120" s="2"/>
      <c r="DZ120" s="2"/>
      <c r="EA120" s="2"/>
      <c r="EB120" s="2"/>
      <c r="EC120" s="2"/>
      <c r="ED120" s="2"/>
      <c r="EE120" s="2">
        <v>16510513</v>
      </c>
      <c r="EF120" s="2">
        <v>2</v>
      </c>
      <c r="EG120" s="2" t="s">
        <v>22</v>
      </c>
      <c r="EH120" s="2">
        <v>0</v>
      </c>
      <c r="EI120" s="2" t="s">
        <v>4</v>
      </c>
      <c r="EJ120" s="2">
        <v>1</v>
      </c>
      <c r="EK120" s="2">
        <v>15001</v>
      </c>
      <c r="EL120" s="2" t="s">
        <v>172</v>
      </c>
      <c r="EM120" s="2" t="s">
        <v>173</v>
      </c>
      <c r="EN120" s="2"/>
      <c r="EO120" s="2" t="s">
        <v>78</v>
      </c>
      <c r="EP120" s="2"/>
      <c r="EQ120" s="2">
        <v>0</v>
      </c>
      <c r="ER120" s="2">
        <v>64.16</v>
      </c>
      <c r="ES120" s="2">
        <v>0.18</v>
      </c>
      <c r="ET120" s="2">
        <v>0.97</v>
      </c>
      <c r="EU120" s="2">
        <v>0.26</v>
      </c>
      <c r="EV120" s="2">
        <v>63.01</v>
      </c>
      <c r="EW120" s="2">
        <v>6.55</v>
      </c>
      <c r="EX120" s="2">
        <v>0.02</v>
      </c>
      <c r="EY120" s="2">
        <v>0</v>
      </c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130"/>
        <v>0</v>
      </c>
      <c r="FS120" s="2">
        <v>0</v>
      </c>
      <c r="FT120" s="2" t="s">
        <v>26</v>
      </c>
      <c r="FU120" s="2" t="s">
        <v>27</v>
      </c>
      <c r="FV120" s="2"/>
      <c r="FW120" s="2"/>
      <c r="FX120" s="2">
        <v>94.5</v>
      </c>
      <c r="FY120" s="2">
        <v>46.75</v>
      </c>
      <c r="FZ120" s="2"/>
      <c r="GA120" s="2" t="s">
        <v>4</v>
      </c>
      <c r="GB120" s="2"/>
      <c r="GC120" s="2"/>
      <c r="GD120" s="2">
        <v>0</v>
      </c>
      <c r="GE120" s="2"/>
      <c r="GF120" s="2">
        <v>-2014629731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si="131"/>
        <v>0</v>
      </c>
      <c r="GM120" s="2">
        <f t="shared" si="132"/>
        <v>331.76</v>
      </c>
      <c r="GN120" s="2">
        <f t="shared" si="133"/>
        <v>331.76</v>
      </c>
      <c r="GO120" s="2">
        <f t="shared" si="134"/>
        <v>0</v>
      </c>
      <c r="GP120" s="2">
        <f t="shared" si="135"/>
        <v>0</v>
      </c>
      <c r="GQ120" s="2"/>
      <c r="GR120" s="2">
        <v>0</v>
      </c>
      <c r="GS120" s="2">
        <v>3</v>
      </c>
      <c r="GT120" s="2">
        <v>0</v>
      </c>
      <c r="GU120" s="2" t="s">
        <v>4</v>
      </c>
      <c r="GV120" s="2">
        <f t="shared" si="136"/>
        <v>0</v>
      </c>
      <c r="GW120" s="2">
        <v>1</v>
      </c>
      <c r="GX120" s="2">
        <f t="shared" si="137"/>
        <v>0</v>
      </c>
      <c r="GY120" s="2"/>
      <c r="GZ120" s="2"/>
      <c r="HA120" s="2">
        <v>0</v>
      </c>
      <c r="HB120" s="2">
        <v>0</v>
      </c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17</v>
      </c>
      <c r="B121">
        <v>1</v>
      </c>
      <c r="C121">
        <f>ROW(SmtRes!A270)</f>
        <v>270</v>
      </c>
      <c r="D121">
        <f>ROW(EtalonRes!A272)</f>
        <v>272</v>
      </c>
      <c r="E121" t="s">
        <v>216</v>
      </c>
      <c r="F121" t="s">
        <v>217</v>
      </c>
      <c r="G121" t="s">
        <v>218</v>
      </c>
      <c r="H121" t="s">
        <v>31</v>
      </c>
      <c r="I121">
        <f>ROUND(184.4/100,9)</f>
        <v>1.8440000000000001</v>
      </c>
      <c r="J121">
        <v>0</v>
      </c>
      <c r="O121">
        <f t="shared" si="105"/>
        <v>921.81</v>
      </c>
      <c r="P121">
        <f t="shared" si="106"/>
        <v>34.68</v>
      </c>
      <c r="Q121">
        <f t="shared" si="107"/>
        <v>14.6</v>
      </c>
      <c r="R121">
        <f t="shared" si="108"/>
        <v>3.91</v>
      </c>
      <c r="S121">
        <f t="shared" si="109"/>
        <v>872.53</v>
      </c>
      <c r="T121">
        <f t="shared" si="110"/>
        <v>0</v>
      </c>
      <c r="U121">
        <f t="shared" si="111"/>
        <v>13.889929999999998</v>
      </c>
      <c r="V121">
        <f t="shared" si="112"/>
        <v>4.6100000000000002E-2</v>
      </c>
      <c r="W121">
        <f t="shared" si="113"/>
        <v>0</v>
      </c>
      <c r="X121">
        <f t="shared" si="114"/>
        <v>832.62</v>
      </c>
      <c r="Y121">
        <f t="shared" si="115"/>
        <v>411.93</v>
      </c>
      <c r="AA121">
        <v>16483255</v>
      </c>
      <c r="AB121">
        <f t="shared" si="116"/>
        <v>76.554000000000002</v>
      </c>
      <c r="AC121">
        <f>ROUND(((ES121*16)),6)</f>
        <v>2.88</v>
      </c>
      <c r="AD121">
        <f>ROUND(((((ET121*1.25))-((EU121*1.25)))+AE121),6)</f>
        <v>1.2124999999999999</v>
      </c>
      <c r="AE121">
        <f>ROUND(((EU121*1.25)),6)</f>
        <v>0.32500000000000001</v>
      </c>
      <c r="AF121">
        <f>ROUND(((EV121*1.15)),6)</f>
        <v>72.461500000000001</v>
      </c>
      <c r="AG121">
        <f t="shared" si="117"/>
        <v>0</v>
      </c>
      <c r="AH121">
        <f>((EW121*1.15))</f>
        <v>7.5324999999999989</v>
      </c>
      <c r="AI121">
        <f>((EX121*1.25))</f>
        <v>2.5000000000000001E-2</v>
      </c>
      <c r="AJ121">
        <f t="shared" si="118"/>
        <v>0</v>
      </c>
      <c r="AK121">
        <v>64.16</v>
      </c>
      <c r="AL121">
        <v>0.18</v>
      </c>
      <c r="AM121">
        <v>0.97</v>
      </c>
      <c r="AN121">
        <v>0.26</v>
      </c>
      <c r="AO121">
        <v>63.01</v>
      </c>
      <c r="AP121">
        <v>0</v>
      </c>
      <c r="AQ121">
        <v>6.55</v>
      </c>
      <c r="AR121">
        <v>0.02</v>
      </c>
      <c r="AS121">
        <v>0</v>
      </c>
      <c r="AT121">
        <v>95</v>
      </c>
      <c r="AU121">
        <v>47</v>
      </c>
      <c r="AV121">
        <v>1</v>
      </c>
      <c r="AW121">
        <v>1</v>
      </c>
      <c r="AZ121">
        <v>6.53</v>
      </c>
      <c r="BA121">
        <v>6.53</v>
      </c>
      <c r="BB121">
        <v>6.53</v>
      </c>
      <c r="BC121">
        <v>6.53</v>
      </c>
      <c r="BD121" t="s">
        <v>4</v>
      </c>
      <c r="BE121" t="s">
        <v>4</v>
      </c>
      <c r="BF121" t="s">
        <v>4</v>
      </c>
      <c r="BG121" t="s">
        <v>4</v>
      </c>
      <c r="BH121">
        <v>0</v>
      </c>
      <c r="BI121">
        <v>1</v>
      </c>
      <c r="BJ121" t="s">
        <v>219</v>
      </c>
      <c r="BM121">
        <v>15001</v>
      </c>
      <c r="BN121">
        <v>0</v>
      </c>
      <c r="BO121" t="s">
        <v>4</v>
      </c>
      <c r="BP121">
        <v>0</v>
      </c>
      <c r="BQ121">
        <v>2</v>
      </c>
      <c r="BR121">
        <v>0</v>
      </c>
      <c r="BS121">
        <v>6.53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4</v>
      </c>
      <c r="BZ121">
        <v>105</v>
      </c>
      <c r="CA121">
        <v>55</v>
      </c>
      <c r="CF121">
        <v>0</v>
      </c>
      <c r="CG121">
        <v>0</v>
      </c>
      <c r="CM121">
        <v>0</v>
      </c>
      <c r="CN121" t="s">
        <v>1126</v>
      </c>
      <c r="CO121">
        <v>0</v>
      </c>
      <c r="CP121">
        <f t="shared" si="119"/>
        <v>921.81</v>
      </c>
      <c r="CQ121">
        <f t="shared" si="120"/>
        <v>18.8064</v>
      </c>
      <c r="CR121">
        <f t="shared" si="121"/>
        <v>7.9176250000000001</v>
      </c>
      <c r="CS121">
        <f t="shared" si="122"/>
        <v>2.1222500000000002</v>
      </c>
      <c r="CT121">
        <f t="shared" si="123"/>
        <v>473.17359500000003</v>
      </c>
      <c r="CU121">
        <f t="shared" si="124"/>
        <v>0</v>
      </c>
      <c r="CV121">
        <f t="shared" si="125"/>
        <v>7.5324999999999989</v>
      </c>
      <c r="CW121">
        <f t="shared" si="126"/>
        <v>2.5000000000000001E-2</v>
      </c>
      <c r="CX121">
        <f t="shared" si="127"/>
        <v>0</v>
      </c>
      <c r="CY121">
        <f t="shared" si="128"/>
        <v>832.61799999999994</v>
      </c>
      <c r="CZ121">
        <f t="shared" si="129"/>
        <v>411.92680000000001</v>
      </c>
      <c r="DC121" t="s">
        <v>4</v>
      </c>
      <c r="DD121" t="s">
        <v>220</v>
      </c>
      <c r="DE121" t="s">
        <v>76</v>
      </c>
      <c r="DF121" t="s">
        <v>76</v>
      </c>
      <c r="DG121" t="s">
        <v>77</v>
      </c>
      <c r="DH121" t="s">
        <v>4</v>
      </c>
      <c r="DI121" t="s">
        <v>77</v>
      </c>
      <c r="DJ121" t="s">
        <v>76</v>
      </c>
      <c r="DK121" t="s">
        <v>4</v>
      </c>
      <c r="DL121" t="s">
        <v>4</v>
      </c>
      <c r="DM121" t="s">
        <v>4</v>
      </c>
      <c r="DN121">
        <v>0</v>
      </c>
      <c r="DO121">
        <v>0</v>
      </c>
      <c r="DP121">
        <v>1</v>
      </c>
      <c r="DQ121">
        <v>1</v>
      </c>
      <c r="DU121">
        <v>1005</v>
      </c>
      <c r="DV121" t="s">
        <v>31</v>
      </c>
      <c r="DW121" t="s">
        <v>31</v>
      </c>
      <c r="DX121">
        <v>100</v>
      </c>
      <c r="EE121">
        <v>16510513</v>
      </c>
      <c r="EF121">
        <v>2</v>
      </c>
      <c r="EG121" t="s">
        <v>22</v>
      </c>
      <c r="EH121">
        <v>0</v>
      </c>
      <c r="EI121" t="s">
        <v>4</v>
      </c>
      <c r="EJ121">
        <v>1</v>
      </c>
      <c r="EK121">
        <v>15001</v>
      </c>
      <c r="EL121" t="s">
        <v>172</v>
      </c>
      <c r="EM121" t="s">
        <v>173</v>
      </c>
      <c r="EO121" t="s">
        <v>78</v>
      </c>
      <c r="EQ121">
        <v>0</v>
      </c>
      <c r="ER121">
        <v>64.16</v>
      </c>
      <c r="ES121">
        <v>0.18</v>
      </c>
      <c r="ET121">
        <v>0.97</v>
      </c>
      <c r="EU121">
        <v>0.26</v>
      </c>
      <c r="EV121">
        <v>63.01</v>
      </c>
      <c r="EW121">
        <v>6.55</v>
      </c>
      <c r="EX121">
        <v>0.02</v>
      </c>
      <c r="EY121">
        <v>0</v>
      </c>
      <c r="FQ121">
        <v>0</v>
      </c>
      <c r="FR121">
        <f t="shared" si="130"/>
        <v>0</v>
      </c>
      <c r="FS121">
        <v>0</v>
      </c>
      <c r="FT121" t="s">
        <v>26</v>
      </c>
      <c r="FU121" t="s">
        <v>27</v>
      </c>
      <c r="FX121">
        <v>94.5</v>
      </c>
      <c r="FY121">
        <v>46.75</v>
      </c>
      <c r="GA121" t="s">
        <v>4</v>
      </c>
      <c r="GD121">
        <v>0</v>
      </c>
      <c r="GF121">
        <v>-2014629731</v>
      </c>
      <c r="GG121">
        <v>1</v>
      </c>
      <c r="GH121">
        <v>1</v>
      </c>
      <c r="GI121">
        <v>4</v>
      </c>
      <c r="GJ121">
        <v>0</v>
      </c>
      <c r="GK121">
        <f>ROUND(R121*(S12)/100,2)</f>
        <v>0</v>
      </c>
      <c r="GL121">
        <f t="shared" si="131"/>
        <v>0</v>
      </c>
      <c r="GM121">
        <f t="shared" si="132"/>
        <v>2166.36</v>
      </c>
      <c r="GN121">
        <f t="shared" si="133"/>
        <v>2166.36</v>
      </c>
      <c r="GO121">
        <f t="shared" si="134"/>
        <v>0</v>
      </c>
      <c r="GP121">
        <f t="shared" si="135"/>
        <v>0</v>
      </c>
      <c r="GR121">
        <v>0</v>
      </c>
      <c r="GS121">
        <v>3</v>
      </c>
      <c r="GT121">
        <v>0</v>
      </c>
      <c r="GU121" t="s">
        <v>4</v>
      </c>
      <c r="GV121">
        <f t="shared" si="136"/>
        <v>0</v>
      </c>
      <c r="GW121">
        <v>1</v>
      </c>
      <c r="GX121">
        <f t="shared" si="137"/>
        <v>0</v>
      </c>
      <c r="HA121">
        <v>0</v>
      </c>
      <c r="HB121">
        <v>0</v>
      </c>
      <c r="IK121">
        <v>0</v>
      </c>
    </row>
    <row r="122" spans="1:255" x14ac:dyDescent="0.2">
      <c r="A122" s="2">
        <v>18</v>
      </c>
      <c r="B122" s="2">
        <v>1</v>
      </c>
      <c r="C122" s="2">
        <v>263</v>
      </c>
      <c r="D122" s="2"/>
      <c r="E122" s="2" t="s">
        <v>221</v>
      </c>
      <c r="F122" s="2" t="s">
        <v>222</v>
      </c>
      <c r="G122" s="2" t="s">
        <v>223</v>
      </c>
      <c r="H122" s="2" t="s">
        <v>199</v>
      </c>
      <c r="I122" s="2">
        <f>I120*J122</f>
        <v>0.383552</v>
      </c>
      <c r="J122" s="2">
        <v>0.20799999999999999</v>
      </c>
      <c r="K122" s="2"/>
      <c r="L122" s="2"/>
      <c r="M122" s="2"/>
      <c r="N122" s="2"/>
      <c r="O122" s="2">
        <f t="shared" si="105"/>
        <v>0</v>
      </c>
      <c r="P122" s="2">
        <f t="shared" si="106"/>
        <v>0</v>
      </c>
      <c r="Q122" s="2">
        <f t="shared" si="107"/>
        <v>0</v>
      </c>
      <c r="R122" s="2">
        <f t="shared" si="108"/>
        <v>0</v>
      </c>
      <c r="S122" s="2">
        <f t="shared" si="109"/>
        <v>0</v>
      </c>
      <c r="T122" s="2">
        <f t="shared" si="110"/>
        <v>0</v>
      </c>
      <c r="U122" s="2">
        <f t="shared" si="111"/>
        <v>0</v>
      </c>
      <c r="V122" s="2">
        <f t="shared" si="112"/>
        <v>0</v>
      </c>
      <c r="W122" s="2">
        <f t="shared" si="113"/>
        <v>0</v>
      </c>
      <c r="X122" s="2">
        <f t="shared" si="114"/>
        <v>0</v>
      </c>
      <c r="Y122" s="2">
        <f t="shared" si="115"/>
        <v>0</v>
      </c>
      <c r="Z122" s="2"/>
      <c r="AA122" s="2">
        <v>16483241</v>
      </c>
      <c r="AB122" s="2">
        <f t="shared" si="116"/>
        <v>0</v>
      </c>
      <c r="AC122" s="2">
        <f t="shared" ref="AC122:AC163" si="149">ROUND((ES122),6)</f>
        <v>0</v>
      </c>
      <c r="AD122" s="2">
        <f>ROUND((((ET122)-(EU122))+AE122),6)</f>
        <v>0</v>
      </c>
      <c r="AE122" s="2">
        <f t="shared" ref="AE122:AF125" si="150">ROUND((EU122),6)</f>
        <v>0</v>
      </c>
      <c r="AF122" s="2">
        <f t="shared" si="150"/>
        <v>0</v>
      </c>
      <c r="AG122" s="2">
        <f t="shared" si="117"/>
        <v>0</v>
      </c>
      <c r="AH122" s="2">
        <f t="shared" ref="AH122:AI125" si="151">(EW122)</f>
        <v>0</v>
      </c>
      <c r="AI122" s="2">
        <f t="shared" si="151"/>
        <v>0</v>
      </c>
      <c r="AJ122" s="2">
        <f t="shared" si="118"/>
        <v>0</v>
      </c>
      <c r="AK122" s="2">
        <v>0</v>
      </c>
      <c r="AL122" s="2">
        <v>0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95</v>
      </c>
      <c r="AU122" s="2">
        <v>47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4</v>
      </c>
      <c r="BE122" s="2" t="s">
        <v>4</v>
      </c>
      <c r="BF122" s="2" t="s">
        <v>4</v>
      </c>
      <c r="BG122" s="2" t="s">
        <v>4</v>
      </c>
      <c r="BH122" s="2">
        <v>3</v>
      </c>
      <c r="BI122" s="2">
        <v>1</v>
      </c>
      <c r="BJ122" s="2" t="s">
        <v>4</v>
      </c>
      <c r="BK122" s="2"/>
      <c r="BL122" s="2"/>
      <c r="BM122" s="2">
        <v>15001</v>
      </c>
      <c r="BN122" s="2">
        <v>0</v>
      </c>
      <c r="BO122" s="2" t="s">
        <v>4</v>
      </c>
      <c r="BP122" s="2">
        <v>0</v>
      </c>
      <c r="BQ122" s="2">
        <v>2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4</v>
      </c>
      <c r="BZ122" s="2">
        <v>105</v>
      </c>
      <c r="CA122" s="2">
        <v>55</v>
      </c>
      <c r="CB122" s="2"/>
      <c r="CC122" s="2"/>
      <c r="CD122" s="2"/>
      <c r="CE122" s="2"/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1126</v>
      </c>
      <c r="CO122" s="2">
        <v>0</v>
      </c>
      <c r="CP122" s="2">
        <f t="shared" si="119"/>
        <v>0</v>
      </c>
      <c r="CQ122" s="2">
        <f t="shared" si="120"/>
        <v>0</v>
      </c>
      <c r="CR122" s="2">
        <f t="shared" si="121"/>
        <v>0</v>
      </c>
      <c r="CS122" s="2">
        <f t="shared" si="122"/>
        <v>0</v>
      </c>
      <c r="CT122" s="2">
        <f t="shared" si="123"/>
        <v>0</v>
      </c>
      <c r="CU122" s="2">
        <f t="shared" si="124"/>
        <v>0</v>
      </c>
      <c r="CV122" s="2">
        <f t="shared" si="125"/>
        <v>0</v>
      </c>
      <c r="CW122" s="2">
        <f t="shared" si="126"/>
        <v>0</v>
      </c>
      <c r="CX122" s="2">
        <f t="shared" si="127"/>
        <v>0</v>
      </c>
      <c r="CY122" s="2">
        <f t="shared" si="128"/>
        <v>0</v>
      </c>
      <c r="CZ122" s="2">
        <f t="shared" si="129"/>
        <v>0</v>
      </c>
      <c r="DA122" s="2"/>
      <c r="DB122" s="2"/>
      <c r="DC122" s="2" t="s">
        <v>4</v>
      </c>
      <c r="DD122" s="2" t="s">
        <v>4</v>
      </c>
      <c r="DE122" s="2" t="s">
        <v>4</v>
      </c>
      <c r="DF122" s="2" t="s">
        <v>4</v>
      </c>
      <c r="DG122" s="2" t="s">
        <v>4</v>
      </c>
      <c r="DH122" s="2" t="s">
        <v>4</v>
      </c>
      <c r="DI122" s="2" t="s">
        <v>4</v>
      </c>
      <c r="DJ122" s="2" t="s">
        <v>4</v>
      </c>
      <c r="DK122" s="2" t="s">
        <v>4</v>
      </c>
      <c r="DL122" s="2" t="s">
        <v>4</v>
      </c>
      <c r="DM122" s="2" t="s">
        <v>4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1009</v>
      </c>
      <c r="DV122" s="2" t="s">
        <v>199</v>
      </c>
      <c r="DW122" s="2" t="s">
        <v>199</v>
      </c>
      <c r="DX122" s="2">
        <v>1000</v>
      </c>
      <c r="DY122" s="2"/>
      <c r="DZ122" s="2"/>
      <c r="EA122" s="2"/>
      <c r="EB122" s="2"/>
      <c r="EC122" s="2"/>
      <c r="ED122" s="2"/>
      <c r="EE122" s="2">
        <v>16510513</v>
      </c>
      <c r="EF122" s="2">
        <v>2</v>
      </c>
      <c r="EG122" s="2" t="s">
        <v>22</v>
      </c>
      <c r="EH122" s="2">
        <v>0</v>
      </c>
      <c r="EI122" s="2" t="s">
        <v>4</v>
      </c>
      <c r="EJ122" s="2">
        <v>1</v>
      </c>
      <c r="EK122" s="2">
        <v>15001</v>
      </c>
      <c r="EL122" s="2" t="s">
        <v>172</v>
      </c>
      <c r="EM122" s="2" t="s">
        <v>173</v>
      </c>
      <c r="EN122" s="2"/>
      <c r="EO122" s="2" t="s">
        <v>78</v>
      </c>
      <c r="EP122" s="2"/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30"/>
        <v>0</v>
      </c>
      <c r="FS122" s="2">
        <v>0</v>
      </c>
      <c r="FT122" s="2" t="s">
        <v>26</v>
      </c>
      <c r="FU122" s="2" t="s">
        <v>27</v>
      </c>
      <c r="FV122" s="2"/>
      <c r="FW122" s="2"/>
      <c r="FX122" s="2">
        <v>94.5</v>
      </c>
      <c r="FY122" s="2">
        <v>46.75</v>
      </c>
      <c r="FZ122" s="2"/>
      <c r="GA122" s="2" t="s">
        <v>4</v>
      </c>
      <c r="GB122" s="2"/>
      <c r="GC122" s="2"/>
      <c r="GD122" s="2">
        <v>0</v>
      </c>
      <c r="GE122" s="2"/>
      <c r="GF122" s="2">
        <v>-1212923053</v>
      </c>
      <c r="GG122" s="2">
        <v>2</v>
      </c>
      <c r="GH122" s="2">
        <v>1</v>
      </c>
      <c r="GI122" s="2">
        <v>-2</v>
      </c>
      <c r="GJ122" s="2">
        <v>0</v>
      </c>
      <c r="GK122" s="2">
        <f>ROUND(R122*(R12)/100,2)</f>
        <v>0</v>
      </c>
      <c r="GL122" s="2">
        <f t="shared" si="131"/>
        <v>0</v>
      </c>
      <c r="GM122" s="2">
        <f t="shared" si="132"/>
        <v>0</v>
      </c>
      <c r="GN122" s="2">
        <f t="shared" si="133"/>
        <v>0</v>
      </c>
      <c r="GO122" s="2">
        <f t="shared" si="134"/>
        <v>0</v>
      </c>
      <c r="GP122" s="2">
        <f t="shared" si="135"/>
        <v>0</v>
      </c>
      <c r="GQ122" s="2"/>
      <c r="GR122" s="2">
        <v>0</v>
      </c>
      <c r="GS122" s="2">
        <v>3</v>
      </c>
      <c r="GT122" s="2">
        <v>0</v>
      </c>
      <c r="GU122" s="2" t="s">
        <v>4</v>
      </c>
      <c r="GV122" s="2">
        <f t="shared" si="136"/>
        <v>0</v>
      </c>
      <c r="GW122" s="2">
        <v>1</v>
      </c>
      <c r="GX122" s="2">
        <f t="shared" si="137"/>
        <v>0</v>
      </c>
      <c r="GY122" s="2"/>
      <c r="GZ122" s="2"/>
      <c r="HA122" s="2">
        <v>0</v>
      </c>
      <c r="HB122" s="2">
        <v>0</v>
      </c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18</v>
      </c>
      <c r="B123">
        <v>1</v>
      </c>
      <c r="C123">
        <v>270</v>
      </c>
      <c r="E123" t="s">
        <v>221</v>
      </c>
      <c r="F123" t="s">
        <v>222</v>
      </c>
      <c r="G123" t="s">
        <v>223</v>
      </c>
      <c r="H123" t="s">
        <v>199</v>
      </c>
      <c r="I123">
        <f>I121*J123</f>
        <v>0.383552</v>
      </c>
      <c r="J123">
        <v>0.20799999999999999</v>
      </c>
      <c r="O123">
        <f t="shared" si="105"/>
        <v>0</v>
      </c>
      <c r="P123">
        <f t="shared" si="106"/>
        <v>0</v>
      </c>
      <c r="Q123">
        <f t="shared" si="107"/>
        <v>0</v>
      </c>
      <c r="R123">
        <f t="shared" si="108"/>
        <v>0</v>
      </c>
      <c r="S123">
        <f t="shared" si="109"/>
        <v>0</v>
      </c>
      <c r="T123">
        <f t="shared" si="110"/>
        <v>0</v>
      </c>
      <c r="U123">
        <f t="shared" si="111"/>
        <v>0</v>
      </c>
      <c r="V123">
        <f t="shared" si="112"/>
        <v>0</v>
      </c>
      <c r="W123">
        <f t="shared" si="113"/>
        <v>0</v>
      </c>
      <c r="X123">
        <f t="shared" si="114"/>
        <v>0</v>
      </c>
      <c r="Y123">
        <f t="shared" si="115"/>
        <v>0</v>
      </c>
      <c r="AA123">
        <v>16483255</v>
      </c>
      <c r="AB123">
        <f t="shared" si="116"/>
        <v>0</v>
      </c>
      <c r="AC123">
        <f t="shared" si="149"/>
        <v>0</v>
      </c>
      <c r="AD123">
        <f>ROUND((((ET123)-(EU123))+AE123),6)</f>
        <v>0</v>
      </c>
      <c r="AE123">
        <f t="shared" si="150"/>
        <v>0</v>
      </c>
      <c r="AF123">
        <f t="shared" si="150"/>
        <v>0</v>
      </c>
      <c r="AG123">
        <f t="shared" si="117"/>
        <v>0</v>
      </c>
      <c r="AH123">
        <f t="shared" si="151"/>
        <v>0</v>
      </c>
      <c r="AI123">
        <f t="shared" si="151"/>
        <v>0</v>
      </c>
      <c r="AJ123">
        <f t="shared" si="118"/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95</v>
      </c>
      <c r="AU123">
        <v>47</v>
      </c>
      <c r="AV123">
        <v>1</v>
      </c>
      <c r="AW123">
        <v>1</v>
      </c>
      <c r="AZ123">
        <v>6.53</v>
      </c>
      <c r="BA123">
        <v>1</v>
      </c>
      <c r="BB123">
        <v>1</v>
      </c>
      <c r="BC123">
        <v>6.53</v>
      </c>
      <c r="BD123" t="s">
        <v>4</v>
      </c>
      <c r="BE123" t="s">
        <v>4</v>
      </c>
      <c r="BF123" t="s">
        <v>4</v>
      </c>
      <c r="BG123" t="s">
        <v>4</v>
      </c>
      <c r="BH123">
        <v>3</v>
      </c>
      <c r="BI123">
        <v>1</v>
      </c>
      <c r="BJ123" t="s">
        <v>4</v>
      </c>
      <c r="BM123">
        <v>15001</v>
      </c>
      <c r="BN123">
        <v>0</v>
      </c>
      <c r="BO123" t="s">
        <v>4</v>
      </c>
      <c r="BP123">
        <v>0</v>
      </c>
      <c r="BQ123">
        <v>2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4</v>
      </c>
      <c r="BZ123">
        <v>105</v>
      </c>
      <c r="CA123">
        <v>55</v>
      </c>
      <c r="CF123">
        <v>0</v>
      </c>
      <c r="CG123">
        <v>0</v>
      </c>
      <c r="CM123">
        <v>0</v>
      </c>
      <c r="CN123" t="s">
        <v>1126</v>
      </c>
      <c r="CO123">
        <v>0</v>
      </c>
      <c r="CP123">
        <f t="shared" si="119"/>
        <v>0</v>
      </c>
      <c r="CQ123">
        <f t="shared" si="120"/>
        <v>0</v>
      </c>
      <c r="CR123">
        <f t="shared" si="121"/>
        <v>0</v>
      </c>
      <c r="CS123">
        <f t="shared" si="122"/>
        <v>0</v>
      </c>
      <c r="CT123">
        <f t="shared" si="123"/>
        <v>0</v>
      </c>
      <c r="CU123">
        <f t="shared" si="124"/>
        <v>0</v>
      </c>
      <c r="CV123">
        <f t="shared" si="125"/>
        <v>0</v>
      </c>
      <c r="CW123">
        <f t="shared" si="126"/>
        <v>0</v>
      </c>
      <c r="CX123">
        <f t="shared" si="127"/>
        <v>0</v>
      </c>
      <c r="CY123">
        <f t="shared" si="128"/>
        <v>0</v>
      </c>
      <c r="CZ123">
        <f t="shared" si="129"/>
        <v>0</v>
      </c>
      <c r="DC123" t="s">
        <v>4</v>
      </c>
      <c r="DD123" t="s">
        <v>4</v>
      </c>
      <c r="DE123" t="s">
        <v>4</v>
      </c>
      <c r="DF123" t="s">
        <v>4</v>
      </c>
      <c r="DG123" t="s">
        <v>4</v>
      </c>
      <c r="DH123" t="s">
        <v>4</v>
      </c>
      <c r="DI123" t="s">
        <v>4</v>
      </c>
      <c r="DJ123" t="s">
        <v>4</v>
      </c>
      <c r="DK123" t="s">
        <v>4</v>
      </c>
      <c r="DL123" t="s">
        <v>4</v>
      </c>
      <c r="DM123" t="s">
        <v>4</v>
      </c>
      <c r="DN123">
        <v>0</v>
      </c>
      <c r="DO123">
        <v>0</v>
      </c>
      <c r="DP123">
        <v>1</v>
      </c>
      <c r="DQ123">
        <v>1</v>
      </c>
      <c r="DU123">
        <v>1009</v>
      </c>
      <c r="DV123" t="s">
        <v>199</v>
      </c>
      <c r="DW123" t="s">
        <v>199</v>
      </c>
      <c r="DX123">
        <v>1000</v>
      </c>
      <c r="EE123">
        <v>16510513</v>
      </c>
      <c r="EF123">
        <v>2</v>
      </c>
      <c r="EG123" t="s">
        <v>22</v>
      </c>
      <c r="EH123">
        <v>0</v>
      </c>
      <c r="EI123" t="s">
        <v>4</v>
      </c>
      <c r="EJ123">
        <v>1</v>
      </c>
      <c r="EK123">
        <v>15001</v>
      </c>
      <c r="EL123" t="s">
        <v>172</v>
      </c>
      <c r="EM123" t="s">
        <v>173</v>
      </c>
      <c r="EO123" t="s">
        <v>78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30"/>
        <v>0</v>
      </c>
      <c r="FS123">
        <v>0</v>
      </c>
      <c r="FT123" t="s">
        <v>26</v>
      </c>
      <c r="FU123" t="s">
        <v>27</v>
      </c>
      <c r="FX123">
        <v>94.5</v>
      </c>
      <c r="FY123">
        <v>46.75</v>
      </c>
      <c r="GA123" t="s">
        <v>4</v>
      </c>
      <c r="GD123">
        <v>0</v>
      </c>
      <c r="GF123">
        <v>-1212923053</v>
      </c>
      <c r="GG123">
        <v>1</v>
      </c>
      <c r="GH123">
        <v>1</v>
      </c>
      <c r="GI123">
        <v>4</v>
      </c>
      <c r="GJ123">
        <v>0</v>
      </c>
      <c r="GK123">
        <f>ROUND(R123*(S12)/100,2)</f>
        <v>0</v>
      </c>
      <c r="GL123">
        <f t="shared" si="131"/>
        <v>0</v>
      </c>
      <c r="GM123">
        <f t="shared" si="132"/>
        <v>0</v>
      </c>
      <c r="GN123">
        <f t="shared" si="133"/>
        <v>0</v>
      </c>
      <c r="GO123">
        <f t="shared" si="134"/>
        <v>0</v>
      </c>
      <c r="GP123">
        <f t="shared" si="135"/>
        <v>0</v>
      </c>
      <c r="GR123">
        <v>0</v>
      </c>
      <c r="GS123">
        <v>3</v>
      </c>
      <c r="GT123">
        <v>0</v>
      </c>
      <c r="GU123" t="s">
        <v>4</v>
      </c>
      <c r="GV123">
        <f t="shared" si="136"/>
        <v>0</v>
      </c>
      <c r="GW123">
        <v>1</v>
      </c>
      <c r="GX123">
        <f t="shared" si="137"/>
        <v>0</v>
      </c>
      <c r="HA123">
        <v>0</v>
      </c>
      <c r="HB123">
        <v>0</v>
      </c>
      <c r="IK123">
        <v>0</v>
      </c>
    </row>
    <row r="124" spans="1:255" x14ac:dyDescent="0.2">
      <c r="A124" s="2">
        <v>18</v>
      </c>
      <c r="B124" s="2">
        <v>1</v>
      </c>
      <c r="C124" s="2">
        <v>262</v>
      </c>
      <c r="D124" s="2"/>
      <c r="E124" s="2" t="s">
        <v>224</v>
      </c>
      <c r="F124" s="2" t="s">
        <v>225</v>
      </c>
      <c r="G124" s="2" t="s">
        <v>226</v>
      </c>
      <c r="H124" s="2" t="s">
        <v>199</v>
      </c>
      <c r="I124" s="2">
        <f>I120*J124</f>
        <v>0.383552</v>
      </c>
      <c r="J124" s="2">
        <v>0.20799999999999999</v>
      </c>
      <c r="K124" s="2"/>
      <c r="L124" s="2"/>
      <c r="M124" s="2"/>
      <c r="N124" s="2"/>
      <c r="O124" s="2">
        <f t="shared" ref="O124:O155" si="152">ROUND(CP124,2)</f>
        <v>4305.68</v>
      </c>
      <c r="P124" s="2">
        <f t="shared" ref="P124:P155" si="153">ROUND(CQ124*I124,2)</f>
        <v>4305.68</v>
      </c>
      <c r="Q124" s="2">
        <f t="shared" ref="Q124:Q155" si="154">ROUND(CR124*I124,2)</f>
        <v>0</v>
      </c>
      <c r="R124" s="2">
        <f t="shared" ref="R124:R155" si="155">ROUND(CS124*I124,2)</f>
        <v>0</v>
      </c>
      <c r="S124" s="2">
        <f t="shared" ref="S124:S155" si="156">ROUND(CT124*I124,2)</f>
        <v>0</v>
      </c>
      <c r="T124" s="2">
        <f t="shared" ref="T124:T155" si="157">ROUND(CU124*I124,2)</f>
        <v>0</v>
      </c>
      <c r="U124" s="2">
        <f t="shared" ref="U124:U155" si="158">CV124*I124</f>
        <v>0</v>
      </c>
      <c r="V124" s="2">
        <f t="shared" ref="V124:V155" si="159">CW124*I124</f>
        <v>0</v>
      </c>
      <c r="W124" s="2">
        <f t="shared" ref="W124:W155" si="160">ROUND(CX124*I124,2)</f>
        <v>0</v>
      </c>
      <c r="X124" s="2">
        <f t="shared" ref="X124:X155" si="161">ROUND(CY124,2)</f>
        <v>0</v>
      </c>
      <c r="Y124" s="2">
        <f t="shared" ref="Y124:Y155" si="162">ROUND(CZ124,2)</f>
        <v>0</v>
      </c>
      <c r="Z124" s="2"/>
      <c r="AA124" s="2">
        <v>16483241</v>
      </c>
      <c r="AB124" s="2">
        <f t="shared" ref="AB124:AB155" si="163">ROUND((AC124+AD124+AF124),6)</f>
        <v>11225.81</v>
      </c>
      <c r="AC124" s="2">
        <f t="shared" si="149"/>
        <v>11225.81</v>
      </c>
      <c r="AD124" s="2">
        <f>ROUND((((ET124)-(EU124))+AE124),6)</f>
        <v>0</v>
      </c>
      <c r="AE124" s="2">
        <f t="shared" si="150"/>
        <v>0</v>
      </c>
      <c r="AF124" s="2">
        <f t="shared" si="150"/>
        <v>0</v>
      </c>
      <c r="AG124" s="2">
        <f t="shared" ref="AG124:AG155" si="164">ROUND((AP124),6)</f>
        <v>0</v>
      </c>
      <c r="AH124" s="2">
        <f t="shared" si="151"/>
        <v>0</v>
      </c>
      <c r="AI124" s="2">
        <f t="shared" si="151"/>
        <v>0</v>
      </c>
      <c r="AJ124" s="2">
        <f t="shared" ref="AJ124:AJ155" si="165">ROUND((AS124),6)</f>
        <v>0</v>
      </c>
      <c r="AK124" s="2">
        <v>11225.81</v>
      </c>
      <c r="AL124" s="2">
        <v>11225.81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2">
        <v>95</v>
      </c>
      <c r="AU124" s="2">
        <v>47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4</v>
      </c>
      <c r="BE124" s="2" t="s">
        <v>4</v>
      </c>
      <c r="BF124" s="2" t="s">
        <v>4</v>
      </c>
      <c r="BG124" s="2" t="s">
        <v>4</v>
      </c>
      <c r="BH124" s="2">
        <v>3</v>
      </c>
      <c r="BI124" s="2">
        <v>1</v>
      </c>
      <c r="BJ124" s="2" t="s">
        <v>227</v>
      </c>
      <c r="BK124" s="2"/>
      <c r="BL124" s="2"/>
      <c r="BM124" s="2">
        <v>15001</v>
      </c>
      <c r="BN124" s="2">
        <v>0</v>
      </c>
      <c r="BO124" s="2" t="s">
        <v>4</v>
      </c>
      <c r="BP124" s="2">
        <v>0</v>
      </c>
      <c r="BQ124" s="2">
        <v>2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4</v>
      </c>
      <c r="BZ124" s="2">
        <v>105</v>
      </c>
      <c r="CA124" s="2">
        <v>55</v>
      </c>
      <c r="CB124" s="2"/>
      <c r="CC124" s="2"/>
      <c r="CD124" s="2"/>
      <c r="CE124" s="2"/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1126</v>
      </c>
      <c r="CO124" s="2">
        <v>0</v>
      </c>
      <c r="CP124" s="2">
        <f t="shared" ref="CP124:CP155" si="166">(P124+Q124+S124)</f>
        <v>4305.68</v>
      </c>
      <c r="CQ124" s="2">
        <f t="shared" ref="CQ124:CQ155" si="167">AC124*BC124</f>
        <v>11225.81</v>
      </c>
      <c r="CR124" s="2">
        <f t="shared" ref="CR124:CR155" si="168">AD124*BB124</f>
        <v>0</v>
      </c>
      <c r="CS124" s="2">
        <f t="shared" ref="CS124:CS155" si="169">AE124*BS124</f>
        <v>0</v>
      </c>
      <c r="CT124" s="2">
        <f t="shared" ref="CT124:CT155" si="170">AF124*BA124</f>
        <v>0</v>
      </c>
      <c r="CU124" s="2">
        <f t="shared" ref="CU124:CU155" si="171">AG124</f>
        <v>0</v>
      </c>
      <c r="CV124" s="2">
        <f t="shared" ref="CV124:CV155" si="172">AH124</f>
        <v>0</v>
      </c>
      <c r="CW124" s="2">
        <f t="shared" ref="CW124:CW155" si="173">AI124</f>
        <v>0</v>
      </c>
      <c r="CX124" s="2">
        <f t="shared" ref="CX124:CX155" si="174">AJ124</f>
        <v>0</v>
      </c>
      <c r="CY124" s="2">
        <f t="shared" ref="CY124:CY155" si="175">(((S124+R124)*AT124)/100)</f>
        <v>0</v>
      </c>
      <c r="CZ124" s="2">
        <f t="shared" ref="CZ124:CZ155" si="176">(((S124+R124)*AU124)/100)</f>
        <v>0</v>
      </c>
      <c r="DA124" s="2"/>
      <c r="DB124" s="2"/>
      <c r="DC124" s="2" t="s">
        <v>4</v>
      </c>
      <c r="DD124" s="2" t="s">
        <v>4</v>
      </c>
      <c r="DE124" s="2" t="s">
        <v>4</v>
      </c>
      <c r="DF124" s="2" t="s">
        <v>4</v>
      </c>
      <c r="DG124" s="2" t="s">
        <v>4</v>
      </c>
      <c r="DH124" s="2" t="s">
        <v>4</v>
      </c>
      <c r="DI124" s="2" t="s">
        <v>4</v>
      </c>
      <c r="DJ124" s="2" t="s">
        <v>4</v>
      </c>
      <c r="DK124" s="2" t="s">
        <v>4</v>
      </c>
      <c r="DL124" s="2" t="s">
        <v>4</v>
      </c>
      <c r="DM124" s="2" t="s">
        <v>4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1009</v>
      </c>
      <c r="DV124" s="2" t="s">
        <v>199</v>
      </c>
      <c r="DW124" s="2" t="s">
        <v>199</v>
      </c>
      <c r="DX124" s="2">
        <v>1000</v>
      </c>
      <c r="DY124" s="2"/>
      <c r="DZ124" s="2"/>
      <c r="EA124" s="2"/>
      <c r="EB124" s="2"/>
      <c r="EC124" s="2"/>
      <c r="ED124" s="2"/>
      <c r="EE124" s="2">
        <v>16510513</v>
      </c>
      <c r="EF124" s="2">
        <v>2</v>
      </c>
      <c r="EG124" s="2" t="s">
        <v>22</v>
      </c>
      <c r="EH124" s="2">
        <v>0</v>
      </c>
      <c r="EI124" s="2" t="s">
        <v>4</v>
      </c>
      <c r="EJ124" s="2">
        <v>1</v>
      </c>
      <c r="EK124" s="2">
        <v>15001</v>
      </c>
      <c r="EL124" s="2" t="s">
        <v>172</v>
      </c>
      <c r="EM124" s="2" t="s">
        <v>173</v>
      </c>
      <c r="EN124" s="2"/>
      <c r="EO124" s="2" t="s">
        <v>78</v>
      </c>
      <c r="EP124" s="2"/>
      <c r="EQ124" s="2">
        <v>0</v>
      </c>
      <c r="ER124" s="2">
        <v>11225.81</v>
      </c>
      <c r="ES124" s="2">
        <v>11225.81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ref="FR124:FR155" si="177">ROUND(IF(AND(BH124=3,BI124=3),P124,0),2)</f>
        <v>0</v>
      </c>
      <c r="FS124" s="2">
        <v>0</v>
      </c>
      <c r="FT124" s="2" t="s">
        <v>26</v>
      </c>
      <c r="FU124" s="2" t="s">
        <v>27</v>
      </c>
      <c r="FV124" s="2"/>
      <c r="FW124" s="2"/>
      <c r="FX124" s="2">
        <v>94.5</v>
      </c>
      <c r="FY124" s="2">
        <v>46.75</v>
      </c>
      <c r="FZ124" s="2"/>
      <c r="GA124" s="2" t="s">
        <v>4</v>
      </c>
      <c r="GB124" s="2"/>
      <c r="GC124" s="2"/>
      <c r="GD124" s="2">
        <v>0</v>
      </c>
      <c r="GE124" s="2"/>
      <c r="GF124" s="2">
        <v>1391078241</v>
      </c>
      <c r="GG124" s="2">
        <v>2</v>
      </c>
      <c r="GH124" s="2">
        <v>1</v>
      </c>
      <c r="GI124" s="2">
        <v>-2</v>
      </c>
      <c r="GJ124" s="2">
        <v>0</v>
      </c>
      <c r="GK124" s="2">
        <f>ROUND(R124*(R12)/100,2)</f>
        <v>0</v>
      </c>
      <c r="GL124" s="2">
        <f t="shared" ref="GL124:GL155" si="178">ROUND(IF(AND(BH124=3,BI124=3,FS124&lt;&gt;0),P124,0),2)</f>
        <v>0</v>
      </c>
      <c r="GM124" s="2">
        <f t="shared" ref="GM124:GM155" si="179">ROUND(O124+X124+Y124+GK124,2)+GX124</f>
        <v>4305.68</v>
      </c>
      <c r="GN124" s="2">
        <f t="shared" ref="GN124:GN155" si="180">IF(OR(BI124=0,BI124=1),ROUND(O124+X124+Y124+GK124,2),0)</f>
        <v>4305.68</v>
      </c>
      <c r="GO124" s="2">
        <f t="shared" ref="GO124:GO155" si="181">IF(BI124=2,ROUND(O124+X124+Y124+GK124,2),0)</f>
        <v>0</v>
      </c>
      <c r="GP124" s="2">
        <f t="shared" ref="GP124:GP155" si="182">IF(BI124=4,ROUND(O124+X124+Y124+GK124,2)+GX124,0)</f>
        <v>0</v>
      </c>
      <c r="GQ124" s="2"/>
      <c r="GR124" s="2">
        <v>0</v>
      </c>
      <c r="GS124" s="2">
        <v>3</v>
      </c>
      <c r="GT124" s="2">
        <v>0</v>
      </c>
      <c r="GU124" s="2" t="s">
        <v>4</v>
      </c>
      <c r="GV124" s="2">
        <f t="shared" ref="GV124:GV155" si="183">ROUND(GT124,6)</f>
        <v>0</v>
      </c>
      <c r="GW124" s="2">
        <v>1</v>
      </c>
      <c r="GX124" s="2">
        <f t="shared" ref="GX124:GX155" si="184">ROUND(GV124*GW124*I124,2)</f>
        <v>0</v>
      </c>
      <c r="GY124" s="2"/>
      <c r="GZ124" s="2"/>
      <c r="HA124" s="2">
        <v>0</v>
      </c>
      <c r="HB124" s="2">
        <v>0</v>
      </c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18</v>
      </c>
      <c r="B125">
        <v>1</v>
      </c>
      <c r="C125">
        <v>269</v>
      </c>
      <c r="E125" t="s">
        <v>224</v>
      </c>
      <c r="F125" t="s">
        <v>225</v>
      </c>
      <c r="G125" t="s">
        <v>226</v>
      </c>
      <c r="H125" t="s">
        <v>199</v>
      </c>
      <c r="I125">
        <f>I121*J125</f>
        <v>0.383552</v>
      </c>
      <c r="J125">
        <v>0.20799999999999999</v>
      </c>
      <c r="O125">
        <f t="shared" si="152"/>
        <v>28116.1</v>
      </c>
      <c r="P125">
        <f t="shared" si="153"/>
        <v>28116.1</v>
      </c>
      <c r="Q125">
        <f t="shared" si="154"/>
        <v>0</v>
      </c>
      <c r="R125">
        <f t="shared" si="155"/>
        <v>0</v>
      </c>
      <c r="S125">
        <f t="shared" si="156"/>
        <v>0</v>
      </c>
      <c r="T125">
        <f t="shared" si="157"/>
        <v>0</v>
      </c>
      <c r="U125">
        <f t="shared" si="158"/>
        <v>0</v>
      </c>
      <c r="V125">
        <f t="shared" si="159"/>
        <v>0</v>
      </c>
      <c r="W125">
        <f t="shared" si="160"/>
        <v>0</v>
      </c>
      <c r="X125">
        <f t="shared" si="161"/>
        <v>0</v>
      </c>
      <c r="Y125">
        <f t="shared" si="162"/>
        <v>0</v>
      </c>
      <c r="AA125">
        <v>16483255</v>
      </c>
      <c r="AB125">
        <f t="shared" si="163"/>
        <v>11225.81</v>
      </c>
      <c r="AC125">
        <f t="shared" si="149"/>
        <v>11225.81</v>
      </c>
      <c r="AD125">
        <f>ROUND((((ET125)-(EU125))+AE125),6)</f>
        <v>0</v>
      </c>
      <c r="AE125">
        <f t="shared" si="150"/>
        <v>0</v>
      </c>
      <c r="AF125">
        <f t="shared" si="150"/>
        <v>0</v>
      </c>
      <c r="AG125">
        <f t="shared" si="164"/>
        <v>0</v>
      </c>
      <c r="AH125">
        <f t="shared" si="151"/>
        <v>0</v>
      </c>
      <c r="AI125">
        <f t="shared" si="151"/>
        <v>0</v>
      </c>
      <c r="AJ125">
        <f t="shared" si="165"/>
        <v>0</v>
      </c>
      <c r="AK125">
        <v>11225.81</v>
      </c>
      <c r="AL125">
        <v>11225.81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95</v>
      </c>
      <c r="AU125">
        <v>47</v>
      </c>
      <c r="AV125">
        <v>1</v>
      </c>
      <c r="AW125">
        <v>1</v>
      </c>
      <c r="AZ125">
        <v>6.53</v>
      </c>
      <c r="BA125">
        <v>1</v>
      </c>
      <c r="BB125">
        <v>1</v>
      </c>
      <c r="BC125">
        <v>6.53</v>
      </c>
      <c r="BD125" t="s">
        <v>4</v>
      </c>
      <c r="BE125" t="s">
        <v>4</v>
      </c>
      <c r="BF125" t="s">
        <v>4</v>
      </c>
      <c r="BG125" t="s">
        <v>4</v>
      </c>
      <c r="BH125">
        <v>3</v>
      </c>
      <c r="BI125">
        <v>1</v>
      </c>
      <c r="BJ125" t="s">
        <v>227</v>
      </c>
      <c r="BM125">
        <v>15001</v>
      </c>
      <c r="BN125">
        <v>0</v>
      </c>
      <c r="BO125" t="s">
        <v>4</v>
      </c>
      <c r="BP125">
        <v>0</v>
      </c>
      <c r="BQ125">
        <v>2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4</v>
      </c>
      <c r="BZ125">
        <v>105</v>
      </c>
      <c r="CA125">
        <v>55</v>
      </c>
      <c r="CF125">
        <v>0</v>
      </c>
      <c r="CG125">
        <v>0</v>
      </c>
      <c r="CM125">
        <v>0</v>
      </c>
      <c r="CN125" t="s">
        <v>1126</v>
      </c>
      <c r="CO125">
        <v>0</v>
      </c>
      <c r="CP125">
        <f t="shared" si="166"/>
        <v>28116.1</v>
      </c>
      <c r="CQ125">
        <f t="shared" si="167"/>
        <v>73304.539300000004</v>
      </c>
      <c r="CR125">
        <f t="shared" si="168"/>
        <v>0</v>
      </c>
      <c r="CS125">
        <f t="shared" si="169"/>
        <v>0</v>
      </c>
      <c r="CT125">
        <f t="shared" si="170"/>
        <v>0</v>
      </c>
      <c r="CU125">
        <f t="shared" si="171"/>
        <v>0</v>
      </c>
      <c r="CV125">
        <f t="shared" si="172"/>
        <v>0</v>
      </c>
      <c r="CW125">
        <f t="shared" si="173"/>
        <v>0</v>
      </c>
      <c r="CX125">
        <f t="shared" si="174"/>
        <v>0</v>
      </c>
      <c r="CY125">
        <f t="shared" si="175"/>
        <v>0</v>
      </c>
      <c r="CZ125">
        <f t="shared" si="176"/>
        <v>0</v>
      </c>
      <c r="DC125" t="s">
        <v>4</v>
      </c>
      <c r="DD125" t="s">
        <v>4</v>
      </c>
      <c r="DE125" t="s">
        <v>4</v>
      </c>
      <c r="DF125" t="s">
        <v>4</v>
      </c>
      <c r="DG125" t="s">
        <v>4</v>
      </c>
      <c r="DH125" t="s">
        <v>4</v>
      </c>
      <c r="DI125" t="s">
        <v>4</v>
      </c>
      <c r="DJ125" t="s">
        <v>4</v>
      </c>
      <c r="DK125" t="s">
        <v>4</v>
      </c>
      <c r="DL125" t="s">
        <v>4</v>
      </c>
      <c r="DM125" t="s">
        <v>4</v>
      </c>
      <c r="DN125">
        <v>0</v>
      </c>
      <c r="DO125">
        <v>0</v>
      </c>
      <c r="DP125">
        <v>1</v>
      </c>
      <c r="DQ125">
        <v>1</v>
      </c>
      <c r="DU125">
        <v>1009</v>
      </c>
      <c r="DV125" t="s">
        <v>199</v>
      </c>
      <c r="DW125" t="s">
        <v>199</v>
      </c>
      <c r="DX125">
        <v>1000</v>
      </c>
      <c r="EE125">
        <v>16510513</v>
      </c>
      <c r="EF125">
        <v>2</v>
      </c>
      <c r="EG125" t="s">
        <v>22</v>
      </c>
      <c r="EH125">
        <v>0</v>
      </c>
      <c r="EI125" t="s">
        <v>4</v>
      </c>
      <c r="EJ125">
        <v>1</v>
      </c>
      <c r="EK125">
        <v>15001</v>
      </c>
      <c r="EL125" t="s">
        <v>172</v>
      </c>
      <c r="EM125" t="s">
        <v>173</v>
      </c>
      <c r="EO125" t="s">
        <v>78</v>
      </c>
      <c r="EQ125">
        <v>0</v>
      </c>
      <c r="ER125">
        <v>11225.81</v>
      </c>
      <c r="ES125">
        <v>11225.81</v>
      </c>
      <c r="ET125">
        <v>0</v>
      </c>
      <c r="EU125">
        <v>0</v>
      </c>
      <c r="EV125">
        <v>0</v>
      </c>
      <c r="EW125">
        <v>0</v>
      </c>
      <c r="EX125">
        <v>0</v>
      </c>
      <c r="FQ125">
        <v>0</v>
      </c>
      <c r="FR125">
        <f t="shared" si="177"/>
        <v>0</v>
      </c>
      <c r="FS125">
        <v>0</v>
      </c>
      <c r="FT125" t="s">
        <v>26</v>
      </c>
      <c r="FU125" t="s">
        <v>27</v>
      </c>
      <c r="FX125">
        <v>94.5</v>
      </c>
      <c r="FY125">
        <v>46.75</v>
      </c>
      <c r="GA125" t="s">
        <v>4</v>
      </c>
      <c r="GD125">
        <v>0</v>
      </c>
      <c r="GF125">
        <v>1391078241</v>
      </c>
      <c r="GG125">
        <v>1</v>
      </c>
      <c r="GH125">
        <v>1</v>
      </c>
      <c r="GI125">
        <v>4</v>
      </c>
      <c r="GJ125">
        <v>0</v>
      </c>
      <c r="GK125">
        <f>ROUND(R125*(S12)/100,2)</f>
        <v>0</v>
      </c>
      <c r="GL125">
        <f t="shared" si="178"/>
        <v>0</v>
      </c>
      <c r="GM125">
        <f t="shared" si="179"/>
        <v>28116.1</v>
      </c>
      <c r="GN125">
        <f t="shared" si="180"/>
        <v>28116.1</v>
      </c>
      <c r="GO125">
        <f t="shared" si="181"/>
        <v>0</v>
      </c>
      <c r="GP125">
        <f t="shared" si="182"/>
        <v>0</v>
      </c>
      <c r="GR125">
        <v>0</v>
      </c>
      <c r="GS125">
        <v>3</v>
      </c>
      <c r="GT125">
        <v>0</v>
      </c>
      <c r="GU125" t="s">
        <v>4</v>
      </c>
      <c r="GV125">
        <f t="shared" si="183"/>
        <v>0</v>
      </c>
      <c r="GW125">
        <v>1</v>
      </c>
      <c r="GX125">
        <f t="shared" si="184"/>
        <v>0</v>
      </c>
      <c r="HA125">
        <v>0</v>
      </c>
      <c r="HB125">
        <v>0</v>
      </c>
      <c r="IK125">
        <v>0</v>
      </c>
    </row>
    <row r="126" spans="1:255" x14ac:dyDescent="0.2">
      <c r="A126" s="2">
        <v>17</v>
      </c>
      <c r="B126" s="2">
        <v>1</v>
      </c>
      <c r="C126" s="2">
        <f>ROW(SmtRes!A277)</f>
        <v>277</v>
      </c>
      <c r="D126" s="2">
        <f>ROW(EtalonRes!A279)</f>
        <v>279</v>
      </c>
      <c r="E126" s="2" t="s">
        <v>228</v>
      </c>
      <c r="F126" s="2" t="s">
        <v>229</v>
      </c>
      <c r="G126" s="2" t="s">
        <v>230</v>
      </c>
      <c r="H126" s="2" t="s">
        <v>31</v>
      </c>
      <c r="I126" s="2">
        <f>ROUND(184.4/100,9)</f>
        <v>1.8440000000000001</v>
      </c>
      <c r="J126" s="2">
        <v>0</v>
      </c>
      <c r="K126" s="2"/>
      <c r="L126" s="2"/>
      <c r="M126" s="2"/>
      <c r="N126" s="2"/>
      <c r="O126" s="2">
        <f t="shared" si="152"/>
        <v>20429.02</v>
      </c>
      <c r="P126" s="2">
        <f t="shared" si="153"/>
        <v>19733.25</v>
      </c>
      <c r="Q126" s="2">
        <f t="shared" si="154"/>
        <v>14.36</v>
      </c>
      <c r="R126" s="2">
        <f t="shared" si="155"/>
        <v>4.54</v>
      </c>
      <c r="S126" s="2">
        <f t="shared" si="156"/>
        <v>681.41</v>
      </c>
      <c r="T126" s="2">
        <f t="shared" si="157"/>
        <v>0</v>
      </c>
      <c r="U126" s="2">
        <f t="shared" si="158"/>
        <v>79.883001999999991</v>
      </c>
      <c r="V126" s="2">
        <f t="shared" si="159"/>
        <v>0.39185000000000003</v>
      </c>
      <c r="W126" s="2">
        <f t="shared" si="160"/>
        <v>0</v>
      </c>
      <c r="X126" s="2">
        <f t="shared" si="161"/>
        <v>761.4</v>
      </c>
      <c r="Y126" s="2">
        <f t="shared" si="162"/>
        <v>439.01</v>
      </c>
      <c r="Z126" s="2"/>
      <c r="AA126" s="2">
        <v>16483241</v>
      </c>
      <c r="AB126" s="2">
        <f t="shared" si="163"/>
        <v>11078.647000000001</v>
      </c>
      <c r="AC126" s="2">
        <f t="shared" si="149"/>
        <v>10701.33</v>
      </c>
      <c r="AD126" s="2">
        <f>ROUND(((((ET126*1.25))-((EU126*1.25)))+AE126),6)</f>
        <v>7.7874999999999996</v>
      </c>
      <c r="AE126" s="2">
        <f>ROUND(((EU126*1.25)),6)</f>
        <v>2.4624999999999999</v>
      </c>
      <c r="AF126" s="2">
        <f>ROUND(((EV126*1.15)),6)</f>
        <v>369.52949999999998</v>
      </c>
      <c r="AG126" s="2">
        <f t="shared" si="164"/>
        <v>0</v>
      </c>
      <c r="AH126" s="2">
        <f>((EW126*1.15))</f>
        <v>43.320499999999996</v>
      </c>
      <c r="AI126" s="2">
        <f>((EX126*1.25))</f>
        <v>0.21250000000000002</v>
      </c>
      <c r="AJ126" s="2">
        <f t="shared" si="165"/>
        <v>0</v>
      </c>
      <c r="AK126" s="2">
        <v>11028.89</v>
      </c>
      <c r="AL126" s="2">
        <v>10701.33</v>
      </c>
      <c r="AM126" s="2">
        <v>6.23</v>
      </c>
      <c r="AN126" s="2">
        <v>1.97</v>
      </c>
      <c r="AO126" s="2">
        <v>321.33</v>
      </c>
      <c r="AP126" s="2">
        <v>0</v>
      </c>
      <c r="AQ126" s="2">
        <v>37.67</v>
      </c>
      <c r="AR126" s="2">
        <v>0.17</v>
      </c>
      <c r="AS126" s="2">
        <v>0</v>
      </c>
      <c r="AT126" s="2">
        <v>111</v>
      </c>
      <c r="AU126" s="2">
        <v>64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4</v>
      </c>
      <c r="BE126" s="2" t="s">
        <v>4</v>
      </c>
      <c r="BF126" s="2" t="s">
        <v>4</v>
      </c>
      <c r="BG126" s="2" t="s">
        <v>4</v>
      </c>
      <c r="BH126" s="2">
        <v>0</v>
      </c>
      <c r="BI126" s="2">
        <v>1</v>
      </c>
      <c r="BJ126" s="2" t="s">
        <v>231</v>
      </c>
      <c r="BK126" s="2"/>
      <c r="BL126" s="2"/>
      <c r="BM126" s="2">
        <v>11001</v>
      </c>
      <c r="BN126" s="2">
        <v>0</v>
      </c>
      <c r="BO126" s="2" t="s">
        <v>4</v>
      </c>
      <c r="BP126" s="2">
        <v>0</v>
      </c>
      <c r="BQ126" s="2">
        <v>2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4</v>
      </c>
      <c r="BZ126" s="2">
        <v>123</v>
      </c>
      <c r="CA126" s="2">
        <v>75</v>
      </c>
      <c r="CB126" s="2"/>
      <c r="CC126" s="2"/>
      <c r="CD126" s="2"/>
      <c r="CE126" s="2"/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1126</v>
      </c>
      <c r="CO126" s="2">
        <v>0</v>
      </c>
      <c r="CP126" s="2">
        <f t="shared" si="166"/>
        <v>20429.02</v>
      </c>
      <c r="CQ126" s="2">
        <f t="shared" si="167"/>
        <v>10701.33</v>
      </c>
      <c r="CR126" s="2">
        <f t="shared" si="168"/>
        <v>7.7874999999999996</v>
      </c>
      <c r="CS126" s="2">
        <f t="shared" si="169"/>
        <v>2.4624999999999999</v>
      </c>
      <c r="CT126" s="2">
        <f t="shared" si="170"/>
        <v>369.52949999999998</v>
      </c>
      <c r="CU126" s="2">
        <f t="shared" si="171"/>
        <v>0</v>
      </c>
      <c r="CV126" s="2">
        <f t="shared" si="172"/>
        <v>43.320499999999996</v>
      </c>
      <c r="CW126" s="2">
        <f t="shared" si="173"/>
        <v>0.21250000000000002</v>
      </c>
      <c r="CX126" s="2">
        <f t="shared" si="174"/>
        <v>0</v>
      </c>
      <c r="CY126" s="2">
        <f t="shared" si="175"/>
        <v>761.40449999999998</v>
      </c>
      <c r="CZ126" s="2">
        <f t="shared" si="176"/>
        <v>439.00799999999998</v>
      </c>
      <c r="DA126" s="2"/>
      <c r="DB126" s="2"/>
      <c r="DC126" s="2" t="s">
        <v>4</v>
      </c>
      <c r="DD126" s="2" t="s">
        <v>4</v>
      </c>
      <c r="DE126" s="2" t="s">
        <v>76</v>
      </c>
      <c r="DF126" s="2" t="s">
        <v>76</v>
      </c>
      <c r="DG126" s="2" t="s">
        <v>77</v>
      </c>
      <c r="DH126" s="2" t="s">
        <v>4</v>
      </c>
      <c r="DI126" s="2" t="s">
        <v>77</v>
      </c>
      <c r="DJ126" s="2" t="s">
        <v>76</v>
      </c>
      <c r="DK126" s="2" t="s">
        <v>4</v>
      </c>
      <c r="DL126" s="2" t="s">
        <v>4</v>
      </c>
      <c r="DM126" s="2" t="s">
        <v>4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1005</v>
      </c>
      <c r="DV126" s="2" t="s">
        <v>31</v>
      </c>
      <c r="DW126" s="2" t="s">
        <v>31</v>
      </c>
      <c r="DX126" s="2">
        <v>100</v>
      </c>
      <c r="DY126" s="2"/>
      <c r="DZ126" s="2"/>
      <c r="EA126" s="2"/>
      <c r="EB126" s="2"/>
      <c r="EC126" s="2"/>
      <c r="ED126" s="2"/>
      <c r="EE126" s="2">
        <v>16510488</v>
      </c>
      <c r="EF126" s="2">
        <v>2</v>
      </c>
      <c r="EG126" s="2" t="s">
        <v>22</v>
      </c>
      <c r="EH126" s="2">
        <v>0</v>
      </c>
      <c r="EI126" s="2" t="s">
        <v>4</v>
      </c>
      <c r="EJ126" s="2">
        <v>1</v>
      </c>
      <c r="EK126" s="2">
        <v>11001</v>
      </c>
      <c r="EL126" s="2" t="s">
        <v>68</v>
      </c>
      <c r="EM126" s="2" t="s">
        <v>232</v>
      </c>
      <c r="EN126" s="2"/>
      <c r="EO126" s="2" t="s">
        <v>78</v>
      </c>
      <c r="EP126" s="2"/>
      <c r="EQ126" s="2">
        <v>0</v>
      </c>
      <c r="ER126" s="2">
        <v>11028.89</v>
      </c>
      <c r="ES126" s="2">
        <v>10701.33</v>
      </c>
      <c r="ET126" s="2">
        <v>6.23</v>
      </c>
      <c r="EU126" s="2">
        <v>1.97</v>
      </c>
      <c r="EV126" s="2">
        <v>321.33</v>
      </c>
      <c r="EW126" s="2">
        <v>37.67</v>
      </c>
      <c r="EX126" s="2">
        <v>0.17</v>
      </c>
      <c r="EY126" s="2">
        <v>0</v>
      </c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77"/>
        <v>0</v>
      </c>
      <c r="FS126" s="2">
        <v>0</v>
      </c>
      <c r="FT126" s="2" t="s">
        <v>26</v>
      </c>
      <c r="FU126" s="2" t="s">
        <v>27</v>
      </c>
      <c r="FV126" s="2"/>
      <c r="FW126" s="2"/>
      <c r="FX126" s="2">
        <v>110.7</v>
      </c>
      <c r="FY126" s="2">
        <v>63.75</v>
      </c>
      <c r="FZ126" s="2"/>
      <c r="GA126" s="2" t="s">
        <v>4</v>
      </c>
      <c r="GB126" s="2"/>
      <c r="GC126" s="2"/>
      <c r="GD126" s="2">
        <v>0</v>
      </c>
      <c r="GE126" s="2"/>
      <c r="GF126" s="2">
        <v>1715562049</v>
      </c>
      <c r="GG126" s="2">
        <v>2</v>
      </c>
      <c r="GH126" s="2">
        <v>1</v>
      </c>
      <c r="GI126" s="2">
        <v>-2</v>
      </c>
      <c r="GJ126" s="2">
        <v>0</v>
      </c>
      <c r="GK126" s="2">
        <f>ROUND(R126*(R12)/100,2)</f>
        <v>0</v>
      </c>
      <c r="GL126" s="2">
        <f t="shared" si="178"/>
        <v>0</v>
      </c>
      <c r="GM126" s="2">
        <f t="shared" si="179"/>
        <v>21629.43</v>
      </c>
      <c r="GN126" s="2">
        <f t="shared" si="180"/>
        <v>21629.43</v>
      </c>
      <c r="GO126" s="2">
        <f t="shared" si="181"/>
        <v>0</v>
      </c>
      <c r="GP126" s="2">
        <f t="shared" si="182"/>
        <v>0</v>
      </c>
      <c r="GQ126" s="2"/>
      <c r="GR126" s="2">
        <v>0</v>
      </c>
      <c r="GS126" s="2">
        <v>3</v>
      </c>
      <c r="GT126" s="2">
        <v>0</v>
      </c>
      <c r="GU126" s="2" t="s">
        <v>4</v>
      </c>
      <c r="GV126" s="2">
        <f t="shared" si="183"/>
        <v>0</v>
      </c>
      <c r="GW126" s="2">
        <v>1</v>
      </c>
      <c r="GX126" s="2">
        <f t="shared" si="184"/>
        <v>0</v>
      </c>
      <c r="GY126" s="2"/>
      <c r="GZ126" s="2"/>
      <c r="HA126" s="2">
        <v>0</v>
      </c>
      <c r="HB126" s="2">
        <v>0</v>
      </c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17</v>
      </c>
      <c r="B127">
        <v>1</v>
      </c>
      <c r="C127">
        <f>ROW(SmtRes!A284)</f>
        <v>284</v>
      </c>
      <c r="D127">
        <f>ROW(EtalonRes!A286)</f>
        <v>286</v>
      </c>
      <c r="E127" t="s">
        <v>228</v>
      </c>
      <c r="F127" t="s">
        <v>229</v>
      </c>
      <c r="G127" t="s">
        <v>230</v>
      </c>
      <c r="H127" t="s">
        <v>31</v>
      </c>
      <c r="I127">
        <f>ROUND(184.4/100,9)</f>
        <v>1.8440000000000001</v>
      </c>
      <c r="J127">
        <v>0</v>
      </c>
      <c r="O127">
        <f t="shared" si="152"/>
        <v>133401.53</v>
      </c>
      <c r="P127">
        <f t="shared" si="153"/>
        <v>128858.14</v>
      </c>
      <c r="Q127">
        <f t="shared" si="154"/>
        <v>93.77</v>
      </c>
      <c r="R127">
        <f t="shared" si="155"/>
        <v>29.65</v>
      </c>
      <c r="S127">
        <f t="shared" si="156"/>
        <v>4449.62</v>
      </c>
      <c r="T127">
        <f t="shared" si="157"/>
        <v>0</v>
      </c>
      <c r="U127">
        <f t="shared" si="158"/>
        <v>79.883001999999991</v>
      </c>
      <c r="V127">
        <f t="shared" si="159"/>
        <v>0.39185000000000003</v>
      </c>
      <c r="W127">
        <f t="shared" si="160"/>
        <v>0</v>
      </c>
      <c r="X127">
        <f t="shared" si="161"/>
        <v>4971.99</v>
      </c>
      <c r="Y127">
        <f t="shared" si="162"/>
        <v>2866.73</v>
      </c>
      <c r="AA127">
        <v>16483255</v>
      </c>
      <c r="AB127">
        <f t="shared" si="163"/>
        <v>11078.647000000001</v>
      </c>
      <c r="AC127">
        <f t="shared" si="149"/>
        <v>10701.33</v>
      </c>
      <c r="AD127">
        <f>ROUND(((((ET127*1.25))-((EU127*1.25)))+AE127),6)</f>
        <v>7.7874999999999996</v>
      </c>
      <c r="AE127">
        <f>ROUND(((EU127*1.25)),6)</f>
        <v>2.4624999999999999</v>
      </c>
      <c r="AF127">
        <f>ROUND(((EV127*1.15)),6)</f>
        <v>369.52949999999998</v>
      </c>
      <c r="AG127">
        <f t="shared" si="164"/>
        <v>0</v>
      </c>
      <c r="AH127">
        <f>((EW127*1.15))</f>
        <v>43.320499999999996</v>
      </c>
      <c r="AI127">
        <f>((EX127*1.25))</f>
        <v>0.21250000000000002</v>
      </c>
      <c r="AJ127">
        <f t="shared" si="165"/>
        <v>0</v>
      </c>
      <c r="AK127">
        <v>11028.89</v>
      </c>
      <c r="AL127">
        <v>10701.33</v>
      </c>
      <c r="AM127">
        <v>6.23</v>
      </c>
      <c r="AN127">
        <v>1.97</v>
      </c>
      <c r="AO127">
        <v>321.33</v>
      </c>
      <c r="AP127">
        <v>0</v>
      </c>
      <c r="AQ127">
        <v>37.67</v>
      </c>
      <c r="AR127">
        <v>0.17</v>
      </c>
      <c r="AS127">
        <v>0</v>
      </c>
      <c r="AT127">
        <v>111</v>
      </c>
      <c r="AU127">
        <v>64</v>
      </c>
      <c r="AV127">
        <v>1</v>
      </c>
      <c r="AW127">
        <v>1</v>
      </c>
      <c r="AZ127">
        <v>6.53</v>
      </c>
      <c r="BA127">
        <v>6.53</v>
      </c>
      <c r="BB127">
        <v>6.53</v>
      </c>
      <c r="BC127">
        <v>6.53</v>
      </c>
      <c r="BD127" t="s">
        <v>4</v>
      </c>
      <c r="BE127" t="s">
        <v>4</v>
      </c>
      <c r="BF127" t="s">
        <v>4</v>
      </c>
      <c r="BG127" t="s">
        <v>4</v>
      </c>
      <c r="BH127">
        <v>0</v>
      </c>
      <c r="BI127">
        <v>1</v>
      </c>
      <c r="BJ127" t="s">
        <v>231</v>
      </c>
      <c r="BM127">
        <v>11001</v>
      </c>
      <c r="BN127">
        <v>0</v>
      </c>
      <c r="BO127" t="s">
        <v>4</v>
      </c>
      <c r="BP127">
        <v>0</v>
      </c>
      <c r="BQ127">
        <v>2</v>
      </c>
      <c r="BR127">
        <v>0</v>
      </c>
      <c r="BS127">
        <v>6.53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4</v>
      </c>
      <c r="BZ127">
        <v>123</v>
      </c>
      <c r="CA127">
        <v>75</v>
      </c>
      <c r="CF127">
        <v>0</v>
      </c>
      <c r="CG127">
        <v>0</v>
      </c>
      <c r="CM127">
        <v>0</v>
      </c>
      <c r="CN127" t="s">
        <v>1126</v>
      </c>
      <c r="CO127">
        <v>0</v>
      </c>
      <c r="CP127">
        <f t="shared" si="166"/>
        <v>133401.53</v>
      </c>
      <c r="CQ127">
        <f t="shared" si="167"/>
        <v>69879.684900000007</v>
      </c>
      <c r="CR127">
        <f t="shared" si="168"/>
        <v>50.852375000000002</v>
      </c>
      <c r="CS127">
        <f t="shared" si="169"/>
        <v>16.080124999999999</v>
      </c>
      <c r="CT127">
        <f t="shared" si="170"/>
        <v>2413.0276349999999</v>
      </c>
      <c r="CU127">
        <f t="shared" si="171"/>
        <v>0</v>
      </c>
      <c r="CV127">
        <f t="shared" si="172"/>
        <v>43.320499999999996</v>
      </c>
      <c r="CW127">
        <f t="shared" si="173"/>
        <v>0.21250000000000002</v>
      </c>
      <c r="CX127">
        <f t="shared" si="174"/>
        <v>0</v>
      </c>
      <c r="CY127">
        <f t="shared" si="175"/>
        <v>4971.9897000000001</v>
      </c>
      <c r="CZ127">
        <f t="shared" si="176"/>
        <v>2866.7327999999998</v>
      </c>
      <c r="DC127" t="s">
        <v>4</v>
      </c>
      <c r="DD127" t="s">
        <v>4</v>
      </c>
      <c r="DE127" t="s">
        <v>76</v>
      </c>
      <c r="DF127" t="s">
        <v>76</v>
      </c>
      <c r="DG127" t="s">
        <v>77</v>
      </c>
      <c r="DH127" t="s">
        <v>4</v>
      </c>
      <c r="DI127" t="s">
        <v>77</v>
      </c>
      <c r="DJ127" t="s">
        <v>76</v>
      </c>
      <c r="DK127" t="s">
        <v>4</v>
      </c>
      <c r="DL127" t="s">
        <v>4</v>
      </c>
      <c r="DM127" t="s">
        <v>4</v>
      </c>
      <c r="DN127">
        <v>0</v>
      </c>
      <c r="DO127">
        <v>0</v>
      </c>
      <c r="DP127">
        <v>1</v>
      </c>
      <c r="DQ127">
        <v>1</v>
      </c>
      <c r="DU127">
        <v>1005</v>
      </c>
      <c r="DV127" t="s">
        <v>31</v>
      </c>
      <c r="DW127" t="s">
        <v>31</v>
      </c>
      <c r="DX127">
        <v>100</v>
      </c>
      <c r="EE127">
        <v>16510488</v>
      </c>
      <c r="EF127">
        <v>2</v>
      </c>
      <c r="EG127" t="s">
        <v>22</v>
      </c>
      <c r="EH127">
        <v>0</v>
      </c>
      <c r="EI127" t="s">
        <v>4</v>
      </c>
      <c r="EJ127">
        <v>1</v>
      </c>
      <c r="EK127">
        <v>11001</v>
      </c>
      <c r="EL127" t="s">
        <v>68</v>
      </c>
      <c r="EM127" t="s">
        <v>232</v>
      </c>
      <c r="EO127" t="s">
        <v>78</v>
      </c>
      <c r="EQ127">
        <v>0</v>
      </c>
      <c r="ER127">
        <v>11028.89</v>
      </c>
      <c r="ES127">
        <v>10701.33</v>
      </c>
      <c r="ET127">
        <v>6.23</v>
      </c>
      <c r="EU127">
        <v>1.97</v>
      </c>
      <c r="EV127">
        <v>321.33</v>
      </c>
      <c r="EW127">
        <v>37.67</v>
      </c>
      <c r="EX127">
        <v>0.17</v>
      </c>
      <c r="EY127">
        <v>0</v>
      </c>
      <c r="FQ127">
        <v>0</v>
      </c>
      <c r="FR127">
        <f t="shared" si="177"/>
        <v>0</v>
      </c>
      <c r="FS127">
        <v>0</v>
      </c>
      <c r="FT127" t="s">
        <v>26</v>
      </c>
      <c r="FU127" t="s">
        <v>27</v>
      </c>
      <c r="FX127">
        <v>110.7</v>
      </c>
      <c r="FY127">
        <v>63.75</v>
      </c>
      <c r="GA127" t="s">
        <v>4</v>
      </c>
      <c r="GD127">
        <v>0</v>
      </c>
      <c r="GF127">
        <v>1715562049</v>
      </c>
      <c r="GG127">
        <v>1</v>
      </c>
      <c r="GH127">
        <v>1</v>
      </c>
      <c r="GI127">
        <v>4</v>
      </c>
      <c r="GJ127">
        <v>0</v>
      </c>
      <c r="GK127">
        <f>ROUND(R127*(S12)/100,2)</f>
        <v>0</v>
      </c>
      <c r="GL127">
        <f t="shared" si="178"/>
        <v>0</v>
      </c>
      <c r="GM127">
        <f t="shared" si="179"/>
        <v>141240.25</v>
      </c>
      <c r="GN127">
        <f t="shared" si="180"/>
        <v>141240.25</v>
      </c>
      <c r="GO127">
        <f t="shared" si="181"/>
        <v>0</v>
      </c>
      <c r="GP127">
        <f t="shared" si="182"/>
        <v>0</v>
      </c>
      <c r="GR127">
        <v>0</v>
      </c>
      <c r="GS127">
        <v>3</v>
      </c>
      <c r="GT127">
        <v>0</v>
      </c>
      <c r="GU127" t="s">
        <v>4</v>
      </c>
      <c r="GV127">
        <f t="shared" si="183"/>
        <v>0</v>
      </c>
      <c r="GW127">
        <v>1</v>
      </c>
      <c r="GX127">
        <f t="shared" si="184"/>
        <v>0</v>
      </c>
      <c r="HA127">
        <v>0</v>
      </c>
      <c r="HB127">
        <v>0</v>
      </c>
      <c r="IK127">
        <v>0</v>
      </c>
    </row>
    <row r="128" spans="1:255" x14ac:dyDescent="0.2">
      <c r="A128" s="2">
        <v>17</v>
      </c>
      <c r="B128" s="2">
        <v>1</v>
      </c>
      <c r="C128" s="2">
        <f>ROW(SmtRes!A291)</f>
        <v>291</v>
      </c>
      <c r="D128" s="2">
        <f>ROW(EtalonRes!A293)</f>
        <v>293</v>
      </c>
      <c r="E128" s="2" t="s">
        <v>233</v>
      </c>
      <c r="F128" s="2" t="s">
        <v>234</v>
      </c>
      <c r="G128" s="2" t="s">
        <v>235</v>
      </c>
      <c r="H128" s="2" t="s">
        <v>31</v>
      </c>
      <c r="I128" s="2">
        <f>ROUND(184.4/100,9)</f>
        <v>1.8440000000000001</v>
      </c>
      <c r="J128" s="2">
        <v>0</v>
      </c>
      <c r="K128" s="2"/>
      <c r="L128" s="2"/>
      <c r="M128" s="2"/>
      <c r="N128" s="2"/>
      <c r="O128" s="2">
        <f t="shared" si="152"/>
        <v>692.26</v>
      </c>
      <c r="P128" s="2">
        <f t="shared" si="153"/>
        <v>0</v>
      </c>
      <c r="Q128" s="2">
        <f t="shared" si="154"/>
        <v>138.74</v>
      </c>
      <c r="R128" s="2">
        <f t="shared" si="155"/>
        <v>23.42</v>
      </c>
      <c r="S128" s="2">
        <f t="shared" si="156"/>
        <v>553.52</v>
      </c>
      <c r="T128" s="2">
        <f t="shared" si="157"/>
        <v>0</v>
      </c>
      <c r="U128" s="2">
        <f t="shared" si="158"/>
        <v>66.608046000000002</v>
      </c>
      <c r="V128" s="2">
        <f t="shared" si="159"/>
        <v>1.8900999999999999</v>
      </c>
      <c r="W128" s="2">
        <f t="shared" si="160"/>
        <v>0</v>
      </c>
      <c r="X128" s="2">
        <f t="shared" si="161"/>
        <v>640.4</v>
      </c>
      <c r="Y128" s="2">
        <f t="shared" si="162"/>
        <v>369.24</v>
      </c>
      <c r="Z128" s="2"/>
      <c r="AA128" s="2">
        <v>16483241</v>
      </c>
      <c r="AB128" s="2">
        <f t="shared" si="163"/>
        <v>375.41050000000001</v>
      </c>
      <c r="AC128" s="2">
        <f t="shared" si="149"/>
        <v>0</v>
      </c>
      <c r="AD128" s="2">
        <f>ROUND(((((ET128*1.25))-((EU128*1.25)))+AE128),6)</f>
        <v>75.237499999999997</v>
      </c>
      <c r="AE128" s="2">
        <f>ROUND(((EU128*1.25)),6)</f>
        <v>12.7</v>
      </c>
      <c r="AF128" s="2">
        <f>ROUND(((EV128*1.15)),6)</f>
        <v>300.173</v>
      </c>
      <c r="AG128" s="2">
        <f t="shared" si="164"/>
        <v>0</v>
      </c>
      <c r="AH128" s="2">
        <f>((EW128*1.15))</f>
        <v>36.121499999999997</v>
      </c>
      <c r="AI128" s="2">
        <f>((EX128*1.25))</f>
        <v>1.0249999999999999</v>
      </c>
      <c r="AJ128" s="2">
        <f t="shared" si="165"/>
        <v>0</v>
      </c>
      <c r="AK128" s="2">
        <v>321.20999999999998</v>
      </c>
      <c r="AL128" s="2">
        <v>0</v>
      </c>
      <c r="AM128" s="2">
        <v>60.19</v>
      </c>
      <c r="AN128" s="2">
        <v>10.16</v>
      </c>
      <c r="AO128" s="2">
        <v>261.02</v>
      </c>
      <c r="AP128" s="2">
        <v>0</v>
      </c>
      <c r="AQ128" s="2">
        <v>31.41</v>
      </c>
      <c r="AR128" s="2">
        <v>0.82</v>
      </c>
      <c r="AS128" s="2">
        <v>0</v>
      </c>
      <c r="AT128" s="2">
        <v>111</v>
      </c>
      <c r="AU128" s="2">
        <v>64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4</v>
      </c>
      <c r="BE128" s="2" t="s">
        <v>4</v>
      </c>
      <c r="BF128" s="2" t="s">
        <v>4</v>
      </c>
      <c r="BG128" s="2" t="s">
        <v>4</v>
      </c>
      <c r="BH128" s="2">
        <v>0</v>
      </c>
      <c r="BI128" s="2">
        <v>1</v>
      </c>
      <c r="BJ128" s="2" t="s">
        <v>236</v>
      </c>
      <c r="BK128" s="2"/>
      <c r="BL128" s="2"/>
      <c r="BM128" s="2">
        <v>11001</v>
      </c>
      <c r="BN128" s="2">
        <v>0</v>
      </c>
      <c r="BO128" s="2" t="s">
        <v>4</v>
      </c>
      <c r="BP128" s="2">
        <v>0</v>
      </c>
      <c r="BQ128" s="2">
        <v>2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4</v>
      </c>
      <c r="BZ128" s="2">
        <v>123</v>
      </c>
      <c r="CA128" s="2">
        <v>75</v>
      </c>
      <c r="CB128" s="2"/>
      <c r="CC128" s="2"/>
      <c r="CD128" s="2"/>
      <c r="CE128" s="2"/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1126</v>
      </c>
      <c r="CO128" s="2">
        <v>0</v>
      </c>
      <c r="CP128" s="2">
        <f t="shared" si="166"/>
        <v>692.26</v>
      </c>
      <c r="CQ128" s="2">
        <f t="shared" si="167"/>
        <v>0</v>
      </c>
      <c r="CR128" s="2">
        <f t="shared" si="168"/>
        <v>75.237499999999997</v>
      </c>
      <c r="CS128" s="2">
        <f t="shared" si="169"/>
        <v>12.7</v>
      </c>
      <c r="CT128" s="2">
        <f t="shared" si="170"/>
        <v>300.173</v>
      </c>
      <c r="CU128" s="2">
        <f t="shared" si="171"/>
        <v>0</v>
      </c>
      <c r="CV128" s="2">
        <f t="shared" si="172"/>
        <v>36.121499999999997</v>
      </c>
      <c r="CW128" s="2">
        <f t="shared" si="173"/>
        <v>1.0249999999999999</v>
      </c>
      <c r="CX128" s="2">
        <f t="shared" si="174"/>
        <v>0</v>
      </c>
      <c r="CY128" s="2">
        <f t="shared" si="175"/>
        <v>640.40339999999992</v>
      </c>
      <c r="CZ128" s="2">
        <f t="shared" si="176"/>
        <v>369.24159999999995</v>
      </c>
      <c r="DA128" s="2"/>
      <c r="DB128" s="2"/>
      <c r="DC128" s="2" t="s">
        <v>4</v>
      </c>
      <c r="DD128" s="2" t="s">
        <v>4</v>
      </c>
      <c r="DE128" s="2" t="s">
        <v>76</v>
      </c>
      <c r="DF128" s="2" t="s">
        <v>76</v>
      </c>
      <c r="DG128" s="2" t="s">
        <v>77</v>
      </c>
      <c r="DH128" s="2" t="s">
        <v>4</v>
      </c>
      <c r="DI128" s="2" t="s">
        <v>77</v>
      </c>
      <c r="DJ128" s="2" t="s">
        <v>76</v>
      </c>
      <c r="DK128" s="2" t="s">
        <v>4</v>
      </c>
      <c r="DL128" s="2" t="s">
        <v>4</v>
      </c>
      <c r="DM128" s="2" t="s">
        <v>4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1005</v>
      </c>
      <c r="DV128" s="2" t="s">
        <v>31</v>
      </c>
      <c r="DW128" s="2" t="s">
        <v>31</v>
      </c>
      <c r="DX128" s="2">
        <v>100</v>
      </c>
      <c r="DY128" s="2"/>
      <c r="DZ128" s="2"/>
      <c r="EA128" s="2"/>
      <c r="EB128" s="2"/>
      <c r="EC128" s="2"/>
      <c r="ED128" s="2"/>
      <c r="EE128" s="2">
        <v>16510488</v>
      </c>
      <c r="EF128" s="2">
        <v>2</v>
      </c>
      <c r="EG128" s="2" t="s">
        <v>22</v>
      </c>
      <c r="EH128" s="2">
        <v>0</v>
      </c>
      <c r="EI128" s="2" t="s">
        <v>4</v>
      </c>
      <c r="EJ128" s="2">
        <v>1</v>
      </c>
      <c r="EK128" s="2">
        <v>11001</v>
      </c>
      <c r="EL128" s="2" t="s">
        <v>68</v>
      </c>
      <c r="EM128" s="2" t="s">
        <v>232</v>
      </c>
      <c r="EN128" s="2"/>
      <c r="EO128" s="2" t="s">
        <v>78</v>
      </c>
      <c r="EP128" s="2"/>
      <c r="EQ128" s="2">
        <v>0</v>
      </c>
      <c r="ER128" s="2">
        <v>321.20999999999998</v>
      </c>
      <c r="ES128" s="2">
        <v>0</v>
      </c>
      <c r="ET128" s="2">
        <v>60.19</v>
      </c>
      <c r="EU128" s="2">
        <v>10.16</v>
      </c>
      <c r="EV128" s="2">
        <v>261.02</v>
      </c>
      <c r="EW128" s="2">
        <v>31.41</v>
      </c>
      <c r="EX128" s="2">
        <v>0.82</v>
      </c>
      <c r="EY128" s="2">
        <v>0</v>
      </c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si="177"/>
        <v>0</v>
      </c>
      <c r="FS128" s="2">
        <v>0</v>
      </c>
      <c r="FT128" s="2" t="s">
        <v>26</v>
      </c>
      <c r="FU128" s="2" t="s">
        <v>27</v>
      </c>
      <c r="FV128" s="2"/>
      <c r="FW128" s="2"/>
      <c r="FX128" s="2">
        <v>110.7</v>
      </c>
      <c r="FY128" s="2">
        <v>63.75</v>
      </c>
      <c r="FZ128" s="2"/>
      <c r="GA128" s="2" t="s">
        <v>4</v>
      </c>
      <c r="GB128" s="2"/>
      <c r="GC128" s="2"/>
      <c r="GD128" s="2">
        <v>0</v>
      </c>
      <c r="GE128" s="2"/>
      <c r="GF128" s="2">
        <v>1445910452</v>
      </c>
      <c r="GG128" s="2">
        <v>2</v>
      </c>
      <c r="GH128" s="2">
        <v>1</v>
      </c>
      <c r="GI128" s="2">
        <v>-2</v>
      </c>
      <c r="GJ128" s="2">
        <v>0</v>
      </c>
      <c r="GK128" s="2">
        <f>ROUND(R128*(R12)/100,2)</f>
        <v>0</v>
      </c>
      <c r="GL128" s="2">
        <f t="shared" si="178"/>
        <v>0</v>
      </c>
      <c r="GM128" s="2">
        <f t="shared" si="179"/>
        <v>1701.9</v>
      </c>
      <c r="GN128" s="2">
        <f t="shared" si="180"/>
        <v>1701.9</v>
      </c>
      <c r="GO128" s="2">
        <f t="shared" si="181"/>
        <v>0</v>
      </c>
      <c r="GP128" s="2">
        <f t="shared" si="182"/>
        <v>0</v>
      </c>
      <c r="GQ128" s="2"/>
      <c r="GR128" s="2">
        <v>0</v>
      </c>
      <c r="GS128" s="2">
        <v>3</v>
      </c>
      <c r="GT128" s="2">
        <v>0</v>
      </c>
      <c r="GU128" s="2" t="s">
        <v>4</v>
      </c>
      <c r="GV128" s="2">
        <f t="shared" si="183"/>
        <v>0</v>
      </c>
      <c r="GW128" s="2">
        <v>1</v>
      </c>
      <c r="GX128" s="2">
        <f t="shared" si="184"/>
        <v>0</v>
      </c>
      <c r="GY128" s="2"/>
      <c r="GZ128" s="2"/>
      <c r="HA128" s="2">
        <v>0</v>
      </c>
      <c r="HB128" s="2">
        <v>0</v>
      </c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17</v>
      </c>
      <c r="B129">
        <v>1</v>
      </c>
      <c r="C129">
        <f>ROW(SmtRes!A298)</f>
        <v>298</v>
      </c>
      <c r="D129">
        <f>ROW(EtalonRes!A300)</f>
        <v>300</v>
      </c>
      <c r="E129" t="s">
        <v>233</v>
      </c>
      <c r="F129" t="s">
        <v>234</v>
      </c>
      <c r="G129" t="s">
        <v>235</v>
      </c>
      <c r="H129" t="s">
        <v>31</v>
      </c>
      <c r="I129">
        <f>ROUND(184.4/100,9)</f>
        <v>1.8440000000000001</v>
      </c>
      <c r="J129">
        <v>0</v>
      </c>
      <c r="O129">
        <f t="shared" si="152"/>
        <v>4520.4399999999996</v>
      </c>
      <c r="P129">
        <f t="shared" si="153"/>
        <v>0</v>
      </c>
      <c r="Q129">
        <f t="shared" si="154"/>
        <v>905.96</v>
      </c>
      <c r="R129">
        <f t="shared" si="155"/>
        <v>152.91999999999999</v>
      </c>
      <c r="S129">
        <f t="shared" si="156"/>
        <v>3614.48</v>
      </c>
      <c r="T129">
        <f t="shared" si="157"/>
        <v>0</v>
      </c>
      <c r="U129">
        <f t="shared" si="158"/>
        <v>66.608046000000002</v>
      </c>
      <c r="V129">
        <f t="shared" si="159"/>
        <v>1.8900999999999999</v>
      </c>
      <c r="W129">
        <f t="shared" si="160"/>
        <v>0</v>
      </c>
      <c r="X129">
        <f t="shared" si="161"/>
        <v>4181.8100000000004</v>
      </c>
      <c r="Y129">
        <f t="shared" si="162"/>
        <v>2411.14</v>
      </c>
      <c r="AA129">
        <v>16483255</v>
      </c>
      <c r="AB129">
        <f t="shared" si="163"/>
        <v>375.41050000000001</v>
      </c>
      <c r="AC129">
        <f t="shared" si="149"/>
        <v>0</v>
      </c>
      <c r="AD129">
        <f>ROUND(((((ET129*1.25))-((EU129*1.25)))+AE129),6)</f>
        <v>75.237499999999997</v>
      </c>
      <c r="AE129">
        <f>ROUND(((EU129*1.25)),6)</f>
        <v>12.7</v>
      </c>
      <c r="AF129">
        <f>ROUND(((EV129*1.15)),6)</f>
        <v>300.173</v>
      </c>
      <c r="AG129">
        <f t="shared" si="164"/>
        <v>0</v>
      </c>
      <c r="AH129">
        <f>((EW129*1.15))</f>
        <v>36.121499999999997</v>
      </c>
      <c r="AI129">
        <f>((EX129*1.25))</f>
        <v>1.0249999999999999</v>
      </c>
      <c r="AJ129">
        <f t="shared" si="165"/>
        <v>0</v>
      </c>
      <c r="AK129">
        <v>321.20999999999998</v>
      </c>
      <c r="AL129">
        <v>0</v>
      </c>
      <c r="AM129">
        <v>60.19</v>
      </c>
      <c r="AN129">
        <v>10.16</v>
      </c>
      <c r="AO129">
        <v>261.02</v>
      </c>
      <c r="AP129">
        <v>0</v>
      </c>
      <c r="AQ129">
        <v>31.41</v>
      </c>
      <c r="AR129">
        <v>0.82</v>
      </c>
      <c r="AS129">
        <v>0</v>
      </c>
      <c r="AT129">
        <v>111</v>
      </c>
      <c r="AU129">
        <v>64</v>
      </c>
      <c r="AV129">
        <v>1</v>
      </c>
      <c r="AW129">
        <v>1</v>
      </c>
      <c r="AZ129">
        <v>6.53</v>
      </c>
      <c r="BA129">
        <v>6.53</v>
      </c>
      <c r="BB129">
        <v>6.53</v>
      </c>
      <c r="BC129">
        <v>6.53</v>
      </c>
      <c r="BD129" t="s">
        <v>4</v>
      </c>
      <c r="BE129" t="s">
        <v>4</v>
      </c>
      <c r="BF129" t="s">
        <v>4</v>
      </c>
      <c r="BG129" t="s">
        <v>4</v>
      </c>
      <c r="BH129">
        <v>0</v>
      </c>
      <c r="BI129">
        <v>1</v>
      </c>
      <c r="BJ129" t="s">
        <v>236</v>
      </c>
      <c r="BM129">
        <v>11001</v>
      </c>
      <c r="BN129">
        <v>0</v>
      </c>
      <c r="BO129" t="s">
        <v>4</v>
      </c>
      <c r="BP129">
        <v>0</v>
      </c>
      <c r="BQ129">
        <v>2</v>
      </c>
      <c r="BR129">
        <v>0</v>
      </c>
      <c r="BS129">
        <v>6.53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4</v>
      </c>
      <c r="BZ129">
        <v>123</v>
      </c>
      <c r="CA129">
        <v>75</v>
      </c>
      <c r="CF129">
        <v>0</v>
      </c>
      <c r="CG129">
        <v>0</v>
      </c>
      <c r="CM129">
        <v>0</v>
      </c>
      <c r="CN129" t="s">
        <v>1126</v>
      </c>
      <c r="CO129">
        <v>0</v>
      </c>
      <c r="CP129">
        <f t="shared" si="166"/>
        <v>4520.4400000000005</v>
      </c>
      <c r="CQ129">
        <f t="shared" si="167"/>
        <v>0</v>
      </c>
      <c r="CR129">
        <f t="shared" si="168"/>
        <v>491.30087500000002</v>
      </c>
      <c r="CS129">
        <f t="shared" si="169"/>
        <v>82.930999999999997</v>
      </c>
      <c r="CT129">
        <f t="shared" si="170"/>
        <v>1960.12969</v>
      </c>
      <c r="CU129">
        <f t="shared" si="171"/>
        <v>0</v>
      </c>
      <c r="CV129">
        <f t="shared" si="172"/>
        <v>36.121499999999997</v>
      </c>
      <c r="CW129">
        <f t="shared" si="173"/>
        <v>1.0249999999999999</v>
      </c>
      <c r="CX129">
        <f t="shared" si="174"/>
        <v>0</v>
      </c>
      <c r="CY129">
        <f t="shared" si="175"/>
        <v>4181.8140000000003</v>
      </c>
      <c r="CZ129">
        <f t="shared" si="176"/>
        <v>2411.136</v>
      </c>
      <c r="DC129" t="s">
        <v>4</v>
      </c>
      <c r="DD129" t="s">
        <v>4</v>
      </c>
      <c r="DE129" t="s">
        <v>76</v>
      </c>
      <c r="DF129" t="s">
        <v>76</v>
      </c>
      <c r="DG129" t="s">
        <v>77</v>
      </c>
      <c r="DH129" t="s">
        <v>4</v>
      </c>
      <c r="DI129" t="s">
        <v>77</v>
      </c>
      <c r="DJ129" t="s">
        <v>76</v>
      </c>
      <c r="DK129" t="s">
        <v>4</v>
      </c>
      <c r="DL129" t="s">
        <v>4</v>
      </c>
      <c r="DM129" t="s">
        <v>4</v>
      </c>
      <c r="DN129">
        <v>0</v>
      </c>
      <c r="DO129">
        <v>0</v>
      </c>
      <c r="DP129">
        <v>1</v>
      </c>
      <c r="DQ129">
        <v>1</v>
      </c>
      <c r="DU129">
        <v>1005</v>
      </c>
      <c r="DV129" t="s">
        <v>31</v>
      </c>
      <c r="DW129" t="s">
        <v>31</v>
      </c>
      <c r="DX129">
        <v>100</v>
      </c>
      <c r="EE129">
        <v>16510488</v>
      </c>
      <c r="EF129">
        <v>2</v>
      </c>
      <c r="EG129" t="s">
        <v>22</v>
      </c>
      <c r="EH129">
        <v>0</v>
      </c>
      <c r="EI129" t="s">
        <v>4</v>
      </c>
      <c r="EJ129">
        <v>1</v>
      </c>
      <c r="EK129">
        <v>11001</v>
      </c>
      <c r="EL129" t="s">
        <v>68</v>
      </c>
      <c r="EM129" t="s">
        <v>232</v>
      </c>
      <c r="EO129" t="s">
        <v>78</v>
      </c>
      <c r="EQ129">
        <v>0</v>
      </c>
      <c r="ER129">
        <v>321.20999999999998</v>
      </c>
      <c r="ES129">
        <v>0</v>
      </c>
      <c r="ET129">
        <v>60.19</v>
      </c>
      <c r="EU129">
        <v>10.16</v>
      </c>
      <c r="EV129">
        <v>261.02</v>
      </c>
      <c r="EW129">
        <v>31.41</v>
      </c>
      <c r="EX129">
        <v>0.82</v>
      </c>
      <c r="EY129">
        <v>0</v>
      </c>
      <c r="FQ129">
        <v>0</v>
      </c>
      <c r="FR129">
        <f t="shared" si="177"/>
        <v>0</v>
      </c>
      <c r="FS129">
        <v>0</v>
      </c>
      <c r="FT129" t="s">
        <v>26</v>
      </c>
      <c r="FU129" t="s">
        <v>27</v>
      </c>
      <c r="FX129">
        <v>110.7</v>
      </c>
      <c r="FY129">
        <v>63.75</v>
      </c>
      <c r="GA129" t="s">
        <v>4</v>
      </c>
      <c r="GD129">
        <v>0</v>
      </c>
      <c r="GF129">
        <v>1445910452</v>
      </c>
      <c r="GG129">
        <v>1</v>
      </c>
      <c r="GH129">
        <v>1</v>
      </c>
      <c r="GI129">
        <v>4</v>
      </c>
      <c r="GJ129">
        <v>0</v>
      </c>
      <c r="GK129">
        <f>ROUND(R129*(S12)/100,2)</f>
        <v>0</v>
      </c>
      <c r="GL129">
        <f t="shared" si="178"/>
        <v>0</v>
      </c>
      <c r="GM129">
        <f t="shared" si="179"/>
        <v>11113.39</v>
      </c>
      <c r="GN129">
        <f t="shared" si="180"/>
        <v>11113.39</v>
      </c>
      <c r="GO129">
        <f t="shared" si="181"/>
        <v>0</v>
      </c>
      <c r="GP129">
        <f t="shared" si="182"/>
        <v>0</v>
      </c>
      <c r="GR129">
        <v>0</v>
      </c>
      <c r="GS129">
        <v>3</v>
      </c>
      <c r="GT129">
        <v>0</v>
      </c>
      <c r="GU129" t="s">
        <v>4</v>
      </c>
      <c r="GV129">
        <f t="shared" si="183"/>
        <v>0</v>
      </c>
      <c r="GW129">
        <v>1</v>
      </c>
      <c r="GX129">
        <f t="shared" si="184"/>
        <v>0</v>
      </c>
      <c r="HA129">
        <v>0</v>
      </c>
      <c r="HB129">
        <v>0</v>
      </c>
      <c r="IK129">
        <v>0</v>
      </c>
    </row>
    <row r="130" spans="1:255" x14ac:dyDescent="0.2">
      <c r="A130" s="2">
        <v>18</v>
      </c>
      <c r="B130" s="2">
        <v>1</v>
      </c>
      <c r="C130" s="2">
        <v>290</v>
      </c>
      <c r="D130" s="2"/>
      <c r="E130" s="2" t="s">
        <v>237</v>
      </c>
      <c r="F130" s="2" t="s">
        <v>238</v>
      </c>
      <c r="G130" s="2" t="s">
        <v>239</v>
      </c>
      <c r="H130" s="2" t="s">
        <v>17</v>
      </c>
      <c r="I130" s="2">
        <f>I128*J130</f>
        <v>188.08799999999999</v>
      </c>
      <c r="J130" s="2">
        <v>101.99999999999999</v>
      </c>
      <c r="K130" s="2"/>
      <c r="L130" s="2"/>
      <c r="M130" s="2"/>
      <c r="N130" s="2"/>
      <c r="O130" s="2">
        <f t="shared" si="152"/>
        <v>0</v>
      </c>
      <c r="P130" s="2">
        <f t="shared" si="153"/>
        <v>0</v>
      </c>
      <c r="Q130" s="2">
        <f t="shared" si="154"/>
        <v>0</v>
      </c>
      <c r="R130" s="2">
        <f t="shared" si="155"/>
        <v>0</v>
      </c>
      <c r="S130" s="2">
        <f t="shared" si="156"/>
        <v>0</v>
      </c>
      <c r="T130" s="2">
        <f t="shared" si="157"/>
        <v>0</v>
      </c>
      <c r="U130" s="2">
        <f t="shared" si="158"/>
        <v>0</v>
      </c>
      <c r="V130" s="2">
        <f t="shared" si="159"/>
        <v>0</v>
      </c>
      <c r="W130" s="2">
        <f t="shared" si="160"/>
        <v>0</v>
      </c>
      <c r="X130" s="2">
        <f t="shared" si="161"/>
        <v>0</v>
      </c>
      <c r="Y130" s="2">
        <f t="shared" si="162"/>
        <v>0</v>
      </c>
      <c r="Z130" s="2"/>
      <c r="AA130" s="2">
        <v>16483241</v>
      </c>
      <c r="AB130" s="2">
        <f t="shared" si="163"/>
        <v>0</v>
      </c>
      <c r="AC130" s="2">
        <f t="shared" si="149"/>
        <v>0</v>
      </c>
      <c r="AD130" s="2">
        <f>ROUND((((ET130)-(EU130))+AE130),6)</f>
        <v>0</v>
      </c>
      <c r="AE130" s="2">
        <f t="shared" ref="AE130:AF133" si="185">ROUND((EU130),6)</f>
        <v>0</v>
      </c>
      <c r="AF130" s="2">
        <f t="shared" si="185"/>
        <v>0</v>
      </c>
      <c r="AG130" s="2">
        <f t="shared" si="164"/>
        <v>0</v>
      </c>
      <c r="AH130" s="2">
        <f t="shared" ref="AH130:AI133" si="186">(EW130)</f>
        <v>0</v>
      </c>
      <c r="AI130" s="2">
        <f t="shared" si="186"/>
        <v>0</v>
      </c>
      <c r="AJ130" s="2">
        <f t="shared" si="165"/>
        <v>0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111</v>
      </c>
      <c r="AU130" s="2">
        <v>64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4</v>
      </c>
      <c r="BE130" s="2" t="s">
        <v>4</v>
      </c>
      <c r="BF130" s="2" t="s">
        <v>4</v>
      </c>
      <c r="BG130" s="2" t="s">
        <v>4</v>
      </c>
      <c r="BH130" s="2">
        <v>3</v>
      </c>
      <c r="BI130" s="2">
        <v>1</v>
      </c>
      <c r="BJ130" s="2" t="s">
        <v>4</v>
      </c>
      <c r="BK130" s="2"/>
      <c r="BL130" s="2"/>
      <c r="BM130" s="2">
        <v>11001</v>
      </c>
      <c r="BN130" s="2">
        <v>0</v>
      </c>
      <c r="BO130" s="2" t="s">
        <v>4</v>
      </c>
      <c r="BP130" s="2">
        <v>0</v>
      </c>
      <c r="BQ130" s="2">
        <v>2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4</v>
      </c>
      <c r="BZ130" s="2">
        <v>123</v>
      </c>
      <c r="CA130" s="2">
        <v>75</v>
      </c>
      <c r="CB130" s="2"/>
      <c r="CC130" s="2"/>
      <c r="CD130" s="2"/>
      <c r="CE130" s="2"/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4</v>
      </c>
      <c r="CO130" s="2">
        <v>0</v>
      </c>
      <c r="CP130" s="2">
        <f t="shared" si="166"/>
        <v>0</v>
      </c>
      <c r="CQ130" s="2">
        <f t="shared" si="167"/>
        <v>0</v>
      </c>
      <c r="CR130" s="2">
        <f t="shared" si="168"/>
        <v>0</v>
      </c>
      <c r="CS130" s="2">
        <f t="shared" si="169"/>
        <v>0</v>
      </c>
      <c r="CT130" s="2">
        <f t="shared" si="170"/>
        <v>0</v>
      </c>
      <c r="CU130" s="2">
        <f t="shared" si="171"/>
        <v>0</v>
      </c>
      <c r="CV130" s="2">
        <f t="shared" si="172"/>
        <v>0</v>
      </c>
      <c r="CW130" s="2">
        <f t="shared" si="173"/>
        <v>0</v>
      </c>
      <c r="CX130" s="2">
        <f t="shared" si="174"/>
        <v>0</v>
      </c>
      <c r="CY130" s="2">
        <f t="shared" si="175"/>
        <v>0</v>
      </c>
      <c r="CZ130" s="2">
        <f t="shared" si="176"/>
        <v>0</v>
      </c>
      <c r="DA130" s="2"/>
      <c r="DB130" s="2"/>
      <c r="DC130" s="2" t="s">
        <v>4</v>
      </c>
      <c r="DD130" s="2" t="s">
        <v>4</v>
      </c>
      <c r="DE130" s="2" t="s">
        <v>4</v>
      </c>
      <c r="DF130" s="2" t="s">
        <v>4</v>
      </c>
      <c r="DG130" s="2" t="s">
        <v>4</v>
      </c>
      <c r="DH130" s="2" t="s">
        <v>4</v>
      </c>
      <c r="DI130" s="2" t="s">
        <v>4</v>
      </c>
      <c r="DJ130" s="2" t="s">
        <v>4</v>
      </c>
      <c r="DK130" s="2" t="s">
        <v>4</v>
      </c>
      <c r="DL130" s="2" t="s">
        <v>4</v>
      </c>
      <c r="DM130" s="2" t="s">
        <v>4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1005</v>
      </c>
      <c r="DV130" s="2" t="s">
        <v>17</v>
      </c>
      <c r="DW130" s="2" t="s">
        <v>17</v>
      </c>
      <c r="DX130" s="2">
        <v>1</v>
      </c>
      <c r="DY130" s="2"/>
      <c r="DZ130" s="2"/>
      <c r="EA130" s="2"/>
      <c r="EB130" s="2"/>
      <c r="EC130" s="2"/>
      <c r="ED130" s="2"/>
      <c r="EE130" s="2">
        <v>16510488</v>
      </c>
      <c r="EF130" s="2">
        <v>2</v>
      </c>
      <c r="EG130" s="2" t="s">
        <v>22</v>
      </c>
      <c r="EH130" s="2">
        <v>0</v>
      </c>
      <c r="EI130" s="2" t="s">
        <v>4</v>
      </c>
      <c r="EJ130" s="2">
        <v>1</v>
      </c>
      <c r="EK130" s="2">
        <v>11001</v>
      </c>
      <c r="EL130" s="2" t="s">
        <v>68</v>
      </c>
      <c r="EM130" s="2" t="s">
        <v>232</v>
      </c>
      <c r="EN130" s="2"/>
      <c r="EO130" s="2" t="s">
        <v>4</v>
      </c>
      <c r="EP130" s="2"/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177"/>
        <v>0</v>
      </c>
      <c r="FS130" s="2">
        <v>0</v>
      </c>
      <c r="FT130" s="2" t="s">
        <v>26</v>
      </c>
      <c r="FU130" s="2" t="s">
        <v>27</v>
      </c>
      <c r="FV130" s="2"/>
      <c r="FW130" s="2"/>
      <c r="FX130" s="2">
        <v>110.7</v>
      </c>
      <c r="FY130" s="2">
        <v>63.75</v>
      </c>
      <c r="FZ130" s="2"/>
      <c r="GA130" s="2" t="s">
        <v>4</v>
      </c>
      <c r="GB130" s="2"/>
      <c r="GC130" s="2"/>
      <c r="GD130" s="2">
        <v>0</v>
      </c>
      <c r="GE130" s="2"/>
      <c r="GF130" s="2">
        <v>-919469713</v>
      </c>
      <c r="GG130" s="2">
        <v>2</v>
      </c>
      <c r="GH130" s="2">
        <v>1</v>
      </c>
      <c r="GI130" s="2">
        <v>-2</v>
      </c>
      <c r="GJ130" s="2">
        <v>0</v>
      </c>
      <c r="GK130" s="2">
        <f>ROUND(R130*(R12)/100,2)</f>
        <v>0</v>
      </c>
      <c r="GL130" s="2">
        <f t="shared" si="178"/>
        <v>0</v>
      </c>
      <c r="GM130" s="2">
        <f t="shared" si="179"/>
        <v>0</v>
      </c>
      <c r="GN130" s="2">
        <f t="shared" si="180"/>
        <v>0</v>
      </c>
      <c r="GO130" s="2">
        <f t="shared" si="181"/>
        <v>0</v>
      </c>
      <c r="GP130" s="2">
        <f t="shared" si="182"/>
        <v>0</v>
      </c>
      <c r="GQ130" s="2"/>
      <c r="GR130" s="2">
        <v>0</v>
      </c>
      <c r="GS130" s="2">
        <v>3</v>
      </c>
      <c r="GT130" s="2">
        <v>0</v>
      </c>
      <c r="GU130" s="2" t="s">
        <v>4</v>
      </c>
      <c r="GV130" s="2">
        <f t="shared" si="183"/>
        <v>0</v>
      </c>
      <c r="GW130" s="2">
        <v>1</v>
      </c>
      <c r="GX130" s="2">
        <f t="shared" si="184"/>
        <v>0</v>
      </c>
      <c r="GY130" s="2"/>
      <c r="GZ130" s="2"/>
      <c r="HA130" s="2">
        <v>0</v>
      </c>
      <c r="HB130" s="2">
        <v>0</v>
      </c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18</v>
      </c>
      <c r="B131">
        <v>1</v>
      </c>
      <c r="C131">
        <v>297</v>
      </c>
      <c r="E131" t="s">
        <v>237</v>
      </c>
      <c r="F131" t="s">
        <v>238</v>
      </c>
      <c r="G131" t="s">
        <v>239</v>
      </c>
      <c r="H131" t="s">
        <v>17</v>
      </c>
      <c r="I131">
        <f>I129*J131</f>
        <v>188.08799999999999</v>
      </c>
      <c r="J131">
        <v>101.99999999999999</v>
      </c>
      <c r="O131">
        <f t="shared" si="152"/>
        <v>0</v>
      </c>
      <c r="P131">
        <f t="shared" si="153"/>
        <v>0</v>
      </c>
      <c r="Q131">
        <f t="shared" si="154"/>
        <v>0</v>
      </c>
      <c r="R131">
        <f t="shared" si="155"/>
        <v>0</v>
      </c>
      <c r="S131">
        <f t="shared" si="156"/>
        <v>0</v>
      </c>
      <c r="T131">
        <f t="shared" si="157"/>
        <v>0</v>
      </c>
      <c r="U131">
        <f t="shared" si="158"/>
        <v>0</v>
      </c>
      <c r="V131">
        <f t="shared" si="159"/>
        <v>0</v>
      </c>
      <c r="W131">
        <f t="shared" si="160"/>
        <v>0</v>
      </c>
      <c r="X131">
        <f t="shared" si="161"/>
        <v>0</v>
      </c>
      <c r="Y131">
        <f t="shared" si="162"/>
        <v>0</v>
      </c>
      <c r="AA131">
        <v>16483255</v>
      </c>
      <c r="AB131">
        <f t="shared" si="163"/>
        <v>0</v>
      </c>
      <c r="AC131">
        <f t="shared" si="149"/>
        <v>0</v>
      </c>
      <c r="AD131">
        <f>ROUND((((ET131)-(EU131))+AE131),6)</f>
        <v>0</v>
      </c>
      <c r="AE131">
        <f t="shared" si="185"/>
        <v>0</v>
      </c>
      <c r="AF131">
        <f t="shared" si="185"/>
        <v>0</v>
      </c>
      <c r="AG131">
        <f t="shared" si="164"/>
        <v>0</v>
      </c>
      <c r="AH131">
        <f t="shared" si="186"/>
        <v>0</v>
      </c>
      <c r="AI131">
        <f t="shared" si="186"/>
        <v>0</v>
      </c>
      <c r="AJ131">
        <f t="shared" si="165"/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111</v>
      </c>
      <c r="AU131">
        <v>64</v>
      </c>
      <c r="AV131">
        <v>1</v>
      </c>
      <c r="AW131">
        <v>1</v>
      </c>
      <c r="AZ131">
        <v>6.53</v>
      </c>
      <c r="BA131">
        <v>1</v>
      </c>
      <c r="BB131">
        <v>1</v>
      </c>
      <c r="BC131">
        <v>6.53</v>
      </c>
      <c r="BD131" t="s">
        <v>4</v>
      </c>
      <c r="BE131" t="s">
        <v>4</v>
      </c>
      <c r="BF131" t="s">
        <v>4</v>
      </c>
      <c r="BG131" t="s">
        <v>4</v>
      </c>
      <c r="BH131">
        <v>3</v>
      </c>
      <c r="BI131">
        <v>1</v>
      </c>
      <c r="BJ131" t="s">
        <v>4</v>
      </c>
      <c r="BM131">
        <v>11001</v>
      </c>
      <c r="BN131">
        <v>0</v>
      </c>
      <c r="BO131" t="s">
        <v>4</v>
      </c>
      <c r="BP131">
        <v>0</v>
      </c>
      <c r="BQ131">
        <v>2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4</v>
      </c>
      <c r="BZ131">
        <v>123</v>
      </c>
      <c r="CA131">
        <v>75</v>
      </c>
      <c r="CF131">
        <v>0</v>
      </c>
      <c r="CG131">
        <v>0</v>
      </c>
      <c r="CM131">
        <v>0</v>
      </c>
      <c r="CN131" t="s">
        <v>4</v>
      </c>
      <c r="CO131">
        <v>0</v>
      </c>
      <c r="CP131">
        <f t="shared" si="166"/>
        <v>0</v>
      </c>
      <c r="CQ131">
        <f t="shared" si="167"/>
        <v>0</v>
      </c>
      <c r="CR131">
        <f t="shared" si="168"/>
        <v>0</v>
      </c>
      <c r="CS131">
        <f t="shared" si="169"/>
        <v>0</v>
      </c>
      <c r="CT131">
        <f t="shared" si="170"/>
        <v>0</v>
      </c>
      <c r="CU131">
        <f t="shared" si="171"/>
        <v>0</v>
      </c>
      <c r="CV131">
        <f t="shared" si="172"/>
        <v>0</v>
      </c>
      <c r="CW131">
        <f t="shared" si="173"/>
        <v>0</v>
      </c>
      <c r="CX131">
        <f t="shared" si="174"/>
        <v>0</v>
      </c>
      <c r="CY131">
        <f t="shared" si="175"/>
        <v>0</v>
      </c>
      <c r="CZ131">
        <f t="shared" si="176"/>
        <v>0</v>
      </c>
      <c r="DC131" t="s">
        <v>4</v>
      </c>
      <c r="DD131" t="s">
        <v>4</v>
      </c>
      <c r="DE131" t="s">
        <v>4</v>
      </c>
      <c r="DF131" t="s">
        <v>4</v>
      </c>
      <c r="DG131" t="s">
        <v>4</v>
      </c>
      <c r="DH131" t="s">
        <v>4</v>
      </c>
      <c r="DI131" t="s">
        <v>4</v>
      </c>
      <c r="DJ131" t="s">
        <v>4</v>
      </c>
      <c r="DK131" t="s">
        <v>4</v>
      </c>
      <c r="DL131" t="s">
        <v>4</v>
      </c>
      <c r="DM131" t="s">
        <v>4</v>
      </c>
      <c r="DN131">
        <v>0</v>
      </c>
      <c r="DO131">
        <v>0</v>
      </c>
      <c r="DP131">
        <v>1</v>
      </c>
      <c r="DQ131">
        <v>1</v>
      </c>
      <c r="DU131">
        <v>1005</v>
      </c>
      <c r="DV131" t="s">
        <v>17</v>
      </c>
      <c r="DW131" t="s">
        <v>17</v>
      </c>
      <c r="DX131">
        <v>1</v>
      </c>
      <c r="EE131">
        <v>16510488</v>
      </c>
      <c r="EF131">
        <v>2</v>
      </c>
      <c r="EG131" t="s">
        <v>22</v>
      </c>
      <c r="EH131">
        <v>0</v>
      </c>
      <c r="EI131" t="s">
        <v>4</v>
      </c>
      <c r="EJ131">
        <v>1</v>
      </c>
      <c r="EK131">
        <v>11001</v>
      </c>
      <c r="EL131" t="s">
        <v>68</v>
      </c>
      <c r="EM131" t="s">
        <v>232</v>
      </c>
      <c r="EO131" t="s">
        <v>4</v>
      </c>
      <c r="EQ131">
        <v>0</v>
      </c>
      <c r="ER131">
        <v>0</v>
      </c>
      <c r="ES131">
        <v>0</v>
      </c>
      <c r="ET131">
        <v>0</v>
      </c>
      <c r="EU131">
        <v>0</v>
      </c>
      <c r="EV131">
        <v>0</v>
      </c>
      <c r="EW131">
        <v>0</v>
      </c>
      <c r="EX131">
        <v>0</v>
      </c>
      <c r="FQ131">
        <v>0</v>
      </c>
      <c r="FR131">
        <f t="shared" si="177"/>
        <v>0</v>
      </c>
      <c r="FS131">
        <v>0</v>
      </c>
      <c r="FT131" t="s">
        <v>26</v>
      </c>
      <c r="FU131" t="s">
        <v>27</v>
      </c>
      <c r="FX131">
        <v>110.7</v>
      </c>
      <c r="FY131">
        <v>63.75</v>
      </c>
      <c r="GA131" t="s">
        <v>4</v>
      </c>
      <c r="GD131">
        <v>0</v>
      </c>
      <c r="GF131">
        <v>-919469713</v>
      </c>
      <c r="GG131">
        <v>1</v>
      </c>
      <c r="GH131">
        <v>1</v>
      </c>
      <c r="GI131">
        <v>4</v>
      </c>
      <c r="GJ131">
        <v>0</v>
      </c>
      <c r="GK131">
        <f>ROUND(R131*(S12)/100,2)</f>
        <v>0</v>
      </c>
      <c r="GL131">
        <f t="shared" si="178"/>
        <v>0</v>
      </c>
      <c r="GM131">
        <f t="shared" si="179"/>
        <v>0</v>
      </c>
      <c r="GN131">
        <f t="shared" si="180"/>
        <v>0</v>
      </c>
      <c r="GO131">
        <f t="shared" si="181"/>
        <v>0</v>
      </c>
      <c r="GP131">
        <f t="shared" si="182"/>
        <v>0</v>
      </c>
      <c r="GR131">
        <v>0</v>
      </c>
      <c r="GS131">
        <v>3</v>
      </c>
      <c r="GT131">
        <v>0</v>
      </c>
      <c r="GU131" t="s">
        <v>4</v>
      </c>
      <c r="GV131">
        <f t="shared" si="183"/>
        <v>0</v>
      </c>
      <c r="GW131">
        <v>1</v>
      </c>
      <c r="GX131">
        <f t="shared" si="184"/>
        <v>0</v>
      </c>
      <c r="HA131">
        <v>0</v>
      </c>
      <c r="HB131">
        <v>0</v>
      </c>
      <c r="IK131">
        <v>0</v>
      </c>
    </row>
    <row r="132" spans="1:255" x14ac:dyDescent="0.2">
      <c r="A132" s="2">
        <v>18</v>
      </c>
      <c r="B132" s="2">
        <v>1</v>
      </c>
      <c r="C132" s="2">
        <v>291</v>
      </c>
      <c r="D132" s="2"/>
      <c r="E132" s="2" t="s">
        <v>240</v>
      </c>
      <c r="F132" s="2" t="s">
        <v>241</v>
      </c>
      <c r="G132" s="2" t="s">
        <v>242</v>
      </c>
      <c r="H132" s="2" t="s">
        <v>17</v>
      </c>
      <c r="I132" s="2">
        <f>I128*J132</f>
        <v>188.08799999999999</v>
      </c>
      <c r="J132" s="2">
        <v>101.99999999999999</v>
      </c>
      <c r="K132" s="2"/>
      <c r="L132" s="2"/>
      <c r="M132" s="2"/>
      <c r="N132" s="2"/>
      <c r="O132" s="2">
        <f t="shared" si="152"/>
        <v>16758.64</v>
      </c>
      <c r="P132" s="2">
        <f t="shared" si="153"/>
        <v>16758.64</v>
      </c>
      <c r="Q132" s="2">
        <f t="shared" si="154"/>
        <v>0</v>
      </c>
      <c r="R132" s="2">
        <f t="shared" si="155"/>
        <v>0</v>
      </c>
      <c r="S132" s="2">
        <f t="shared" si="156"/>
        <v>0</v>
      </c>
      <c r="T132" s="2">
        <f t="shared" si="157"/>
        <v>0</v>
      </c>
      <c r="U132" s="2">
        <f t="shared" si="158"/>
        <v>0</v>
      </c>
      <c r="V132" s="2">
        <f t="shared" si="159"/>
        <v>0</v>
      </c>
      <c r="W132" s="2">
        <f t="shared" si="160"/>
        <v>0</v>
      </c>
      <c r="X132" s="2">
        <f t="shared" si="161"/>
        <v>0</v>
      </c>
      <c r="Y132" s="2">
        <f t="shared" si="162"/>
        <v>0</v>
      </c>
      <c r="Z132" s="2"/>
      <c r="AA132" s="2">
        <v>16483241</v>
      </c>
      <c r="AB132" s="2">
        <f t="shared" si="163"/>
        <v>89.1</v>
      </c>
      <c r="AC132" s="2">
        <f t="shared" si="149"/>
        <v>89.1</v>
      </c>
      <c r="AD132" s="2">
        <f>ROUND((((ET132)-(EU132))+AE132),6)</f>
        <v>0</v>
      </c>
      <c r="AE132" s="2">
        <f t="shared" si="185"/>
        <v>0</v>
      </c>
      <c r="AF132" s="2">
        <f t="shared" si="185"/>
        <v>0</v>
      </c>
      <c r="AG132" s="2">
        <f t="shared" si="164"/>
        <v>0</v>
      </c>
      <c r="AH132" s="2">
        <f t="shared" si="186"/>
        <v>0</v>
      </c>
      <c r="AI132" s="2">
        <f t="shared" si="186"/>
        <v>0</v>
      </c>
      <c r="AJ132" s="2">
        <f t="shared" si="165"/>
        <v>0</v>
      </c>
      <c r="AK132" s="2">
        <v>89.1</v>
      </c>
      <c r="AL132" s="2">
        <v>89.1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111</v>
      </c>
      <c r="AU132" s="2">
        <v>64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4</v>
      </c>
      <c r="BE132" s="2" t="s">
        <v>4</v>
      </c>
      <c r="BF132" s="2" t="s">
        <v>4</v>
      </c>
      <c r="BG132" s="2" t="s">
        <v>4</v>
      </c>
      <c r="BH132" s="2">
        <v>3</v>
      </c>
      <c r="BI132" s="2">
        <v>1</v>
      </c>
      <c r="BJ132" s="2" t="s">
        <v>243</v>
      </c>
      <c r="BK132" s="2"/>
      <c r="BL132" s="2"/>
      <c r="BM132" s="2">
        <v>11001</v>
      </c>
      <c r="BN132" s="2">
        <v>0</v>
      </c>
      <c r="BO132" s="2" t="s">
        <v>4</v>
      </c>
      <c r="BP132" s="2">
        <v>0</v>
      </c>
      <c r="BQ132" s="2">
        <v>2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4</v>
      </c>
      <c r="BZ132" s="2">
        <v>123</v>
      </c>
      <c r="CA132" s="2">
        <v>75</v>
      </c>
      <c r="CB132" s="2"/>
      <c r="CC132" s="2"/>
      <c r="CD132" s="2"/>
      <c r="CE132" s="2"/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4</v>
      </c>
      <c r="CO132" s="2">
        <v>0</v>
      </c>
      <c r="CP132" s="2">
        <f t="shared" si="166"/>
        <v>16758.64</v>
      </c>
      <c r="CQ132" s="2">
        <f t="shared" si="167"/>
        <v>89.1</v>
      </c>
      <c r="CR132" s="2">
        <f t="shared" si="168"/>
        <v>0</v>
      </c>
      <c r="CS132" s="2">
        <f t="shared" si="169"/>
        <v>0</v>
      </c>
      <c r="CT132" s="2">
        <f t="shared" si="170"/>
        <v>0</v>
      </c>
      <c r="CU132" s="2">
        <f t="shared" si="171"/>
        <v>0</v>
      </c>
      <c r="CV132" s="2">
        <f t="shared" si="172"/>
        <v>0</v>
      </c>
      <c r="CW132" s="2">
        <f t="shared" si="173"/>
        <v>0</v>
      </c>
      <c r="CX132" s="2">
        <f t="shared" si="174"/>
        <v>0</v>
      </c>
      <c r="CY132" s="2">
        <f t="shared" si="175"/>
        <v>0</v>
      </c>
      <c r="CZ132" s="2">
        <f t="shared" si="176"/>
        <v>0</v>
      </c>
      <c r="DA132" s="2"/>
      <c r="DB132" s="2"/>
      <c r="DC132" s="2" t="s">
        <v>4</v>
      </c>
      <c r="DD132" s="2" t="s">
        <v>4</v>
      </c>
      <c r="DE132" s="2" t="s">
        <v>4</v>
      </c>
      <c r="DF132" s="2" t="s">
        <v>4</v>
      </c>
      <c r="DG132" s="2" t="s">
        <v>4</v>
      </c>
      <c r="DH132" s="2" t="s">
        <v>4</v>
      </c>
      <c r="DI132" s="2" t="s">
        <v>4</v>
      </c>
      <c r="DJ132" s="2" t="s">
        <v>4</v>
      </c>
      <c r="DK132" s="2" t="s">
        <v>4</v>
      </c>
      <c r="DL132" s="2" t="s">
        <v>4</v>
      </c>
      <c r="DM132" s="2" t="s">
        <v>4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1005</v>
      </c>
      <c r="DV132" s="2" t="s">
        <v>17</v>
      </c>
      <c r="DW132" s="2" t="s">
        <v>17</v>
      </c>
      <c r="DX132" s="2">
        <v>1</v>
      </c>
      <c r="DY132" s="2"/>
      <c r="DZ132" s="2"/>
      <c r="EA132" s="2"/>
      <c r="EB132" s="2"/>
      <c r="EC132" s="2"/>
      <c r="ED132" s="2"/>
      <c r="EE132" s="2">
        <v>16510488</v>
      </c>
      <c r="EF132" s="2">
        <v>2</v>
      </c>
      <c r="EG132" s="2" t="s">
        <v>22</v>
      </c>
      <c r="EH132" s="2">
        <v>0</v>
      </c>
      <c r="EI132" s="2" t="s">
        <v>4</v>
      </c>
      <c r="EJ132" s="2">
        <v>1</v>
      </c>
      <c r="EK132" s="2">
        <v>11001</v>
      </c>
      <c r="EL132" s="2" t="s">
        <v>68</v>
      </c>
      <c r="EM132" s="2" t="s">
        <v>232</v>
      </c>
      <c r="EN132" s="2"/>
      <c r="EO132" s="2" t="s">
        <v>4</v>
      </c>
      <c r="EP132" s="2"/>
      <c r="EQ132" s="2">
        <v>0</v>
      </c>
      <c r="ER132" s="2">
        <v>89.1</v>
      </c>
      <c r="ES132" s="2">
        <v>89.1</v>
      </c>
      <c r="ET132" s="2">
        <v>0</v>
      </c>
      <c r="EU132" s="2">
        <v>0</v>
      </c>
      <c r="EV132" s="2">
        <v>0</v>
      </c>
      <c r="EW132" s="2">
        <v>0</v>
      </c>
      <c r="EX132" s="2">
        <v>0</v>
      </c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177"/>
        <v>0</v>
      </c>
      <c r="FS132" s="2">
        <v>0</v>
      </c>
      <c r="FT132" s="2" t="s">
        <v>26</v>
      </c>
      <c r="FU132" s="2" t="s">
        <v>27</v>
      </c>
      <c r="FV132" s="2"/>
      <c r="FW132" s="2"/>
      <c r="FX132" s="2">
        <v>110.7</v>
      </c>
      <c r="FY132" s="2">
        <v>63.75</v>
      </c>
      <c r="FZ132" s="2"/>
      <c r="GA132" s="2" t="s">
        <v>4</v>
      </c>
      <c r="GB132" s="2"/>
      <c r="GC132" s="2"/>
      <c r="GD132" s="2">
        <v>0</v>
      </c>
      <c r="GE132" s="2"/>
      <c r="GF132" s="2">
        <v>1867395350</v>
      </c>
      <c r="GG132" s="2">
        <v>2</v>
      </c>
      <c r="GH132" s="2">
        <v>1</v>
      </c>
      <c r="GI132" s="2">
        <v>-2</v>
      </c>
      <c r="GJ132" s="2">
        <v>0</v>
      </c>
      <c r="GK132" s="2">
        <f>ROUND(R132*(R12)/100,2)</f>
        <v>0</v>
      </c>
      <c r="GL132" s="2">
        <f t="shared" si="178"/>
        <v>0</v>
      </c>
      <c r="GM132" s="2">
        <f t="shared" si="179"/>
        <v>16758.64</v>
      </c>
      <c r="GN132" s="2">
        <f t="shared" si="180"/>
        <v>16758.64</v>
      </c>
      <c r="GO132" s="2">
        <f t="shared" si="181"/>
        <v>0</v>
      </c>
      <c r="GP132" s="2">
        <f t="shared" si="182"/>
        <v>0</v>
      </c>
      <c r="GQ132" s="2"/>
      <c r="GR132" s="2">
        <v>0</v>
      </c>
      <c r="GS132" s="2">
        <v>3</v>
      </c>
      <c r="GT132" s="2">
        <v>0</v>
      </c>
      <c r="GU132" s="2" t="s">
        <v>4</v>
      </c>
      <c r="GV132" s="2">
        <f t="shared" si="183"/>
        <v>0</v>
      </c>
      <c r="GW132" s="2">
        <v>1</v>
      </c>
      <c r="GX132" s="2">
        <f t="shared" si="184"/>
        <v>0</v>
      </c>
      <c r="GY132" s="2"/>
      <c r="GZ132" s="2"/>
      <c r="HA132" s="2">
        <v>0</v>
      </c>
      <c r="HB132" s="2">
        <v>0</v>
      </c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18</v>
      </c>
      <c r="B133">
        <v>1</v>
      </c>
      <c r="C133">
        <v>298</v>
      </c>
      <c r="E133" t="s">
        <v>240</v>
      </c>
      <c r="F133" t="s">
        <v>241</v>
      </c>
      <c r="G133" t="s">
        <v>242</v>
      </c>
      <c r="H133" t="s">
        <v>17</v>
      </c>
      <c r="I133">
        <f>I129*J133</f>
        <v>188.08799999999999</v>
      </c>
      <c r="J133">
        <v>101.99999999999999</v>
      </c>
      <c r="O133">
        <f t="shared" si="152"/>
        <v>109433.92</v>
      </c>
      <c r="P133">
        <f t="shared" si="153"/>
        <v>109433.92</v>
      </c>
      <c r="Q133">
        <f t="shared" si="154"/>
        <v>0</v>
      </c>
      <c r="R133">
        <f t="shared" si="155"/>
        <v>0</v>
      </c>
      <c r="S133">
        <f t="shared" si="156"/>
        <v>0</v>
      </c>
      <c r="T133">
        <f t="shared" si="157"/>
        <v>0</v>
      </c>
      <c r="U133">
        <f t="shared" si="158"/>
        <v>0</v>
      </c>
      <c r="V133">
        <f t="shared" si="159"/>
        <v>0</v>
      </c>
      <c r="W133">
        <f t="shared" si="160"/>
        <v>0</v>
      </c>
      <c r="X133">
        <f t="shared" si="161"/>
        <v>0</v>
      </c>
      <c r="Y133">
        <f t="shared" si="162"/>
        <v>0</v>
      </c>
      <c r="AA133">
        <v>16483255</v>
      </c>
      <c r="AB133">
        <f t="shared" si="163"/>
        <v>89.1</v>
      </c>
      <c r="AC133">
        <f t="shared" si="149"/>
        <v>89.1</v>
      </c>
      <c r="AD133">
        <f>ROUND((((ET133)-(EU133))+AE133),6)</f>
        <v>0</v>
      </c>
      <c r="AE133">
        <f t="shared" si="185"/>
        <v>0</v>
      </c>
      <c r="AF133">
        <f t="shared" si="185"/>
        <v>0</v>
      </c>
      <c r="AG133">
        <f t="shared" si="164"/>
        <v>0</v>
      </c>
      <c r="AH133">
        <f t="shared" si="186"/>
        <v>0</v>
      </c>
      <c r="AI133">
        <f t="shared" si="186"/>
        <v>0</v>
      </c>
      <c r="AJ133">
        <f t="shared" si="165"/>
        <v>0</v>
      </c>
      <c r="AK133">
        <v>89.1</v>
      </c>
      <c r="AL133">
        <v>89.1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111</v>
      </c>
      <c r="AU133">
        <v>64</v>
      </c>
      <c r="AV133">
        <v>1</v>
      </c>
      <c r="AW133">
        <v>1</v>
      </c>
      <c r="AZ133">
        <v>6.53</v>
      </c>
      <c r="BA133">
        <v>1</v>
      </c>
      <c r="BB133">
        <v>1</v>
      </c>
      <c r="BC133">
        <v>6.53</v>
      </c>
      <c r="BD133" t="s">
        <v>4</v>
      </c>
      <c r="BE133" t="s">
        <v>4</v>
      </c>
      <c r="BF133" t="s">
        <v>4</v>
      </c>
      <c r="BG133" t="s">
        <v>4</v>
      </c>
      <c r="BH133">
        <v>3</v>
      </c>
      <c r="BI133">
        <v>1</v>
      </c>
      <c r="BJ133" t="s">
        <v>243</v>
      </c>
      <c r="BM133">
        <v>11001</v>
      </c>
      <c r="BN133">
        <v>0</v>
      </c>
      <c r="BO133" t="s">
        <v>4</v>
      </c>
      <c r="BP133">
        <v>0</v>
      </c>
      <c r="BQ133">
        <v>2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4</v>
      </c>
      <c r="BZ133">
        <v>123</v>
      </c>
      <c r="CA133">
        <v>75</v>
      </c>
      <c r="CF133">
        <v>0</v>
      </c>
      <c r="CG133">
        <v>0</v>
      </c>
      <c r="CM133">
        <v>0</v>
      </c>
      <c r="CN133" t="s">
        <v>4</v>
      </c>
      <c r="CO133">
        <v>0</v>
      </c>
      <c r="CP133">
        <f t="shared" si="166"/>
        <v>109433.92</v>
      </c>
      <c r="CQ133">
        <f t="shared" si="167"/>
        <v>581.82299999999998</v>
      </c>
      <c r="CR133">
        <f t="shared" si="168"/>
        <v>0</v>
      </c>
      <c r="CS133">
        <f t="shared" si="169"/>
        <v>0</v>
      </c>
      <c r="CT133">
        <f t="shared" si="170"/>
        <v>0</v>
      </c>
      <c r="CU133">
        <f t="shared" si="171"/>
        <v>0</v>
      </c>
      <c r="CV133">
        <f t="shared" si="172"/>
        <v>0</v>
      </c>
      <c r="CW133">
        <f t="shared" si="173"/>
        <v>0</v>
      </c>
      <c r="CX133">
        <f t="shared" si="174"/>
        <v>0</v>
      </c>
      <c r="CY133">
        <f t="shared" si="175"/>
        <v>0</v>
      </c>
      <c r="CZ133">
        <f t="shared" si="176"/>
        <v>0</v>
      </c>
      <c r="DC133" t="s">
        <v>4</v>
      </c>
      <c r="DD133" t="s">
        <v>4</v>
      </c>
      <c r="DE133" t="s">
        <v>4</v>
      </c>
      <c r="DF133" t="s">
        <v>4</v>
      </c>
      <c r="DG133" t="s">
        <v>4</v>
      </c>
      <c r="DH133" t="s">
        <v>4</v>
      </c>
      <c r="DI133" t="s">
        <v>4</v>
      </c>
      <c r="DJ133" t="s">
        <v>4</v>
      </c>
      <c r="DK133" t="s">
        <v>4</v>
      </c>
      <c r="DL133" t="s">
        <v>4</v>
      </c>
      <c r="DM133" t="s">
        <v>4</v>
      </c>
      <c r="DN133">
        <v>0</v>
      </c>
      <c r="DO133">
        <v>0</v>
      </c>
      <c r="DP133">
        <v>1</v>
      </c>
      <c r="DQ133">
        <v>1</v>
      </c>
      <c r="DU133">
        <v>1005</v>
      </c>
      <c r="DV133" t="s">
        <v>17</v>
      </c>
      <c r="DW133" t="s">
        <v>17</v>
      </c>
      <c r="DX133">
        <v>1</v>
      </c>
      <c r="EE133">
        <v>16510488</v>
      </c>
      <c r="EF133">
        <v>2</v>
      </c>
      <c r="EG133" t="s">
        <v>22</v>
      </c>
      <c r="EH133">
        <v>0</v>
      </c>
      <c r="EI133" t="s">
        <v>4</v>
      </c>
      <c r="EJ133">
        <v>1</v>
      </c>
      <c r="EK133">
        <v>11001</v>
      </c>
      <c r="EL133" t="s">
        <v>68</v>
      </c>
      <c r="EM133" t="s">
        <v>232</v>
      </c>
      <c r="EO133" t="s">
        <v>4</v>
      </c>
      <c r="EQ133">
        <v>0</v>
      </c>
      <c r="ER133">
        <v>89.1</v>
      </c>
      <c r="ES133">
        <v>89.1</v>
      </c>
      <c r="ET133">
        <v>0</v>
      </c>
      <c r="EU133">
        <v>0</v>
      </c>
      <c r="EV133">
        <v>0</v>
      </c>
      <c r="EW133">
        <v>0</v>
      </c>
      <c r="EX133">
        <v>0</v>
      </c>
      <c r="FQ133">
        <v>0</v>
      </c>
      <c r="FR133">
        <f t="shared" si="177"/>
        <v>0</v>
      </c>
      <c r="FS133">
        <v>0</v>
      </c>
      <c r="FT133" t="s">
        <v>26</v>
      </c>
      <c r="FU133" t="s">
        <v>27</v>
      </c>
      <c r="FX133">
        <v>110.7</v>
      </c>
      <c r="FY133">
        <v>63.75</v>
      </c>
      <c r="GA133" t="s">
        <v>4</v>
      </c>
      <c r="GD133">
        <v>0</v>
      </c>
      <c r="GF133">
        <v>1867395350</v>
      </c>
      <c r="GG133">
        <v>1</v>
      </c>
      <c r="GH133">
        <v>1</v>
      </c>
      <c r="GI133">
        <v>4</v>
      </c>
      <c r="GJ133">
        <v>0</v>
      </c>
      <c r="GK133">
        <f>ROUND(R133*(S12)/100,2)</f>
        <v>0</v>
      </c>
      <c r="GL133">
        <f t="shared" si="178"/>
        <v>0</v>
      </c>
      <c r="GM133">
        <f t="shared" si="179"/>
        <v>109433.92</v>
      </c>
      <c r="GN133">
        <f t="shared" si="180"/>
        <v>109433.92</v>
      </c>
      <c r="GO133">
        <f t="shared" si="181"/>
        <v>0</v>
      </c>
      <c r="GP133">
        <f t="shared" si="182"/>
        <v>0</v>
      </c>
      <c r="GR133">
        <v>0</v>
      </c>
      <c r="GS133">
        <v>3</v>
      </c>
      <c r="GT133">
        <v>0</v>
      </c>
      <c r="GU133" t="s">
        <v>4</v>
      </c>
      <c r="GV133">
        <f t="shared" si="183"/>
        <v>0</v>
      </c>
      <c r="GW133">
        <v>1</v>
      </c>
      <c r="GX133">
        <f t="shared" si="184"/>
        <v>0</v>
      </c>
      <c r="HA133">
        <v>0</v>
      </c>
      <c r="HB133">
        <v>0</v>
      </c>
      <c r="IK133">
        <v>0</v>
      </c>
    </row>
    <row r="134" spans="1:255" x14ac:dyDescent="0.2">
      <c r="A134" s="2">
        <v>17</v>
      </c>
      <c r="B134" s="2">
        <v>1</v>
      </c>
      <c r="C134" s="2">
        <f>ROW(SmtRes!A316)</f>
        <v>316</v>
      </c>
      <c r="D134" s="2">
        <f>ROW(EtalonRes!A312)</f>
        <v>312</v>
      </c>
      <c r="E134" s="2" t="s">
        <v>244</v>
      </c>
      <c r="F134" s="2" t="s">
        <v>245</v>
      </c>
      <c r="G134" s="2" t="s">
        <v>246</v>
      </c>
      <c r="H134" s="2" t="s">
        <v>38</v>
      </c>
      <c r="I134" s="2">
        <f>ROUND(113.2/100,9)</f>
        <v>1.1319999999999999</v>
      </c>
      <c r="J134" s="2">
        <v>0</v>
      </c>
      <c r="K134" s="2"/>
      <c r="L134" s="2"/>
      <c r="M134" s="2"/>
      <c r="N134" s="2"/>
      <c r="O134" s="2">
        <f t="shared" si="152"/>
        <v>166.2</v>
      </c>
      <c r="P134" s="2">
        <f t="shared" si="153"/>
        <v>83.36</v>
      </c>
      <c r="Q134" s="2">
        <f t="shared" si="154"/>
        <v>3.01</v>
      </c>
      <c r="R134" s="2">
        <f t="shared" si="155"/>
        <v>0.59</v>
      </c>
      <c r="S134" s="2">
        <f t="shared" si="156"/>
        <v>79.83</v>
      </c>
      <c r="T134" s="2">
        <f t="shared" si="157"/>
        <v>0</v>
      </c>
      <c r="U134" s="2">
        <f t="shared" si="158"/>
        <v>8.6960239999999978</v>
      </c>
      <c r="V134" s="2">
        <f t="shared" si="159"/>
        <v>5.6599999999999998E-2</v>
      </c>
      <c r="W134" s="2">
        <f t="shared" si="160"/>
        <v>0</v>
      </c>
      <c r="X134" s="2">
        <f t="shared" si="161"/>
        <v>89.27</v>
      </c>
      <c r="Y134" s="2">
        <f t="shared" si="162"/>
        <v>51.47</v>
      </c>
      <c r="Z134" s="2"/>
      <c r="AA134" s="2">
        <v>16483241</v>
      </c>
      <c r="AB134" s="2">
        <f t="shared" si="163"/>
        <v>146.82050000000001</v>
      </c>
      <c r="AC134" s="2">
        <f t="shared" si="149"/>
        <v>73.64</v>
      </c>
      <c r="AD134" s="2">
        <f>ROUND(((((ET134*1.25))-((EU134*1.25)))+AE134),6)</f>
        <v>2.6625000000000001</v>
      </c>
      <c r="AE134" s="2">
        <f>ROUND(((EU134*1.25)),6)</f>
        <v>0.52500000000000002</v>
      </c>
      <c r="AF134" s="2">
        <f>ROUND(((EV134*1.15)),6)</f>
        <v>70.518000000000001</v>
      </c>
      <c r="AG134" s="2">
        <f t="shared" si="164"/>
        <v>0</v>
      </c>
      <c r="AH134" s="2">
        <f>((EW134*1.15))</f>
        <v>7.6819999999999995</v>
      </c>
      <c r="AI134" s="2">
        <f>((EX134*1.25))</f>
        <v>0.05</v>
      </c>
      <c r="AJ134" s="2">
        <f t="shared" si="165"/>
        <v>0</v>
      </c>
      <c r="AK134" s="2">
        <v>137.09</v>
      </c>
      <c r="AL134" s="2">
        <v>73.64</v>
      </c>
      <c r="AM134" s="2">
        <v>2.13</v>
      </c>
      <c r="AN134" s="2">
        <v>0.42</v>
      </c>
      <c r="AO134" s="2">
        <v>61.32</v>
      </c>
      <c r="AP134" s="2">
        <v>0</v>
      </c>
      <c r="AQ134" s="2">
        <v>6.68</v>
      </c>
      <c r="AR134" s="2">
        <v>0.04</v>
      </c>
      <c r="AS134" s="2">
        <v>0</v>
      </c>
      <c r="AT134" s="2">
        <v>111</v>
      </c>
      <c r="AU134" s="2">
        <v>64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4</v>
      </c>
      <c r="BE134" s="2" t="s">
        <v>4</v>
      </c>
      <c r="BF134" s="2" t="s">
        <v>4</v>
      </c>
      <c r="BG134" s="2" t="s">
        <v>4</v>
      </c>
      <c r="BH134" s="2">
        <v>0</v>
      </c>
      <c r="BI134" s="2">
        <v>1</v>
      </c>
      <c r="BJ134" s="2" t="s">
        <v>247</v>
      </c>
      <c r="BK134" s="2"/>
      <c r="BL134" s="2"/>
      <c r="BM134" s="2">
        <v>11001</v>
      </c>
      <c r="BN134" s="2">
        <v>0</v>
      </c>
      <c r="BO134" s="2" t="s">
        <v>4</v>
      </c>
      <c r="BP134" s="2">
        <v>0</v>
      </c>
      <c r="BQ134" s="2">
        <v>2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4</v>
      </c>
      <c r="BZ134" s="2">
        <v>123</v>
      </c>
      <c r="CA134" s="2">
        <v>75</v>
      </c>
      <c r="CB134" s="2"/>
      <c r="CC134" s="2"/>
      <c r="CD134" s="2"/>
      <c r="CE134" s="2"/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1126</v>
      </c>
      <c r="CO134" s="2">
        <v>0</v>
      </c>
      <c r="CP134" s="2">
        <f t="shared" si="166"/>
        <v>166.2</v>
      </c>
      <c r="CQ134" s="2">
        <f t="shared" si="167"/>
        <v>73.64</v>
      </c>
      <c r="CR134" s="2">
        <f t="shared" si="168"/>
        <v>2.6625000000000001</v>
      </c>
      <c r="CS134" s="2">
        <f t="shared" si="169"/>
        <v>0.52500000000000002</v>
      </c>
      <c r="CT134" s="2">
        <f t="shared" si="170"/>
        <v>70.518000000000001</v>
      </c>
      <c r="CU134" s="2">
        <f t="shared" si="171"/>
        <v>0</v>
      </c>
      <c r="CV134" s="2">
        <f t="shared" si="172"/>
        <v>7.6819999999999995</v>
      </c>
      <c r="CW134" s="2">
        <f t="shared" si="173"/>
        <v>0.05</v>
      </c>
      <c r="CX134" s="2">
        <f t="shared" si="174"/>
        <v>0</v>
      </c>
      <c r="CY134" s="2">
        <f t="shared" si="175"/>
        <v>89.266200000000012</v>
      </c>
      <c r="CZ134" s="2">
        <f t="shared" si="176"/>
        <v>51.468800000000002</v>
      </c>
      <c r="DA134" s="2"/>
      <c r="DB134" s="2"/>
      <c r="DC134" s="2" t="s">
        <v>4</v>
      </c>
      <c r="DD134" s="2" t="s">
        <v>4</v>
      </c>
      <c r="DE134" s="2" t="s">
        <v>76</v>
      </c>
      <c r="DF134" s="2" t="s">
        <v>76</v>
      </c>
      <c r="DG134" s="2" t="s">
        <v>77</v>
      </c>
      <c r="DH134" s="2" t="s">
        <v>4</v>
      </c>
      <c r="DI134" s="2" t="s">
        <v>77</v>
      </c>
      <c r="DJ134" s="2" t="s">
        <v>76</v>
      </c>
      <c r="DK134" s="2" t="s">
        <v>4</v>
      </c>
      <c r="DL134" s="2" t="s">
        <v>4</v>
      </c>
      <c r="DM134" s="2" t="s">
        <v>4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1003</v>
      </c>
      <c r="DV134" s="2" t="s">
        <v>38</v>
      </c>
      <c r="DW134" s="2" t="s">
        <v>38</v>
      </c>
      <c r="DX134" s="2">
        <v>100</v>
      </c>
      <c r="DY134" s="2"/>
      <c r="DZ134" s="2"/>
      <c r="EA134" s="2"/>
      <c r="EB134" s="2"/>
      <c r="EC134" s="2"/>
      <c r="ED134" s="2"/>
      <c r="EE134" s="2">
        <v>16510488</v>
      </c>
      <c r="EF134" s="2">
        <v>2</v>
      </c>
      <c r="EG134" s="2" t="s">
        <v>22</v>
      </c>
      <c r="EH134" s="2">
        <v>0</v>
      </c>
      <c r="EI134" s="2" t="s">
        <v>4</v>
      </c>
      <c r="EJ134" s="2">
        <v>1</v>
      </c>
      <c r="EK134" s="2">
        <v>11001</v>
      </c>
      <c r="EL134" s="2" t="s">
        <v>68</v>
      </c>
      <c r="EM134" s="2" t="s">
        <v>232</v>
      </c>
      <c r="EN134" s="2"/>
      <c r="EO134" s="2" t="s">
        <v>78</v>
      </c>
      <c r="EP134" s="2"/>
      <c r="EQ134" s="2">
        <v>0</v>
      </c>
      <c r="ER134" s="2">
        <v>137.09</v>
      </c>
      <c r="ES134" s="2">
        <v>73.64</v>
      </c>
      <c r="ET134" s="2">
        <v>2.13</v>
      </c>
      <c r="EU134" s="2">
        <v>0.42</v>
      </c>
      <c r="EV134" s="2">
        <v>61.32</v>
      </c>
      <c r="EW134" s="2">
        <v>6.68</v>
      </c>
      <c r="EX134" s="2">
        <v>0.04</v>
      </c>
      <c r="EY134" s="2">
        <v>0</v>
      </c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177"/>
        <v>0</v>
      </c>
      <c r="FS134" s="2">
        <v>0</v>
      </c>
      <c r="FT134" s="2" t="s">
        <v>26</v>
      </c>
      <c r="FU134" s="2" t="s">
        <v>27</v>
      </c>
      <c r="FV134" s="2"/>
      <c r="FW134" s="2"/>
      <c r="FX134" s="2">
        <v>110.7</v>
      </c>
      <c r="FY134" s="2">
        <v>63.75</v>
      </c>
      <c r="FZ134" s="2"/>
      <c r="GA134" s="2" t="s">
        <v>4</v>
      </c>
      <c r="GB134" s="2"/>
      <c r="GC134" s="2"/>
      <c r="GD134" s="2">
        <v>0</v>
      </c>
      <c r="GE134" s="2"/>
      <c r="GF134" s="2">
        <v>-1404287246</v>
      </c>
      <c r="GG134" s="2">
        <v>2</v>
      </c>
      <c r="GH134" s="2">
        <v>1</v>
      </c>
      <c r="GI134" s="2">
        <v>-2</v>
      </c>
      <c r="GJ134" s="2">
        <v>0</v>
      </c>
      <c r="GK134" s="2">
        <f>ROUND(R134*(R12)/100,2)</f>
        <v>0</v>
      </c>
      <c r="GL134" s="2">
        <f t="shared" si="178"/>
        <v>0</v>
      </c>
      <c r="GM134" s="2">
        <f t="shared" si="179"/>
        <v>306.94</v>
      </c>
      <c r="GN134" s="2">
        <f t="shared" si="180"/>
        <v>306.94</v>
      </c>
      <c r="GO134" s="2">
        <f t="shared" si="181"/>
        <v>0</v>
      </c>
      <c r="GP134" s="2">
        <f t="shared" si="182"/>
        <v>0</v>
      </c>
      <c r="GQ134" s="2"/>
      <c r="GR134" s="2">
        <v>0</v>
      </c>
      <c r="GS134" s="2">
        <v>3</v>
      </c>
      <c r="GT134" s="2">
        <v>0</v>
      </c>
      <c r="GU134" s="2" t="s">
        <v>4</v>
      </c>
      <c r="GV134" s="2">
        <f t="shared" si="183"/>
        <v>0</v>
      </c>
      <c r="GW134" s="2">
        <v>1</v>
      </c>
      <c r="GX134" s="2">
        <f t="shared" si="184"/>
        <v>0</v>
      </c>
      <c r="GY134" s="2"/>
      <c r="GZ134" s="2"/>
      <c r="HA134" s="2">
        <v>0</v>
      </c>
      <c r="HB134" s="2">
        <v>0</v>
      </c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17</v>
      </c>
      <c r="B135">
        <v>1</v>
      </c>
      <c r="C135">
        <f>ROW(SmtRes!A334)</f>
        <v>334</v>
      </c>
      <c r="D135">
        <f>ROW(EtalonRes!A324)</f>
        <v>324</v>
      </c>
      <c r="E135" t="s">
        <v>244</v>
      </c>
      <c r="F135" t="s">
        <v>245</v>
      </c>
      <c r="G135" t="s">
        <v>246</v>
      </c>
      <c r="H135" t="s">
        <v>38</v>
      </c>
      <c r="I135">
        <f>ROUND(113.2/100,9)</f>
        <v>1.1319999999999999</v>
      </c>
      <c r="J135">
        <v>0</v>
      </c>
      <c r="O135">
        <f t="shared" si="152"/>
        <v>1085.29</v>
      </c>
      <c r="P135">
        <f t="shared" si="153"/>
        <v>544.34</v>
      </c>
      <c r="Q135">
        <f t="shared" si="154"/>
        <v>19.68</v>
      </c>
      <c r="R135">
        <f t="shared" si="155"/>
        <v>3.88</v>
      </c>
      <c r="S135">
        <f t="shared" si="156"/>
        <v>521.27</v>
      </c>
      <c r="T135">
        <f t="shared" si="157"/>
        <v>0</v>
      </c>
      <c r="U135">
        <f t="shared" si="158"/>
        <v>8.6960239999999978</v>
      </c>
      <c r="V135">
        <f t="shared" si="159"/>
        <v>5.6599999999999998E-2</v>
      </c>
      <c r="W135">
        <f t="shared" si="160"/>
        <v>0</v>
      </c>
      <c r="X135">
        <f t="shared" si="161"/>
        <v>582.91999999999996</v>
      </c>
      <c r="Y135">
        <f t="shared" si="162"/>
        <v>336.1</v>
      </c>
      <c r="AA135">
        <v>16483255</v>
      </c>
      <c r="AB135">
        <f t="shared" si="163"/>
        <v>146.82050000000001</v>
      </c>
      <c r="AC135">
        <f t="shared" si="149"/>
        <v>73.64</v>
      </c>
      <c r="AD135">
        <f>ROUND(((((ET135*1.25))-((EU135*1.25)))+AE135),6)</f>
        <v>2.6625000000000001</v>
      </c>
      <c r="AE135">
        <f>ROUND(((EU135*1.25)),6)</f>
        <v>0.52500000000000002</v>
      </c>
      <c r="AF135">
        <f>ROUND(((EV135*1.15)),6)</f>
        <v>70.518000000000001</v>
      </c>
      <c r="AG135">
        <f t="shared" si="164"/>
        <v>0</v>
      </c>
      <c r="AH135">
        <f>((EW135*1.15))</f>
        <v>7.6819999999999995</v>
      </c>
      <c r="AI135">
        <f>((EX135*1.25))</f>
        <v>0.05</v>
      </c>
      <c r="AJ135">
        <f t="shared" si="165"/>
        <v>0</v>
      </c>
      <c r="AK135">
        <v>137.09</v>
      </c>
      <c r="AL135">
        <v>73.64</v>
      </c>
      <c r="AM135">
        <v>2.13</v>
      </c>
      <c r="AN135">
        <v>0.42</v>
      </c>
      <c r="AO135">
        <v>61.32</v>
      </c>
      <c r="AP135">
        <v>0</v>
      </c>
      <c r="AQ135">
        <v>6.68</v>
      </c>
      <c r="AR135">
        <v>0.04</v>
      </c>
      <c r="AS135">
        <v>0</v>
      </c>
      <c r="AT135">
        <v>111</v>
      </c>
      <c r="AU135">
        <v>64</v>
      </c>
      <c r="AV135">
        <v>1</v>
      </c>
      <c r="AW135">
        <v>1</v>
      </c>
      <c r="AZ135">
        <v>6.53</v>
      </c>
      <c r="BA135">
        <v>6.53</v>
      </c>
      <c r="BB135">
        <v>6.53</v>
      </c>
      <c r="BC135">
        <v>6.53</v>
      </c>
      <c r="BD135" t="s">
        <v>4</v>
      </c>
      <c r="BE135" t="s">
        <v>4</v>
      </c>
      <c r="BF135" t="s">
        <v>4</v>
      </c>
      <c r="BG135" t="s">
        <v>4</v>
      </c>
      <c r="BH135">
        <v>0</v>
      </c>
      <c r="BI135">
        <v>1</v>
      </c>
      <c r="BJ135" t="s">
        <v>247</v>
      </c>
      <c r="BM135">
        <v>11001</v>
      </c>
      <c r="BN135">
        <v>0</v>
      </c>
      <c r="BO135" t="s">
        <v>4</v>
      </c>
      <c r="BP135">
        <v>0</v>
      </c>
      <c r="BQ135">
        <v>2</v>
      </c>
      <c r="BR135">
        <v>0</v>
      </c>
      <c r="BS135">
        <v>6.53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4</v>
      </c>
      <c r="BZ135">
        <v>123</v>
      </c>
      <c r="CA135">
        <v>75</v>
      </c>
      <c r="CF135">
        <v>0</v>
      </c>
      <c r="CG135">
        <v>0</v>
      </c>
      <c r="CM135">
        <v>0</v>
      </c>
      <c r="CN135" t="s">
        <v>1126</v>
      </c>
      <c r="CO135">
        <v>0</v>
      </c>
      <c r="CP135">
        <f t="shared" si="166"/>
        <v>1085.29</v>
      </c>
      <c r="CQ135">
        <f t="shared" si="167"/>
        <v>480.86920000000003</v>
      </c>
      <c r="CR135">
        <f t="shared" si="168"/>
        <v>17.386125</v>
      </c>
      <c r="CS135">
        <f t="shared" si="169"/>
        <v>3.4282500000000002</v>
      </c>
      <c r="CT135">
        <f t="shared" si="170"/>
        <v>460.48254000000003</v>
      </c>
      <c r="CU135">
        <f t="shared" si="171"/>
        <v>0</v>
      </c>
      <c r="CV135">
        <f t="shared" si="172"/>
        <v>7.6819999999999995</v>
      </c>
      <c r="CW135">
        <f t="shared" si="173"/>
        <v>0.05</v>
      </c>
      <c r="CX135">
        <f t="shared" si="174"/>
        <v>0</v>
      </c>
      <c r="CY135">
        <f t="shared" si="175"/>
        <v>582.91649999999993</v>
      </c>
      <c r="CZ135">
        <f t="shared" si="176"/>
        <v>336.096</v>
      </c>
      <c r="DC135" t="s">
        <v>4</v>
      </c>
      <c r="DD135" t="s">
        <v>4</v>
      </c>
      <c r="DE135" t="s">
        <v>76</v>
      </c>
      <c r="DF135" t="s">
        <v>76</v>
      </c>
      <c r="DG135" t="s">
        <v>77</v>
      </c>
      <c r="DH135" t="s">
        <v>4</v>
      </c>
      <c r="DI135" t="s">
        <v>77</v>
      </c>
      <c r="DJ135" t="s">
        <v>76</v>
      </c>
      <c r="DK135" t="s">
        <v>4</v>
      </c>
      <c r="DL135" t="s">
        <v>4</v>
      </c>
      <c r="DM135" t="s">
        <v>4</v>
      </c>
      <c r="DN135">
        <v>0</v>
      </c>
      <c r="DO135">
        <v>0</v>
      </c>
      <c r="DP135">
        <v>1</v>
      </c>
      <c r="DQ135">
        <v>1</v>
      </c>
      <c r="DU135">
        <v>1003</v>
      </c>
      <c r="DV135" t="s">
        <v>38</v>
      </c>
      <c r="DW135" t="s">
        <v>38</v>
      </c>
      <c r="DX135">
        <v>100</v>
      </c>
      <c r="EE135">
        <v>16510488</v>
      </c>
      <c r="EF135">
        <v>2</v>
      </c>
      <c r="EG135" t="s">
        <v>22</v>
      </c>
      <c r="EH135">
        <v>0</v>
      </c>
      <c r="EI135" t="s">
        <v>4</v>
      </c>
      <c r="EJ135">
        <v>1</v>
      </c>
      <c r="EK135">
        <v>11001</v>
      </c>
      <c r="EL135" t="s">
        <v>68</v>
      </c>
      <c r="EM135" t="s">
        <v>232</v>
      </c>
      <c r="EO135" t="s">
        <v>78</v>
      </c>
      <c r="EQ135">
        <v>0</v>
      </c>
      <c r="ER135">
        <v>137.09</v>
      </c>
      <c r="ES135">
        <v>73.64</v>
      </c>
      <c r="ET135">
        <v>2.13</v>
      </c>
      <c r="EU135">
        <v>0.42</v>
      </c>
      <c r="EV135">
        <v>61.32</v>
      </c>
      <c r="EW135">
        <v>6.68</v>
      </c>
      <c r="EX135">
        <v>0.04</v>
      </c>
      <c r="EY135">
        <v>0</v>
      </c>
      <c r="FQ135">
        <v>0</v>
      </c>
      <c r="FR135">
        <f t="shared" si="177"/>
        <v>0</v>
      </c>
      <c r="FS135">
        <v>0</v>
      </c>
      <c r="FT135" t="s">
        <v>26</v>
      </c>
      <c r="FU135" t="s">
        <v>27</v>
      </c>
      <c r="FX135">
        <v>110.7</v>
      </c>
      <c r="FY135">
        <v>63.75</v>
      </c>
      <c r="GA135" t="s">
        <v>4</v>
      </c>
      <c r="GD135">
        <v>0</v>
      </c>
      <c r="GF135">
        <v>-1404287246</v>
      </c>
      <c r="GG135">
        <v>1</v>
      </c>
      <c r="GH135">
        <v>1</v>
      </c>
      <c r="GI135">
        <v>4</v>
      </c>
      <c r="GJ135">
        <v>0</v>
      </c>
      <c r="GK135">
        <f>ROUND(R135*(S12)/100,2)</f>
        <v>0</v>
      </c>
      <c r="GL135">
        <f t="shared" si="178"/>
        <v>0</v>
      </c>
      <c r="GM135">
        <f t="shared" si="179"/>
        <v>2004.31</v>
      </c>
      <c r="GN135">
        <f t="shared" si="180"/>
        <v>2004.31</v>
      </c>
      <c r="GO135">
        <f t="shared" si="181"/>
        <v>0</v>
      </c>
      <c r="GP135">
        <f t="shared" si="182"/>
        <v>0</v>
      </c>
      <c r="GR135">
        <v>0</v>
      </c>
      <c r="GS135">
        <v>3</v>
      </c>
      <c r="GT135">
        <v>0</v>
      </c>
      <c r="GU135" t="s">
        <v>4</v>
      </c>
      <c r="GV135">
        <f t="shared" si="183"/>
        <v>0</v>
      </c>
      <c r="GW135">
        <v>1</v>
      </c>
      <c r="GX135">
        <f t="shared" si="184"/>
        <v>0</v>
      </c>
      <c r="HA135">
        <v>0</v>
      </c>
      <c r="HB135">
        <v>0</v>
      </c>
      <c r="IK135">
        <v>0</v>
      </c>
    </row>
    <row r="136" spans="1:255" x14ac:dyDescent="0.2">
      <c r="A136" s="2">
        <v>18</v>
      </c>
      <c r="B136" s="2">
        <v>1</v>
      </c>
      <c r="C136" s="2">
        <v>305</v>
      </c>
      <c r="D136" s="2"/>
      <c r="E136" s="2" t="s">
        <v>248</v>
      </c>
      <c r="F136" s="2" t="s">
        <v>249</v>
      </c>
      <c r="G136" s="2" t="s">
        <v>250</v>
      </c>
      <c r="H136" s="2" t="s">
        <v>147</v>
      </c>
      <c r="I136" s="2">
        <f>I134*J136</f>
        <v>114.33199999999999</v>
      </c>
      <c r="J136" s="2">
        <v>101</v>
      </c>
      <c r="K136" s="2"/>
      <c r="L136" s="2"/>
      <c r="M136" s="2"/>
      <c r="N136" s="2"/>
      <c r="O136" s="2">
        <f t="shared" si="152"/>
        <v>0</v>
      </c>
      <c r="P136" s="2">
        <f t="shared" si="153"/>
        <v>0</v>
      </c>
      <c r="Q136" s="2">
        <f t="shared" si="154"/>
        <v>0</v>
      </c>
      <c r="R136" s="2">
        <f t="shared" si="155"/>
        <v>0</v>
      </c>
      <c r="S136" s="2">
        <f t="shared" si="156"/>
        <v>0</v>
      </c>
      <c r="T136" s="2">
        <f t="shared" si="157"/>
        <v>0</v>
      </c>
      <c r="U136" s="2">
        <f t="shared" si="158"/>
        <v>0</v>
      </c>
      <c r="V136" s="2">
        <f t="shared" si="159"/>
        <v>0</v>
      </c>
      <c r="W136" s="2">
        <f t="shared" si="160"/>
        <v>0</v>
      </c>
      <c r="X136" s="2">
        <f t="shared" si="161"/>
        <v>0</v>
      </c>
      <c r="Y136" s="2">
        <f t="shared" si="162"/>
        <v>0</v>
      </c>
      <c r="Z136" s="2"/>
      <c r="AA136" s="2">
        <v>16483241</v>
      </c>
      <c r="AB136" s="2">
        <f t="shared" si="163"/>
        <v>0</v>
      </c>
      <c r="AC136" s="2">
        <f t="shared" si="149"/>
        <v>0</v>
      </c>
      <c r="AD136" s="2">
        <f t="shared" ref="AD136:AD163" si="187">ROUND((((ET136)-(EU136))+AE136),6)</f>
        <v>0</v>
      </c>
      <c r="AE136" s="2">
        <f t="shared" ref="AE136:AE163" si="188">ROUND((EU136),6)</f>
        <v>0</v>
      </c>
      <c r="AF136" s="2">
        <f t="shared" ref="AF136:AF163" si="189">ROUND((EV136),6)</f>
        <v>0</v>
      </c>
      <c r="AG136" s="2">
        <f t="shared" si="164"/>
        <v>0</v>
      </c>
      <c r="AH136" s="2">
        <f t="shared" ref="AH136:AH163" si="190">(EW136)</f>
        <v>0</v>
      </c>
      <c r="AI136" s="2">
        <f t="shared" ref="AI136:AI163" si="191">(EX136)</f>
        <v>0</v>
      </c>
      <c r="AJ136" s="2">
        <f t="shared" si="165"/>
        <v>0</v>
      </c>
      <c r="AK136" s="2">
        <v>0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111</v>
      </c>
      <c r="AU136" s="2">
        <v>64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4</v>
      </c>
      <c r="BE136" s="2" t="s">
        <v>4</v>
      </c>
      <c r="BF136" s="2" t="s">
        <v>4</v>
      </c>
      <c r="BG136" s="2" t="s">
        <v>4</v>
      </c>
      <c r="BH136" s="2">
        <v>3</v>
      </c>
      <c r="BI136" s="2">
        <v>1</v>
      </c>
      <c r="BJ136" s="2" t="s">
        <v>4</v>
      </c>
      <c r="BK136" s="2"/>
      <c r="BL136" s="2"/>
      <c r="BM136" s="2">
        <v>11001</v>
      </c>
      <c r="BN136" s="2">
        <v>0</v>
      </c>
      <c r="BO136" s="2" t="s">
        <v>4</v>
      </c>
      <c r="BP136" s="2">
        <v>0</v>
      </c>
      <c r="BQ136" s="2">
        <v>2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4</v>
      </c>
      <c r="BZ136" s="2">
        <v>123</v>
      </c>
      <c r="CA136" s="2">
        <v>75</v>
      </c>
      <c r="CB136" s="2"/>
      <c r="CC136" s="2"/>
      <c r="CD136" s="2"/>
      <c r="CE136" s="2"/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4</v>
      </c>
      <c r="CO136" s="2">
        <v>0</v>
      </c>
      <c r="CP136" s="2">
        <f t="shared" si="166"/>
        <v>0</v>
      </c>
      <c r="CQ136" s="2">
        <f t="shared" si="167"/>
        <v>0</v>
      </c>
      <c r="CR136" s="2">
        <f t="shared" si="168"/>
        <v>0</v>
      </c>
      <c r="CS136" s="2">
        <f t="shared" si="169"/>
        <v>0</v>
      </c>
      <c r="CT136" s="2">
        <f t="shared" si="170"/>
        <v>0</v>
      </c>
      <c r="CU136" s="2">
        <f t="shared" si="171"/>
        <v>0</v>
      </c>
      <c r="CV136" s="2">
        <f t="shared" si="172"/>
        <v>0</v>
      </c>
      <c r="CW136" s="2">
        <f t="shared" si="173"/>
        <v>0</v>
      </c>
      <c r="CX136" s="2">
        <f t="shared" si="174"/>
        <v>0</v>
      </c>
      <c r="CY136" s="2">
        <f t="shared" si="175"/>
        <v>0</v>
      </c>
      <c r="CZ136" s="2">
        <f t="shared" si="176"/>
        <v>0</v>
      </c>
      <c r="DA136" s="2"/>
      <c r="DB136" s="2"/>
      <c r="DC136" s="2" t="s">
        <v>4</v>
      </c>
      <c r="DD136" s="2" t="s">
        <v>4</v>
      </c>
      <c r="DE136" s="2" t="s">
        <v>4</v>
      </c>
      <c r="DF136" s="2" t="s">
        <v>4</v>
      </c>
      <c r="DG136" s="2" t="s">
        <v>4</v>
      </c>
      <c r="DH136" s="2" t="s">
        <v>4</v>
      </c>
      <c r="DI136" s="2" t="s">
        <v>4</v>
      </c>
      <c r="DJ136" s="2" t="s">
        <v>4</v>
      </c>
      <c r="DK136" s="2" t="s">
        <v>4</v>
      </c>
      <c r="DL136" s="2" t="s">
        <v>4</v>
      </c>
      <c r="DM136" s="2" t="s">
        <v>4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1003</v>
      </c>
      <c r="DV136" s="2" t="s">
        <v>147</v>
      </c>
      <c r="DW136" s="2" t="s">
        <v>147</v>
      </c>
      <c r="DX136" s="2">
        <v>1</v>
      </c>
      <c r="DY136" s="2"/>
      <c r="DZ136" s="2"/>
      <c r="EA136" s="2"/>
      <c r="EB136" s="2"/>
      <c r="EC136" s="2"/>
      <c r="ED136" s="2"/>
      <c r="EE136" s="2">
        <v>16510488</v>
      </c>
      <c r="EF136" s="2">
        <v>2</v>
      </c>
      <c r="EG136" s="2" t="s">
        <v>22</v>
      </c>
      <c r="EH136" s="2">
        <v>0</v>
      </c>
      <c r="EI136" s="2" t="s">
        <v>4</v>
      </c>
      <c r="EJ136" s="2">
        <v>1</v>
      </c>
      <c r="EK136" s="2">
        <v>11001</v>
      </c>
      <c r="EL136" s="2" t="s">
        <v>68</v>
      </c>
      <c r="EM136" s="2" t="s">
        <v>232</v>
      </c>
      <c r="EN136" s="2"/>
      <c r="EO136" s="2" t="s">
        <v>4</v>
      </c>
      <c r="EP136" s="2"/>
      <c r="EQ136" s="2">
        <v>0</v>
      </c>
      <c r="ER136" s="2">
        <v>0</v>
      </c>
      <c r="ES136" s="2">
        <v>0</v>
      </c>
      <c r="ET136" s="2">
        <v>0</v>
      </c>
      <c r="EU136" s="2">
        <v>0</v>
      </c>
      <c r="EV136" s="2">
        <v>0</v>
      </c>
      <c r="EW136" s="2">
        <v>0</v>
      </c>
      <c r="EX136" s="2">
        <v>0</v>
      </c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177"/>
        <v>0</v>
      </c>
      <c r="FS136" s="2">
        <v>0</v>
      </c>
      <c r="FT136" s="2" t="s">
        <v>26</v>
      </c>
      <c r="FU136" s="2" t="s">
        <v>27</v>
      </c>
      <c r="FV136" s="2"/>
      <c r="FW136" s="2"/>
      <c r="FX136" s="2">
        <v>110.7</v>
      </c>
      <c r="FY136" s="2">
        <v>63.75</v>
      </c>
      <c r="FZ136" s="2"/>
      <c r="GA136" s="2" t="s">
        <v>4</v>
      </c>
      <c r="GB136" s="2"/>
      <c r="GC136" s="2"/>
      <c r="GD136" s="2">
        <v>0</v>
      </c>
      <c r="GE136" s="2"/>
      <c r="GF136" s="2">
        <v>-2049262376</v>
      </c>
      <c r="GG136" s="2">
        <v>2</v>
      </c>
      <c r="GH136" s="2">
        <v>1</v>
      </c>
      <c r="GI136" s="2">
        <v>-2</v>
      </c>
      <c r="GJ136" s="2">
        <v>0</v>
      </c>
      <c r="GK136" s="2">
        <f>ROUND(R136*(R12)/100,2)</f>
        <v>0</v>
      </c>
      <c r="GL136" s="2">
        <f t="shared" si="178"/>
        <v>0</v>
      </c>
      <c r="GM136" s="2">
        <f t="shared" si="179"/>
        <v>0</v>
      </c>
      <c r="GN136" s="2">
        <f t="shared" si="180"/>
        <v>0</v>
      </c>
      <c r="GO136" s="2">
        <f t="shared" si="181"/>
        <v>0</v>
      </c>
      <c r="GP136" s="2">
        <f t="shared" si="182"/>
        <v>0</v>
      </c>
      <c r="GQ136" s="2"/>
      <c r="GR136" s="2">
        <v>0</v>
      </c>
      <c r="GS136" s="2">
        <v>3</v>
      </c>
      <c r="GT136" s="2">
        <v>0</v>
      </c>
      <c r="GU136" s="2" t="s">
        <v>4</v>
      </c>
      <c r="GV136" s="2">
        <f t="shared" si="183"/>
        <v>0</v>
      </c>
      <c r="GW136" s="2">
        <v>1</v>
      </c>
      <c r="GX136" s="2">
        <f t="shared" si="184"/>
        <v>0</v>
      </c>
      <c r="GY136" s="2"/>
      <c r="GZ136" s="2"/>
      <c r="HA136" s="2">
        <v>0</v>
      </c>
      <c r="HB136" s="2">
        <v>0</v>
      </c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18</v>
      </c>
      <c r="B137">
        <v>1</v>
      </c>
      <c r="C137">
        <v>323</v>
      </c>
      <c r="E137" t="s">
        <v>248</v>
      </c>
      <c r="F137" t="s">
        <v>249</v>
      </c>
      <c r="G137" t="s">
        <v>250</v>
      </c>
      <c r="H137" t="s">
        <v>147</v>
      </c>
      <c r="I137">
        <f>I135*J137</f>
        <v>114.33199999999999</v>
      </c>
      <c r="J137">
        <v>101</v>
      </c>
      <c r="O137">
        <f t="shared" si="152"/>
        <v>0</v>
      </c>
      <c r="P137">
        <f t="shared" si="153"/>
        <v>0</v>
      </c>
      <c r="Q137">
        <f t="shared" si="154"/>
        <v>0</v>
      </c>
      <c r="R137">
        <f t="shared" si="155"/>
        <v>0</v>
      </c>
      <c r="S137">
        <f t="shared" si="156"/>
        <v>0</v>
      </c>
      <c r="T137">
        <f t="shared" si="157"/>
        <v>0</v>
      </c>
      <c r="U137">
        <f t="shared" si="158"/>
        <v>0</v>
      </c>
      <c r="V137">
        <f t="shared" si="159"/>
        <v>0</v>
      </c>
      <c r="W137">
        <f t="shared" si="160"/>
        <v>0</v>
      </c>
      <c r="X137">
        <f t="shared" si="161"/>
        <v>0</v>
      </c>
      <c r="Y137">
        <f t="shared" si="162"/>
        <v>0</v>
      </c>
      <c r="AA137">
        <v>16483255</v>
      </c>
      <c r="AB137">
        <f t="shared" si="163"/>
        <v>0</v>
      </c>
      <c r="AC137">
        <f t="shared" si="149"/>
        <v>0</v>
      </c>
      <c r="AD137">
        <f t="shared" si="187"/>
        <v>0</v>
      </c>
      <c r="AE137">
        <f t="shared" si="188"/>
        <v>0</v>
      </c>
      <c r="AF137">
        <f t="shared" si="189"/>
        <v>0</v>
      </c>
      <c r="AG137">
        <f t="shared" si="164"/>
        <v>0</v>
      </c>
      <c r="AH137">
        <f t="shared" si="190"/>
        <v>0</v>
      </c>
      <c r="AI137">
        <f t="shared" si="191"/>
        <v>0</v>
      </c>
      <c r="AJ137">
        <f t="shared" si="165"/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111</v>
      </c>
      <c r="AU137">
        <v>64</v>
      </c>
      <c r="AV137">
        <v>1</v>
      </c>
      <c r="AW137">
        <v>1</v>
      </c>
      <c r="AZ137">
        <v>6.53</v>
      </c>
      <c r="BA137">
        <v>1</v>
      </c>
      <c r="BB137">
        <v>1</v>
      </c>
      <c r="BC137">
        <v>6.53</v>
      </c>
      <c r="BD137" t="s">
        <v>4</v>
      </c>
      <c r="BE137" t="s">
        <v>4</v>
      </c>
      <c r="BF137" t="s">
        <v>4</v>
      </c>
      <c r="BG137" t="s">
        <v>4</v>
      </c>
      <c r="BH137">
        <v>3</v>
      </c>
      <c r="BI137">
        <v>1</v>
      </c>
      <c r="BJ137" t="s">
        <v>4</v>
      </c>
      <c r="BM137">
        <v>11001</v>
      </c>
      <c r="BN137">
        <v>0</v>
      </c>
      <c r="BO137" t="s">
        <v>4</v>
      </c>
      <c r="BP137">
        <v>0</v>
      </c>
      <c r="BQ137">
        <v>2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4</v>
      </c>
      <c r="BZ137">
        <v>123</v>
      </c>
      <c r="CA137">
        <v>75</v>
      </c>
      <c r="CF137">
        <v>0</v>
      </c>
      <c r="CG137">
        <v>0</v>
      </c>
      <c r="CM137">
        <v>0</v>
      </c>
      <c r="CN137" t="s">
        <v>4</v>
      </c>
      <c r="CO137">
        <v>0</v>
      </c>
      <c r="CP137">
        <f t="shared" si="166"/>
        <v>0</v>
      </c>
      <c r="CQ137">
        <f t="shared" si="167"/>
        <v>0</v>
      </c>
      <c r="CR137">
        <f t="shared" si="168"/>
        <v>0</v>
      </c>
      <c r="CS137">
        <f t="shared" si="169"/>
        <v>0</v>
      </c>
      <c r="CT137">
        <f t="shared" si="170"/>
        <v>0</v>
      </c>
      <c r="CU137">
        <f t="shared" si="171"/>
        <v>0</v>
      </c>
      <c r="CV137">
        <f t="shared" si="172"/>
        <v>0</v>
      </c>
      <c r="CW137">
        <f t="shared" si="173"/>
        <v>0</v>
      </c>
      <c r="CX137">
        <f t="shared" si="174"/>
        <v>0</v>
      </c>
      <c r="CY137">
        <f t="shared" si="175"/>
        <v>0</v>
      </c>
      <c r="CZ137">
        <f t="shared" si="176"/>
        <v>0</v>
      </c>
      <c r="DC137" t="s">
        <v>4</v>
      </c>
      <c r="DD137" t="s">
        <v>4</v>
      </c>
      <c r="DE137" t="s">
        <v>4</v>
      </c>
      <c r="DF137" t="s">
        <v>4</v>
      </c>
      <c r="DG137" t="s">
        <v>4</v>
      </c>
      <c r="DH137" t="s">
        <v>4</v>
      </c>
      <c r="DI137" t="s">
        <v>4</v>
      </c>
      <c r="DJ137" t="s">
        <v>4</v>
      </c>
      <c r="DK137" t="s">
        <v>4</v>
      </c>
      <c r="DL137" t="s">
        <v>4</v>
      </c>
      <c r="DM137" t="s">
        <v>4</v>
      </c>
      <c r="DN137">
        <v>0</v>
      </c>
      <c r="DO137">
        <v>0</v>
      </c>
      <c r="DP137">
        <v>1</v>
      </c>
      <c r="DQ137">
        <v>1</v>
      </c>
      <c r="DU137">
        <v>1003</v>
      </c>
      <c r="DV137" t="s">
        <v>147</v>
      </c>
      <c r="DW137" t="s">
        <v>147</v>
      </c>
      <c r="DX137">
        <v>1</v>
      </c>
      <c r="EE137">
        <v>16510488</v>
      </c>
      <c r="EF137">
        <v>2</v>
      </c>
      <c r="EG137" t="s">
        <v>22</v>
      </c>
      <c r="EH137">
        <v>0</v>
      </c>
      <c r="EI137" t="s">
        <v>4</v>
      </c>
      <c r="EJ137">
        <v>1</v>
      </c>
      <c r="EK137">
        <v>11001</v>
      </c>
      <c r="EL137" t="s">
        <v>68</v>
      </c>
      <c r="EM137" t="s">
        <v>232</v>
      </c>
      <c r="EO137" t="s">
        <v>4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FQ137">
        <v>0</v>
      </c>
      <c r="FR137">
        <f t="shared" si="177"/>
        <v>0</v>
      </c>
      <c r="FS137">
        <v>0</v>
      </c>
      <c r="FT137" t="s">
        <v>26</v>
      </c>
      <c r="FU137" t="s">
        <v>27</v>
      </c>
      <c r="FX137">
        <v>110.7</v>
      </c>
      <c r="FY137">
        <v>63.75</v>
      </c>
      <c r="GA137" t="s">
        <v>4</v>
      </c>
      <c r="GD137">
        <v>0</v>
      </c>
      <c r="GF137">
        <v>-2049262376</v>
      </c>
      <c r="GG137">
        <v>1</v>
      </c>
      <c r="GH137">
        <v>1</v>
      </c>
      <c r="GI137">
        <v>4</v>
      </c>
      <c r="GJ137">
        <v>0</v>
      </c>
      <c r="GK137">
        <f>ROUND(R137*(S12)/100,2)</f>
        <v>0</v>
      </c>
      <c r="GL137">
        <f t="shared" si="178"/>
        <v>0</v>
      </c>
      <c r="GM137">
        <f t="shared" si="179"/>
        <v>0</v>
      </c>
      <c r="GN137">
        <f t="shared" si="180"/>
        <v>0</v>
      </c>
      <c r="GO137">
        <f t="shared" si="181"/>
        <v>0</v>
      </c>
      <c r="GP137">
        <f t="shared" si="182"/>
        <v>0</v>
      </c>
      <c r="GR137">
        <v>0</v>
      </c>
      <c r="GS137">
        <v>3</v>
      </c>
      <c r="GT137">
        <v>0</v>
      </c>
      <c r="GU137" t="s">
        <v>4</v>
      </c>
      <c r="GV137">
        <f t="shared" si="183"/>
        <v>0</v>
      </c>
      <c r="GW137">
        <v>1</v>
      </c>
      <c r="GX137">
        <f t="shared" si="184"/>
        <v>0</v>
      </c>
      <c r="HA137">
        <v>0</v>
      </c>
      <c r="HB137">
        <v>0</v>
      </c>
      <c r="IK137">
        <v>0</v>
      </c>
    </row>
    <row r="138" spans="1:255" x14ac:dyDescent="0.2">
      <c r="A138" s="2">
        <v>18</v>
      </c>
      <c r="B138" s="2">
        <v>1</v>
      </c>
      <c r="C138" s="2">
        <v>306</v>
      </c>
      <c r="D138" s="2"/>
      <c r="E138" s="2" t="s">
        <v>251</v>
      </c>
      <c r="F138" s="2" t="s">
        <v>252</v>
      </c>
      <c r="G138" s="2" t="s">
        <v>253</v>
      </c>
      <c r="H138" s="2" t="s">
        <v>147</v>
      </c>
      <c r="I138" s="2">
        <f>I134*J138</f>
        <v>114.33199999999999</v>
      </c>
      <c r="J138" s="2">
        <v>101</v>
      </c>
      <c r="K138" s="2"/>
      <c r="L138" s="2"/>
      <c r="M138" s="2"/>
      <c r="N138" s="2"/>
      <c r="O138" s="2">
        <f t="shared" si="152"/>
        <v>1406.28</v>
      </c>
      <c r="P138" s="2">
        <f t="shared" si="153"/>
        <v>1406.28</v>
      </c>
      <c r="Q138" s="2">
        <f t="shared" si="154"/>
        <v>0</v>
      </c>
      <c r="R138" s="2">
        <f t="shared" si="155"/>
        <v>0</v>
      </c>
      <c r="S138" s="2">
        <f t="shared" si="156"/>
        <v>0</v>
      </c>
      <c r="T138" s="2">
        <f t="shared" si="157"/>
        <v>0</v>
      </c>
      <c r="U138" s="2">
        <f t="shared" si="158"/>
        <v>0</v>
      </c>
      <c r="V138" s="2">
        <f t="shared" si="159"/>
        <v>0</v>
      </c>
      <c r="W138" s="2">
        <f t="shared" si="160"/>
        <v>0</v>
      </c>
      <c r="X138" s="2">
        <f t="shared" si="161"/>
        <v>0</v>
      </c>
      <c r="Y138" s="2">
        <f t="shared" si="162"/>
        <v>0</v>
      </c>
      <c r="Z138" s="2"/>
      <c r="AA138" s="2">
        <v>16483241</v>
      </c>
      <c r="AB138" s="2">
        <f t="shared" si="163"/>
        <v>12.3</v>
      </c>
      <c r="AC138" s="2">
        <f t="shared" si="149"/>
        <v>12.3</v>
      </c>
      <c r="AD138" s="2">
        <f t="shared" si="187"/>
        <v>0</v>
      </c>
      <c r="AE138" s="2">
        <f t="shared" si="188"/>
        <v>0</v>
      </c>
      <c r="AF138" s="2">
        <f t="shared" si="189"/>
        <v>0</v>
      </c>
      <c r="AG138" s="2">
        <f t="shared" si="164"/>
        <v>0</v>
      </c>
      <c r="AH138" s="2">
        <f t="shared" si="190"/>
        <v>0</v>
      </c>
      <c r="AI138" s="2">
        <f t="shared" si="191"/>
        <v>0</v>
      </c>
      <c r="AJ138" s="2">
        <f t="shared" si="165"/>
        <v>0</v>
      </c>
      <c r="AK138" s="2">
        <v>12.3</v>
      </c>
      <c r="AL138" s="2">
        <v>12.3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111</v>
      </c>
      <c r="AU138" s="2">
        <v>64</v>
      </c>
      <c r="AV138" s="2">
        <v>1</v>
      </c>
      <c r="AW138" s="2">
        <v>1</v>
      </c>
      <c r="AX138" s="2"/>
      <c r="AY138" s="2"/>
      <c r="AZ138" s="2">
        <v>1</v>
      </c>
      <c r="BA138" s="2">
        <v>1</v>
      </c>
      <c r="BB138" s="2">
        <v>1</v>
      </c>
      <c r="BC138" s="2">
        <v>1</v>
      </c>
      <c r="BD138" s="2" t="s">
        <v>4</v>
      </c>
      <c r="BE138" s="2" t="s">
        <v>4</v>
      </c>
      <c r="BF138" s="2" t="s">
        <v>4</v>
      </c>
      <c r="BG138" s="2" t="s">
        <v>4</v>
      </c>
      <c r="BH138" s="2">
        <v>3</v>
      </c>
      <c r="BI138" s="2">
        <v>1</v>
      </c>
      <c r="BJ138" s="2" t="s">
        <v>254</v>
      </c>
      <c r="BK138" s="2"/>
      <c r="BL138" s="2"/>
      <c r="BM138" s="2">
        <v>11001</v>
      </c>
      <c r="BN138" s="2">
        <v>0</v>
      </c>
      <c r="BO138" s="2" t="s">
        <v>4</v>
      </c>
      <c r="BP138" s="2">
        <v>0</v>
      </c>
      <c r="BQ138" s="2">
        <v>2</v>
      </c>
      <c r="BR138" s="2">
        <v>0</v>
      </c>
      <c r="BS138" s="2">
        <v>1</v>
      </c>
      <c r="BT138" s="2">
        <v>1</v>
      </c>
      <c r="BU138" s="2">
        <v>1</v>
      </c>
      <c r="BV138" s="2">
        <v>1</v>
      </c>
      <c r="BW138" s="2">
        <v>1</v>
      </c>
      <c r="BX138" s="2">
        <v>1</v>
      </c>
      <c r="BY138" s="2" t="s">
        <v>4</v>
      </c>
      <c r="BZ138" s="2">
        <v>123</v>
      </c>
      <c r="CA138" s="2">
        <v>75</v>
      </c>
      <c r="CB138" s="2"/>
      <c r="CC138" s="2"/>
      <c r="CD138" s="2"/>
      <c r="CE138" s="2"/>
      <c r="CF138" s="2">
        <v>0</v>
      </c>
      <c r="CG138" s="2">
        <v>0</v>
      </c>
      <c r="CH138" s="2"/>
      <c r="CI138" s="2"/>
      <c r="CJ138" s="2"/>
      <c r="CK138" s="2"/>
      <c r="CL138" s="2"/>
      <c r="CM138" s="2">
        <v>0</v>
      </c>
      <c r="CN138" s="2" t="s">
        <v>4</v>
      </c>
      <c r="CO138" s="2">
        <v>0</v>
      </c>
      <c r="CP138" s="2">
        <f t="shared" si="166"/>
        <v>1406.28</v>
      </c>
      <c r="CQ138" s="2">
        <f t="shared" si="167"/>
        <v>12.3</v>
      </c>
      <c r="CR138" s="2">
        <f t="shared" si="168"/>
        <v>0</v>
      </c>
      <c r="CS138" s="2">
        <f t="shared" si="169"/>
        <v>0</v>
      </c>
      <c r="CT138" s="2">
        <f t="shared" si="170"/>
        <v>0</v>
      </c>
      <c r="CU138" s="2">
        <f t="shared" si="171"/>
        <v>0</v>
      </c>
      <c r="CV138" s="2">
        <f t="shared" si="172"/>
        <v>0</v>
      </c>
      <c r="CW138" s="2">
        <f t="shared" si="173"/>
        <v>0</v>
      </c>
      <c r="CX138" s="2">
        <f t="shared" si="174"/>
        <v>0</v>
      </c>
      <c r="CY138" s="2">
        <f t="shared" si="175"/>
        <v>0</v>
      </c>
      <c r="CZ138" s="2">
        <f t="shared" si="176"/>
        <v>0</v>
      </c>
      <c r="DA138" s="2"/>
      <c r="DB138" s="2"/>
      <c r="DC138" s="2" t="s">
        <v>4</v>
      </c>
      <c r="DD138" s="2" t="s">
        <v>4</v>
      </c>
      <c r="DE138" s="2" t="s">
        <v>4</v>
      </c>
      <c r="DF138" s="2" t="s">
        <v>4</v>
      </c>
      <c r="DG138" s="2" t="s">
        <v>4</v>
      </c>
      <c r="DH138" s="2" t="s">
        <v>4</v>
      </c>
      <c r="DI138" s="2" t="s">
        <v>4</v>
      </c>
      <c r="DJ138" s="2" t="s">
        <v>4</v>
      </c>
      <c r="DK138" s="2" t="s">
        <v>4</v>
      </c>
      <c r="DL138" s="2" t="s">
        <v>4</v>
      </c>
      <c r="DM138" s="2" t="s">
        <v>4</v>
      </c>
      <c r="DN138" s="2">
        <v>0</v>
      </c>
      <c r="DO138" s="2">
        <v>0</v>
      </c>
      <c r="DP138" s="2">
        <v>1</v>
      </c>
      <c r="DQ138" s="2">
        <v>1</v>
      </c>
      <c r="DR138" s="2"/>
      <c r="DS138" s="2"/>
      <c r="DT138" s="2"/>
      <c r="DU138" s="2">
        <v>1003</v>
      </c>
      <c r="DV138" s="2" t="s">
        <v>147</v>
      </c>
      <c r="DW138" s="2" t="s">
        <v>147</v>
      </c>
      <c r="DX138" s="2">
        <v>1</v>
      </c>
      <c r="DY138" s="2"/>
      <c r="DZ138" s="2"/>
      <c r="EA138" s="2"/>
      <c r="EB138" s="2"/>
      <c r="EC138" s="2"/>
      <c r="ED138" s="2"/>
      <c r="EE138" s="2">
        <v>16510488</v>
      </c>
      <c r="EF138" s="2">
        <v>2</v>
      </c>
      <c r="EG138" s="2" t="s">
        <v>22</v>
      </c>
      <c r="EH138" s="2">
        <v>0</v>
      </c>
      <c r="EI138" s="2" t="s">
        <v>4</v>
      </c>
      <c r="EJ138" s="2">
        <v>1</v>
      </c>
      <c r="EK138" s="2">
        <v>11001</v>
      </c>
      <c r="EL138" s="2" t="s">
        <v>68</v>
      </c>
      <c r="EM138" s="2" t="s">
        <v>232</v>
      </c>
      <c r="EN138" s="2"/>
      <c r="EO138" s="2" t="s">
        <v>4</v>
      </c>
      <c r="EP138" s="2"/>
      <c r="EQ138" s="2">
        <v>0</v>
      </c>
      <c r="ER138" s="2">
        <v>12.3</v>
      </c>
      <c r="ES138" s="2">
        <v>12.3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>
        <v>0</v>
      </c>
      <c r="FR138" s="2">
        <f t="shared" si="177"/>
        <v>0</v>
      </c>
      <c r="FS138" s="2">
        <v>0</v>
      </c>
      <c r="FT138" s="2" t="s">
        <v>26</v>
      </c>
      <c r="FU138" s="2" t="s">
        <v>27</v>
      </c>
      <c r="FV138" s="2"/>
      <c r="FW138" s="2"/>
      <c r="FX138" s="2">
        <v>110.7</v>
      </c>
      <c r="FY138" s="2">
        <v>63.75</v>
      </c>
      <c r="FZ138" s="2"/>
      <c r="GA138" s="2" t="s">
        <v>4</v>
      </c>
      <c r="GB138" s="2"/>
      <c r="GC138" s="2"/>
      <c r="GD138" s="2">
        <v>0</v>
      </c>
      <c r="GE138" s="2"/>
      <c r="GF138" s="2">
        <v>26470480</v>
      </c>
      <c r="GG138" s="2">
        <v>2</v>
      </c>
      <c r="GH138" s="2">
        <v>1</v>
      </c>
      <c r="GI138" s="2">
        <v>-2</v>
      </c>
      <c r="GJ138" s="2">
        <v>0</v>
      </c>
      <c r="GK138" s="2">
        <f>ROUND(R138*(R12)/100,2)</f>
        <v>0</v>
      </c>
      <c r="GL138" s="2">
        <f t="shared" si="178"/>
        <v>0</v>
      </c>
      <c r="GM138" s="2">
        <f t="shared" si="179"/>
        <v>1406.28</v>
      </c>
      <c r="GN138" s="2">
        <f t="shared" si="180"/>
        <v>1406.28</v>
      </c>
      <c r="GO138" s="2">
        <f t="shared" si="181"/>
        <v>0</v>
      </c>
      <c r="GP138" s="2">
        <f t="shared" si="182"/>
        <v>0</v>
      </c>
      <c r="GQ138" s="2"/>
      <c r="GR138" s="2">
        <v>0</v>
      </c>
      <c r="GS138" s="2">
        <v>3</v>
      </c>
      <c r="GT138" s="2">
        <v>0</v>
      </c>
      <c r="GU138" s="2" t="s">
        <v>4</v>
      </c>
      <c r="GV138" s="2">
        <f t="shared" si="183"/>
        <v>0</v>
      </c>
      <c r="GW138" s="2">
        <v>1</v>
      </c>
      <c r="GX138" s="2">
        <f t="shared" si="184"/>
        <v>0</v>
      </c>
      <c r="GY138" s="2"/>
      <c r="GZ138" s="2"/>
      <c r="HA138" s="2">
        <v>0</v>
      </c>
      <c r="HB138" s="2">
        <v>0</v>
      </c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>
        <v>0</v>
      </c>
      <c r="IL138" s="2"/>
      <c r="IM138" s="2"/>
      <c r="IN138" s="2"/>
      <c r="IO138" s="2"/>
      <c r="IP138" s="2"/>
      <c r="IQ138" s="2"/>
      <c r="IR138" s="2"/>
      <c r="IS138" s="2"/>
      <c r="IT138" s="2"/>
      <c r="IU138" s="2"/>
    </row>
    <row r="139" spans="1:255" x14ac:dyDescent="0.2">
      <c r="A139">
        <v>18</v>
      </c>
      <c r="B139">
        <v>1</v>
      </c>
      <c r="C139">
        <v>324</v>
      </c>
      <c r="E139" t="s">
        <v>251</v>
      </c>
      <c r="F139" t="s">
        <v>252</v>
      </c>
      <c r="G139" t="s">
        <v>253</v>
      </c>
      <c r="H139" t="s">
        <v>147</v>
      </c>
      <c r="I139">
        <f>I135*J139</f>
        <v>114.33199999999999</v>
      </c>
      <c r="J139">
        <v>101</v>
      </c>
      <c r="O139">
        <f t="shared" si="152"/>
        <v>9183.0300000000007</v>
      </c>
      <c r="P139">
        <f t="shared" si="153"/>
        <v>9183.0300000000007</v>
      </c>
      <c r="Q139">
        <f t="shared" si="154"/>
        <v>0</v>
      </c>
      <c r="R139">
        <f t="shared" si="155"/>
        <v>0</v>
      </c>
      <c r="S139">
        <f t="shared" si="156"/>
        <v>0</v>
      </c>
      <c r="T139">
        <f t="shared" si="157"/>
        <v>0</v>
      </c>
      <c r="U139">
        <f t="shared" si="158"/>
        <v>0</v>
      </c>
      <c r="V139">
        <f t="shared" si="159"/>
        <v>0</v>
      </c>
      <c r="W139">
        <f t="shared" si="160"/>
        <v>0</v>
      </c>
      <c r="X139">
        <f t="shared" si="161"/>
        <v>0</v>
      </c>
      <c r="Y139">
        <f t="shared" si="162"/>
        <v>0</v>
      </c>
      <c r="AA139">
        <v>16483255</v>
      </c>
      <c r="AB139">
        <f t="shared" si="163"/>
        <v>12.3</v>
      </c>
      <c r="AC139">
        <f t="shared" si="149"/>
        <v>12.3</v>
      </c>
      <c r="AD139">
        <f t="shared" si="187"/>
        <v>0</v>
      </c>
      <c r="AE139">
        <f t="shared" si="188"/>
        <v>0</v>
      </c>
      <c r="AF139">
        <f t="shared" si="189"/>
        <v>0</v>
      </c>
      <c r="AG139">
        <f t="shared" si="164"/>
        <v>0</v>
      </c>
      <c r="AH139">
        <f t="shared" si="190"/>
        <v>0</v>
      </c>
      <c r="AI139">
        <f t="shared" si="191"/>
        <v>0</v>
      </c>
      <c r="AJ139">
        <f t="shared" si="165"/>
        <v>0</v>
      </c>
      <c r="AK139">
        <v>12.3</v>
      </c>
      <c r="AL139">
        <v>12.3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111</v>
      </c>
      <c r="AU139">
        <v>64</v>
      </c>
      <c r="AV139">
        <v>1</v>
      </c>
      <c r="AW139">
        <v>1</v>
      </c>
      <c r="AZ139">
        <v>6.53</v>
      </c>
      <c r="BA139">
        <v>1</v>
      </c>
      <c r="BB139">
        <v>1</v>
      </c>
      <c r="BC139">
        <v>6.53</v>
      </c>
      <c r="BD139" t="s">
        <v>4</v>
      </c>
      <c r="BE139" t="s">
        <v>4</v>
      </c>
      <c r="BF139" t="s">
        <v>4</v>
      </c>
      <c r="BG139" t="s">
        <v>4</v>
      </c>
      <c r="BH139">
        <v>3</v>
      </c>
      <c r="BI139">
        <v>1</v>
      </c>
      <c r="BJ139" t="s">
        <v>254</v>
      </c>
      <c r="BM139">
        <v>11001</v>
      </c>
      <c r="BN139">
        <v>0</v>
      </c>
      <c r="BO139" t="s">
        <v>4</v>
      </c>
      <c r="BP139">
        <v>0</v>
      </c>
      <c r="BQ139">
        <v>2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4</v>
      </c>
      <c r="BZ139">
        <v>123</v>
      </c>
      <c r="CA139">
        <v>75</v>
      </c>
      <c r="CF139">
        <v>0</v>
      </c>
      <c r="CG139">
        <v>0</v>
      </c>
      <c r="CM139">
        <v>0</v>
      </c>
      <c r="CN139" t="s">
        <v>4</v>
      </c>
      <c r="CO139">
        <v>0</v>
      </c>
      <c r="CP139">
        <f t="shared" si="166"/>
        <v>9183.0300000000007</v>
      </c>
      <c r="CQ139">
        <f t="shared" si="167"/>
        <v>80.319000000000003</v>
      </c>
      <c r="CR139">
        <f t="shared" si="168"/>
        <v>0</v>
      </c>
      <c r="CS139">
        <f t="shared" si="169"/>
        <v>0</v>
      </c>
      <c r="CT139">
        <f t="shared" si="170"/>
        <v>0</v>
      </c>
      <c r="CU139">
        <f t="shared" si="171"/>
        <v>0</v>
      </c>
      <c r="CV139">
        <f t="shared" si="172"/>
        <v>0</v>
      </c>
      <c r="CW139">
        <f t="shared" si="173"/>
        <v>0</v>
      </c>
      <c r="CX139">
        <f t="shared" si="174"/>
        <v>0</v>
      </c>
      <c r="CY139">
        <f t="shared" si="175"/>
        <v>0</v>
      </c>
      <c r="CZ139">
        <f t="shared" si="176"/>
        <v>0</v>
      </c>
      <c r="DC139" t="s">
        <v>4</v>
      </c>
      <c r="DD139" t="s">
        <v>4</v>
      </c>
      <c r="DE139" t="s">
        <v>4</v>
      </c>
      <c r="DF139" t="s">
        <v>4</v>
      </c>
      <c r="DG139" t="s">
        <v>4</v>
      </c>
      <c r="DH139" t="s">
        <v>4</v>
      </c>
      <c r="DI139" t="s">
        <v>4</v>
      </c>
      <c r="DJ139" t="s">
        <v>4</v>
      </c>
      <c r="DK139" t="s">
        <v>4</v>
      </c>
      <c r="DL139" t="s">
        <v>4</v>
      </c>
      <c r="DM139" t="s">
        <v>4</v>
      </c>
      <c r="DN139">
        <v>0</v>
      </c>
      <c r="DO139">
        <v>0</v>
      </c>
      <c r="DP139">
        <v>1</v>
      </c>
      <c r="DQ139">
        <v>1</v>
      </c>
      <c r="DU139">
        <v>1003</v>
      </c>
      <c r="DV139" t="s">
        <v>147</v>
      </c>
      <c r="DW139" t="s">
        <v>147</v>
      </c>
      <c r="DX139">
        <v>1</v>
      </c>
      <c r="EE139">
        <v>16510488</v>
      </c>
      <c r="EF139">
        <v>2</v>
      </c>
      <c r="EG139" t="s">
        <v>22</v>
      </c>
      <c r="EH139">
        <v>0</v>
      </c>
      <c r="EI139" t="s">
        <v>4</v>
      </c>
      <c r="EJ139">
        <v>1</v>
      </c>
      <c r="EK139">
        <v>11001</v>
      </c>
      <c r="EL139" t="s">
        <v>68</v>
      </c>
      <c r="EM139" t="s">
        <v>232</v>
      </c>
      <c r="EO139" t="s">
        <v>4</v>
      </c>
      <c r="EQ139">
        <v>0</v>
      </c>
      <c r="ER139">
        <v>12.3</v>
      </c>
      <c r="ES139">
        <v>12.3</v>
      </c>
      <c r="ET139">
        <v>0</v>
      </c>
      <c r="EU139">
        <v>0</v>
      </c>
      <c r="EV139">
        <v>0</v>
      </c>
      <c r="EW139">
        <v>0</v>
      </c>
      <c r="EX139">
        <v>0</v>
      </c>
      <c r="FQ139">
        <v>0</v>
      </c>
      <c r="FR139">
        <f t="shared" si="177"/>
        <v>0</v>
      </c>
      <c r="FS139">
        <v>0</v>
      </c>
      <c r="FT139" t="s">
        <v>26</v>
      </c>
      <c r="FU139" t="s">
        <v>27</v>
      </c>
      <c r="FX139">
        <v>110.7</v>
      </c>
      <c r="FY139">
        <v>63.75</v>
      </c>
      <c r="GA139" t="s">
        <v>4</v>
      </c>
      <c r="GD139">
        <v>0</v>
      </c>
      <c r="GF139">
        <v>26470480</v>
      </c>
      <c r="GG139">
        <v>1</v>
      </c>
      <c r="GH139">
        <v>1</v>
      </c>
      <c r="GI139">
        <v>4</v>
      </c>
      <c r="GJ139">
        <v>0</v>
      </c>
      <c r="GK139">
        <f>ROUND(R139*(S12)/100,2)</f>
        <v>0</v>
      </c>
      <c r="GL139">
        <f t="shared" si="178"/>
        <v>0</v>
      </c>
      <c r="GM139">
        <f t="shared" si="179"/>
        <v>9183.0300000000007</v>
      </c>
      <c r="GN139">
        <f t="shared" si="180"/>
        <v>9183.0300000000007</v>
      </c>
      <c r="GO139">
        <f t="shared" si="181"/>
        <v>0</v>
      </c>
      <c r="GP139">
        <f t="shared" si="182"/>
        <v>0</v>
      </c>
      <c r="GR139">
        <v>0</v>
      </c>
      <c r="GS139">
        <v>3</v>
      </c>
      <c r="GT139">
        <v>0</v>
      </c>
      <c r="GU139" t="s">
        <v>4</v>
      </c>
      <c r="GV139">
        <f t="shared" si="183"/>
        <v>0</v>
      </c>
      <c r="GW139">
        <v>1</v>
      </c>
      <c r="GX139">
        <f t="shared" si="184"/>
        <v>0</v>
      </c>
      <c r="HA139">
        <v>0</v>
      </c>
      <c r="HB139">
        <v>0</v>
      </c>
      <c r="IK139">
        <v>0</v>
      </c>
    </row>
    <row r="140" spans="1:255" x14ac:dyDescent="0.2">
      <c r="A140" s="2">
        <v>18</v>
      </c>
      <c r="B140" s="2">
        <v>1</v>
      </c>
      <c r="C140" s="2">
        <v>312</v>
      </c>
      <c r="D140" s="2"/>
      <c r="E140" s="2" t="s">
        <v>255</v>
      </c>
      <c r="F140" s="2" t="s">
        <v>256</v>
      </c>
      <c r="G140" s="2" t="s">
        <v>257</v>
      </c>
      <c r="H140" s="2" t="s">
        <v>258</v>
      </c>
      <c r="I140" s="2">
        <f>I134*J140</f>
        <v>0.09</v>
      </c>
      <c r="J140" s="2">
        <v>7.95053003533569E-2</v>
      </c>
      <c r="K140" s="2"/>
      <c r="L140" s="2"/>
      <c r="M140" s="2"/>
      <c r="N140" s="2"/>
      <c r="O140" s="2">
        <f t="shared" si="152"/>
        <v>5.67</v>
      </c>
      <c r="P140" s="2">
        <f t="shared" si="153"/>
        <v>5.67</v>
      </c>
      <c r="Q140" s="2">
        <f t="shared" si="154"/>
        <v>0</v>
      </c>
      <c r="R140" s="2">
        <f t="shared" si="155"/>
        <v>0</v>
      </c>
      <c r="S140" s="2">
        <f t="shared" si="156"/>
        <v>0</v>
      </c>
      <c r="T140" s="2">
        <f t="shared" si="157"/>
        <v>0</v>
      </c>
      <c r="U140" s="2">
        <f t="shared" si="158"/>
        <v>0</v>
      </c>
      <c r="V140" s="2">
        <f t="shared" si="159"/>
        <v>0</v>
      </c>
      <c r="W140" s="2">
        <f t="shared" si="160"/>
        <v>0</v>
      </c>
      <c r="X140" s="2">
        <f t="shared" si="161"/>
        <v>0</v>
      </c>
      <c r="Y140" s="2">
        <f t="shared" si="162"/>
        <v>0</v>
      </c>
      <c r="Z140" s="2"/>
      <c r="AA140" s="2">
        <v>16483241</v>
      </c>
      <c r="AB140" s="2">
        <f t="shared" si="163"/>
        <v>63</v>
      </c>
      <c r="AC140" s="2">
        <f t="shared" si="149"/>
        <v>63</v>
      </c>
      <c r="AD140" s="2">
        <f t="shared" si="187"/>
        <v>0</v>
      </c>
      <c r="AE140" s="2">
        <f t="shared" si="188"/>
        <v>0</v>
      </c>
      <c r="AF140" s="2">
        <f t="shared" si="189"/>
        <v>0</v>
      </c>
      <c r="AG140" s="2">
        <f t="shared" si="164"/>
        <v>0</v>
      </c>
      <c r="AH140" s="2">
        <f t="shared" si="190"/>
        <v>0</v>
      </c>
      <c r="AI140" s="2">
        <f t="shared" si="191"/>
        <v>0</v>
      </c>
      <c r="AJ140" s="2">
        <f t="shared" si="165"/>
        <v>0</v>
      </c>
      <c r="AK140" s="2">
        <v>63</v>
      </c>
      <c r="AL140" s="2">
        <v>63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111</v>
      </c>
      <c r="AU140" s="2">
        <v>64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4</v>
      </c>
      <c r="BE140" s="2" t="s">
        <v>4</v>
      </c>
      <c r="BF140" s="2" t="s">
        <v>4</v>
      </c>
      <c r="BG140" s="2" t="s">
        <v>4</v>
      </c>
      <c r="BH140" s="2">
        <v>3</v>
      </c>
      <c r="BI140" s="2">
        <v>1</v>
      </c>
      <c r="BJ140" s="2" t="s">
        <v>259</v>
      </c>
      <c r="BK140" s="2"/>
      <c r="BL140" s="2"/>
      <c r="BM140" s="2">
        <v>11001</v>
      </c>
      <c r="BN140" s="2">
        <v>0</v>
      </c>
      <c r="BO140" s="2" t="s">
        <v>4</v>
      </c>
      <c r="BP140" s="2">
        <v>0</v>
      </c>
      <c r="BQ140" s="2">
        <v>2</v>
      </c>
      <c r="BR140" s="2">
        <v>0</v>
      </c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4</v>
      </c>
      <c r="BZ140" s="2">
        <v>123</v>
      </c>
      <c r="CA140" s="2">
        <v>75</v>
      </c>
      <c r="CB140" s="2"/>
      <c r="CC140" s="2"/>
      <c r="CD140" s="2"/>
      <c r="CE140" s="2"/>
      <c r="CF140" s="2">
        <v>0</v>
      </c>
      <c r="CG140" s="2">
        <v>0</v>
      </c>
      <c r="CH140" s="2"/>
      <c r="CI140" s="2"/>
      <c r="CJ140" s="2"/>
      <c r="CK140" s="2"/>
      <c r="CL140" s="2"/>
      <c r="CM140" s="2">
        <v>0</v>
      </c>
      <c r="CN140" s="2" t="s">
        <v>4</v>
      </c>
      <c r="CO140" s="2">
        <v>0</v>
      </c>
      <c r="CP140" s="2">
        <f t="shared" si="166"/>
        <v>5.67</v>
      </c>
      <c r="CQ140" s="2">
        <f t="shared" si="167"/>
        <v>63</v>
      </c>
      <c r="CR140" s="2">
        <f t="shared" si="168"/>
        <v>0</v>
      </c>
      <c r="CS140" s="2">
        <f t="shared" si="169"/>
        <v>0</v>
      </c>
      <c r="CT140" s="2">
        <f t="shared" si="170"/>
        <v>0</v>
      </c>
      <c r="CU140" s="2">
        <f t="shared" si="171"/>
        <v>0</v>
      </c>
      <c r="CV140" s="2">
        <f t="shared" si="172"/>
        <v>0</v>
      </c>
      <c r="CW140" s="2">
        <f t="shared" si="173"/>
        <v>0</v>
      </c>
      <c r="CX140" s="2">
        <f t="shared" si="174"/>
        <v>0</v>
      </c>
      <c r="CY140" s="2">
        <f t="shared" si="175"/>
        <v>0</v>
      </c>
      <c r="CZ140" s="2">
        <f t="shared" si="176"/>
        <v>0</v>
      </c>
      <c r="DA140" s="2"/>
      <c r="DB140" s="2"/>
      <c r="DC140" s="2" t="s">
        <v>4</v>
      </c>
      <c r="DD140" s="2" t="s">
        <v>4</v>
      </c>
      <c r="DE140" s="2" t="s">
        <v>4</v>
      </c>
      <c r="DF140" s="2" t="s">
        <v>4</v>
      </c>
      <c r="DG140" s="2" t="s">
        <v>4</v>
      </c>
      <c r="DH140" s="2" t="s">
        <v>4</v>
      </c>
      <c r="DI140" s="2" t="s">
        <v>4</v>
      </c>
      <c r="DJ140" s="2" t="s">
        <v>4</v>
      </c>
      <c r="DK140" s="2" t="s">
        <v>4</v>
      </c>
      <c r="DL140" s="2" t="s">
        <v>4</v>
      </c>
      <c r="DM140" s="2" t="s">
        <v>4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1010</v>
      </c>
      <c r="DV140" s="2" t="s">
        <v>258</v>
      </c>
      <c r="DW140" s="2" t="s">
        <v>258</v>
      </c>
      <c r="DX140" s="2">
        <v>100</v>
      </c>
      <c r="DY140" s="2"/>
      <c r="DZ140" s="2"/>
      <c r="EA140" s="2"/>
      <c r="EB140" s="2"/>
      <c r="EC140" s="2"/>
      <c r="ED140" s="2"/>
      <c r="EE140" s="2">
        <v>16510488</v>
      </c>
      <c r="EF140" s="2">
        <v>2</v>
      </c>
      <c r="EG140" s="2" t="s">
        <v>22</v>
      </c>
      <c r="EH140" s="2">
        <v>0</v>
      </c>
      <c r="EI140" s="2" t="s">
        <v>4</v>
      </c>
      <c r="EJ140" s="2">
        <v>1</v>
      </c>
      <c r="EK140" s="2">
        <v>11001</v>
      </c>
      <c r="EL140" s="2" t="s">
        <v>68</v>
      </c>
      <c r="EM140" s="2" t="s">
        <v>232</v>
      </c>
      <c r="EN140" s="2"/>
      <c r="EO140" s="2" t="s">
        <v>4</v>
      </c>
      <c r="EP140" s="2"/>
      <c r="EQ140" s="2">
        <v>0</v>
      </c>
      <c r="ER140" s="2">
        <v>63</v>
      </c>
      <c r="ES140" s="2">
        <v>63</v>
      </c>
      <c r="ET140" s="2">
        <v>0</v>
      </c>
      <c r="EU140" s="2">
        <v>0</v>
      </c>
      <c r="EV140" s="2">
        <v>0</v>
      </c>
      <c r="EW140" s="2">
        <v>0</v>
      </c>
      <c r="EX140" s="2">
        <v>0</v>
      </c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 t="shared" si="177"/>
        <v>0</v>
      </c>
      <c r="FS140" s="2">
        <v>0</v>
      </c>
      <c r="FT140" s="2" t="s">
        <v>26</v>
      </c>
      <c r="FU140" s="2" t="s">
        <v>27</v>
      </c>
      <c r="FV140" s="2"/>
      <c r="FW140" s="2"/>
      <c r="FX140" s="2">
        <v>110.7</v>
      </c>
      <c r="FY140" s="2">
        <v>63.75</v>
      </c>
      <c r="FZ140" s="2"/>
      <c r="GA140" s="2" t="s">
        <v>4</v>
      </c>
      <c r="GB140" s="2"/>
      <c r="GC140" s="2"/>
      <c r="GD140" s="2">
        <v>0</v>
      </c>
      <c r="GE140" s="2"/>
      <c r="GF140" s="2">
        <v>1345842772</v>
      </c>
      <c r="GG140" s="2">
        <v>2</v>
      </c>
      <c r="GH140" s="2">
        <v>1</v>
      </c>
      <c r="GI140" s="2">
        <v>-2</v>
      </c>
      <c r="GJ140" s="2">
        <v>0</v>
      </c>
      <c r="GK140" s="2">
        <f>ROUND(R140*(R12)/100,2)</f>
        <v>0</v>
      </c>
      <c r="GL140" s="2">
        <f t="shared" si="178"/>
        <v>0</v>
      </c>
      <c r="GM140" s="2">
        <f t="shared" si="179"/>
        <v>5.67</v>
      </c>
      <c r="GN140" s="2">
        <f t="shared" si="180"/>
        <v>5.67</v>
      </c>
      <c r="GO140" s="2">
        <f t="shared" si="181"/>
        <v>0</v>
      </c>
      <c r="GP140" s="2">
        <f t="shared" si="182"/>
        <v>0</v>
      </c>
      <c r="GQ140" s="2"/>
      <c r="GR140" s="2">
        <v>0</v>
      </c>
      <c r="GS140" s="2">
        <v>3</v>
      </c>
      <c r="GT140" s="2">
        <v>0</v>
      </c>
      <c r="GU140" s="2" t="s">
        <v>4</v>
      </c>
      <c r="GV140" s="2">
        <f t="shared" si="183"/>
        <v>0</v>
      </c>
      <c r="GW140" s="2">
        <v>1</v>
      </c>
      <c r="GX140" s="2">
        <f t="shared" si="184"/>
        <v>0</v>
      </c>
      <c r="GY140" s="2"/>
      <c r="GZ140" s="2"/>
      <c r="HA140" s="2">
        <v>0</v>
      </c>
      <c r="HB140" s="2">
        <v>0</v>
      </c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>
        <v>0</v>
      </c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18</v>
      </c>
      <c r="B141">
        <v>1</v>
      </c>
      <c r="C141">
        <v>330</v>
      </c>
      <c r="E141" t="s">
        <v>255</v>
      </c>
      <c r="F141" t="s">
        <v>256</v>
      </c>
      <c r="G141" t="s">
        <v>257</v>
      </c>
      <c r="H141" t="s">
        <v>258</v>
      </c>
      <c r="I141">
        <f>I135*J141</f>
        <v>0.09</v>
      </c>
      <c r="J141">
        <v>7.95053003533569E-2</v>
      </c>
      <c r="O141">
        <f t="shared" si="152"/>
        <v>37.03</v>
      </c>
      <c r="P141">
        <f t="shared" si="153"/>
        <v>37.03</v>
      </c>
      <c r="Q141">
        <f t="shared" si="154"/>
        <v>0</v>
      </c>
      <c r="R141">
        <f t="shared" si="155"/>
        <v>0</v>
      </c>
      <c r="S141">
        <f t="shared" si="156"/>
        <v>0</v>
      </c>
      <c r="T141">
        <f t="shared" si="157"/>
        <v>0</v>
      </c>
      <c r="U141">
        <f t="shared" si="158"/>
        <v>0</v>
      </c>
      <c r="V141">
        <f t="shared" si="159"/>
        <v>0</v>
      </c>
      <c r="W141">
        <f t="shared" si="160"/>
        <v>0</v>
      </c>
      <c r="X141">
        <f t="shared" si="161"/>
        <v>0</v>
      </c>
      <c r="Y141">
        <f t="shared" si="162"/>
        <v>0</v>
      </c>
      <c r="AA141">
        <v>16483255</v>
      </c>
      <c r="AB141">
        <f t="shared" si="163"/>
        <v>63</v>
      </c>
      <c r="AC141">
        <f t="shared" si="149"/>
        <v>63</v>
      </c>
      <c r="AD141">
        <f t="shared" si="187"/>
        <v>0</v>
      </c>
      <c r="AE141">
        <f t="shared" si="188"/>
        <v>0</v>
      </c>
      <c r="AF141">
        <f t="shared" si="189"/>
        <v>0</v>
      </c>
      <c r="AG141">
        <f t="shared" si="164"/>
        <v>0</v>
      </c>
      <c r="AH141">
        <f t="shared" si="190"/>
        <v>0</v>
      </c>
      <c r="AI141">
        <f t="shared" si="191"/>
        <v>0</v>
      </c>
      <c r="AJ141">
        <f t="shared" si="165"/>
        <v>0</v>
      </c>
      <c r="AK141">
        <v>63</v>
      </c>
      <c r="AL141">
        <v>63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111</v>
      </c>
      <c r="AU141">
        <v>64</v>
      </c>
      <c r="AV141">
        <v>1</v>
      </c>
      <c r="AW141">
        <v>1</v>
      </c>
      <c r="AZ141">
        <v>6.53</v>
      </c>
      <c r="BA141">
        <v>1</v>
      </c>
      <c r="BB141">
        <v>1</v>
      </c>
      <c r="BC141">
        <v>6.53</v>
      </c>
      <c r="BD141" t="s">
        <v>4</v>
      </c>
      <c r="BE141" t="s">
        <v>4</v>
      </c>
      <c r="BF141" t="s">
        <v>4</v>
      </c>
      <c r="BG141" t="s">
        <v>4</v>
      </c>
      <c r="BH141">
        <v>3</v>
      </c>
      <c r="BI141">
        <v>1</v>
      </c>
      <c r="BJ141" t="s">
        <v>259</v>
      </c>
      <c r="BM141">
        <v>11001</v>
      </c>
      <c r="BN141">
        <v>0</v>
      </c>
      <c r="BO141" t="s">
        <v>4</v>
      </c>
      <c r="BP141">
        <v>0</v>
      </c>
      <c r="BQ141">
        <v>2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4</v>
      </c>
      <c r="BZ141">
        <v>123</v>
      </c>
      <c r="CA141">
        <v>75</v>
      </c>
      <c r="CF141">
        <v>0</v>
      </c>
      <c r="CG141">
        <v>0</v>
      </c>
      <c r="CM141">
        <v>0</v>
      </c>
      <c r="CN141" t="s">
        <v>4</v>
      </c>
      <c r="CO141">
        <v>0</v>
      </c>
      <c r="CP141">
        <f t="shared" si="166"/>
        <v>37.03</v>
      </c>
      <c r="CQ141">
        <f t="shared" si="167"/>
        <v>411.39000000000004</v>
      </c>
      <c r="CR141">
        <f t="shared" si="168"/>
        <v>0</v>
      </c>
      <c r="CS141">
        <f t="shared" si="169"/>
        <v>0</v>
      </c>
      <c r="CT141">
        <f t="shared" si="170"/>
        <v>0</v>
      </c>
      <c r="CU141">
        <f t="shared" si="171"/>
        <v>0</v>
      </c>
      <c r="CV141">
        <f t="shared" si="172"/>
        <v>0</v>
      </c>
      <c r="CW141">
        <f t="shared" si="173"/>
        <v>0</v>
      </c>
      <c r="CX141">
        <f t="shared" si="174"/>
        <v>0</v>
      </c>
      <c r="CY141">
        <f t="shared" si="175"/>
        <v>0</v>
      </c>
      <c r="CZ141">
        <f t="shared" si="176"/>
        <v>0</v>
      </c>
      <c r="DC141" t="s">
        <v>4</v>
      </c>
      <c r="DD141" t="s">
        <v>4</v>
      </c>
      <c r="DE141" t="s">
        <v>4</v>
      </c>
      <c r="DF141" t="s">
        <v>4</v>
      </c>
      <c r="DG141" t="s">
        <v>4</v>
      </c>
      <c r="DH141" t="s">
        <v>4</v>
      </c>
      <c r="DI141" t="s">
        <v>4</v>
      </c>
      <c r="DJ141" t="s">
        <v>4</v>
      </c>
      <c r="DK141" t="s">
        <v>4</v>
      </c>
      <c r="DL141" t="s">
        <v>4</v>
      </c>
      <c r="DM141" t="s">
        <v>4</v>
      </c>
      <c r="DN141">
        <v>0</v>
      </c>
      <c r="DO141">
        <v>0</v>
      </c>
      <c r="DP141">
        <v>1</v>
      </c>
      <c r="DQ141">
        <v>1</v>
      </c>
      <c r="DU141">
        <v>1010</v>
      </c>
      <c r="DV141" t="s">
        <v>258</v>
      </c>
      <c r="DW141" t="s">
        <v>258</v>
      </c>
      <c r="DX141">
        <v>100</v>
      </c>
      <c r="EE141">
        <v>16510488</v>
      </c>
      <c r="EF141">
        <v>2</v>
      </c>
      <c r="EG141" t="s">
        <v>22</v>
      </c>
      <c r="EH141">
        <v>0</v>
      </c>
      <c r="EI141" t="s">
        <v>4</v>
      </c>
      <c r="EJ141">
        <v>1</v>
      </c>
      <c r="EK141">
        <v>11001</v>
      </c>
      <c r="EL141" t="s">
        <v>68</v>
      </c>
      <c r="EM141" t="s">
        <v>232</v>
      </c>
      <c r="EO141" t="s">
        <v>4</v>
      </c>
      <c r="EQ141">
        <v>0</v>
      </c>
      <c r="ER141">
        <v>63</v>
      </c>
      <c r="ES141">
        <v>63</v>
      </c>
      <c r="ET141">
        <v>0</v>
      </c>
      <c r="EU141">
        <v>0</v>
      </c>
      <c r="EV141">
        <v>0</v>
      </c>
      <c r="EW141">
        <v>0</v>
      </c>
      <c r="EX141">
        <v>0</v>
      </c>
      <c r="FQ141">
        <v>0</v>
      </c>
      <c r="FR141">
        <f t="shared" si="177"/>
        <v>0</v>
      </c>
      <c r="FS141">
        <v>0</v>
      </c>
      <c r="FT141" t="s">
        <v>26</v>
      </c>
      <c r="FU141" t="s">
        <v>27</v>
      </c>
      <c r="FX141">
        <v>110.7</v>
      </c>
      <c r="FY141">
        <v>63.75</v>
      </c>
      <c r="GA141" t="s">
        <v>4</v>
      </c>
      <c r="GD141">
        <v>0</v>
      </c>
      <c r="GF141">
        <v>1345842772</v>
      </c>
      <c r="GG141">
        <v>1</v>
      </c>
      <c r="GH141">
        <v>1</v>
      </c>
      <c r="GI141">
        <v>4</v>
      </c>
      <c r="GJ141">
        <v>0</v>
      </c>
      <c r="GK141">
        <f>ROUND(R141*(S12)/100,2)</f>
        <v>0</v>
      </c>
      <c r="GL141">
        <f t="shared" si="178"/>
        <v>0</v>
      </c>
      <c r="GM141">
        <f t="shared" si="179"/>
        <v>37.03</v>
      </c>
      <c r="GN141">
        <f t="shared" si="180"/>
        <v>37.03</v>
      </c>
      <c r="GO141">
        <f t="shared" si="181"/>
        <v>0</v>
      </c>
      <c r="GP141">
        <f t="shared" si="182"/>
        <v>0</v>
      </c>
      <c r="GR141">
        <v>0</v>
      </c>
      <c r="GS141">
        <v>3</v>
      </c>
      <c r="GT141">
        <v>0</v>
      </c>
      <c r="GU141" t="s">
        <v>4</v>
      </c>
      <c r="GV141">
        <f t="shared" si="183"/>
        <v>0</v>
      </c>
      <c r="GW141">
        <v>1</v>
      </c>
      <c r="GX141">
        <f t="shared" si="184"/>
        <v>0</v>
      </c>
      <c r="HA141">
        <v>0</v>
      </c>
      <c r="HB141">
        <v>0</v>
      </c>
      <c r="IK141">
        <v>0</v>
      </c>
    </row>
    <row r="142" spans="1:255" x14ac:dyDescent="0.2">
      <c r="A142" s="2">
        <v>18</v>
      </c>
      <c r="B142" s="2">
        <v>1</v>
      </c>
      <c r="C142" s="2">
        <v>313</v>
      </c>
      <c r="D142" s="2"/>
      <c r="E142" s="2" t="s">
        <v>260</v>
      </c>
      <c r="F142" s="2" t="s">
        <v>261</v>
      </c>
      <c r="G142" s="2" t="s">
        <v>262</v>
      </c>
      <c r="H142" s="2" t="s">
        <v>258</v>
      </c>
      <c r="I142" s="2">
        <f>I134*J142</f>
        <v>0.09</v>
      </c>
      <c r="J142" s="2">
        <v>7.95053003533569E-2</v>
      </c>
      <c r="K142" s="2"/>
      <c r="L142" s="2"/>
      <c r="M142" s="2"/>
      <c r="N142" s="2"/>
      <c r="O142" s="2">
        <f t="shared" si="152"/>
        <v>5.67</v>
      </c>
      <c r="P142" s="2">
        <f t="shared" si="153"/>
        <v>5.67</v>
      </c>
      <c r="Q142" s="2">
        <f t="shared" si="154"/>
        <v>0</v>
      </c>
      <c r="R142" s="2">
        <f t="shared" si="155"/>
        <v>0</v>
      </c>
      <c r="S142" s="2">
        <f t="shared" si="156"/>
        <v>0</v>
      </c>
      <c r="T142" s="2">
        <f t="shared" si="157"/>
        <v>0</v>
      </c>
      <c r="U142" s="2">
        <f t="shared" si="158"/>
        <v>0</v>
      </c>
      <c r="V142" s="2">
        <f t="shared" si="159"/>
        <v>0</v>
      </c>
      <c r="W142" s="2">
        <f t="shared" si="160"/>
        <v>0</v>
      </c>
      <c r="X142" s="2">
        <f t="shared" si="161"/>
        <v>0</v>
      </c>
      <c r="Y142" s="2">
        <f t="shared" si="162"/>
        <v>0</v>
      </c>
      <c r="Z142" s="2"/>
      <c r="AA142" s="2">
        <v>16483241</v>
      </c>
      <c r="AB142" s="2">
        <f t="shared" si="163"/>
        <v>63</v>
      </c>
      <c r="AC142" s="2">
        <f t="shared" si="149"/>
        <v>63</v>
      </c>
      <c r="AD142" s="2">
        <f t="shared" si="187"/>
        <v>0</v>
      </c>
      <c r="AE142" s="2">
        <f t="shared" si="188"/>
        <v>0</v>
      </c>
      <c r="AF142" s="2">
        <f t="shared" si="189"/>
        <v>0</v>
      </c>
      <c r="AG142" s="2">
        <f t="shared" si="164"/>
        <v>0</v>
      </c>
      <c r="AH142" s="2">
        <f t="shared" si="190"/>
        <v>0</v>
      </c>
      <c r="AI142" s="2">
        <f t="shared" si="191"/>
        <v>0</v>
      </c>
      <c r="AJ142" s="2">
        <f t="shared" si="165"/>
        <v>0</v>
      </c>
      <c r="AK142" s="2">
        <v>63</v>
      </c>
      <c r="AL142" s="2">
        <v>63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111</v>
      </c>
      <c r="AU142" s="2">
        <v>64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4</v>
      </c>
      <c r="BE142" s="2" t="s">
        <v>4</v>
      </c>
      <c r="BF142" s="2" t="s">
        <v>4</v>
      </c>
      <c r="BG142" s="2" t="s">
        <v>4</v>
      </c>
      <c r="BH142" s="2">
        <v>3</v>
      </c>
      <c r="BI142" s="2">
        <v>1</v>
      </c>
      <c r="BJ142" s="2" t="s">
        <v>263</v>
      </c>
      <c r="BK142" s="2"/>
      <c r="BL142" s="2"/>
      <c r="BM142" s="2">
        <v>11001</v>
      </c>
      <c r="BN142" s="2">
        <v>0</v>
      </c>
      <c r="BO142" s="2" t="s">
        <v>4</v>
      </c>
      <c r="BP142" s="2">
        <v>0</v>
      </c>
      <c r="BQ142" s="2">
        <v>2</v>
      </c>
      <c r="BR142" s="2">
        <v>0</v>
      </c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4</v>
      </c>
      <c r="BZ142" s="2">
        <v>123</v>
      </c>
      <c r="CA142" s="2">
        <v>75</v>
      </c>
      <c r="CB142" s="2"/>
      <c r="CC142" s="2"/>
      <c r="CD142" s="2"/>
      <c r="CE142" s="2"/>
      <c r="CF142" s="2">
        <v>0</v>
      </c>
      <c r="CG142" s="2">
        <v>0</v>
      </c>
      <c r="CH142" s="2"/>
      <c r="CI142" s="2"/>
      <c r="CJ142" s="2"/>
      <c r="CK142" s="2"/>
      <c r="CL142" s="2"/>
      <c r="CM142" s="2">
        <v>0</v>
      </c>
      <c r="CN142" s="2" t="s">
        <v>4</v>
      </c>
      <c r="CO142" s="2">
        <v>0</v>
      </c>
      <c r="CP142" s="2">
        <f t="shared" si="166"/>
        <v>5.67</v>
      </c>
      <c r="CQ142" s="2">
        <f t="shared" si="167"/>
        <v>63</v>
      </c>
      <c r="CR142" s="2">
        <f t="shared" si="168"/>
        <v>0</v>
      </c>
      <c r="CS142" s="2">
        <f t="shared" si="169"/>
        <v>0</v>
      </c>
      <c r="CT142" s="2">
        <f t="shared" si="170"/>
        <v>0</v>
      </c>
      <c r="CU142" s="2">
        <f t="shared" si="171"/>
        <v>0</v>
      </c>
      <c r="CV142" s="2">
        <f t="shared" si="172"/>
        <v>0</v>
      </c>
      <c r="CW142" s="2">
        <f t="shared" si="173"/>
        <v>0</v>
      </c>
      <c r="CX142" s="2">
        <f t="shared" si="174"/>
        <v>0</v>
      </c>
      <c r="CY142" s="2">
        <f t="shared" si="175"/>
        <v>0</v>
      </c>
      <c r="CZ142" s="2">
        <f t="shared" si="176"/>
        <v>0</v>
      </c>
      <c r="DA142" s="2"/>
      <c r="DB142" s="2"/>
      <c r="DC142" s="2" t="s">
        <v>4</v>
      </c>
      <c r="DD142" s="2" t="s">
        <v>4</v>
      </c>
      <c r="DE142" s="2" t="s">
        <v>4</v>
      </c>
      <c r="DF142" s="2" t="s">
        <v>4</v>
      </c>
      <c r="DG142" s="2" t="s">
        <v>4</v>
      </c>
      <c r="DH142" s="2" t="s">
        <v>4</v>
      </c>
      <c r="DI142" s="2" t="s">
        <v>4</v>
      </c>
      <c r="DJ142" s="2" t="s">
        <v>4</v>
      </c>
      <c r="DK142" s="2" t="s">
        <v>4</v>
      </c>
      <c r="DL142" s="2" t="s">
        <v>4</v>
      </c>
      <c r="DM142" s="2" t="s">
        <v>4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1010</v>
      </c>
      <c r="DV142" s="2" t="s">
        <v>258</v>
      </c>
      <c r="DW142" s="2" t="s">
        <v>258</v>
      </c>
      <c r="DX142" s="2">
        <v>100</v>
      </c>
      <c r="DY142" s="2"/>
      <c r="DZ142" s="2"/>
      <c r="EA142" s="2"/>
      <c r="EB142" s="2"/>
      <c r="EC142" s="2"/>
      <c r="ED142" s="2"/>
      <c r="EE142" s="2">
        <v>16510488</v>
      </c>
      <c r="EF142" s="2">
        <v>2</v>
      </c>
      <c r="EG142" s="2" t="s">
        <v>22</v>
      </c>
      <c r="EH142" s="2">
        <v>0</v>
      </c>
      <c r="EI142" s="2" t="s">
        <v>4</v>
      </c>
      <c r="EJ142" s="2">
        <v>1</v>
      </c>
      <c r="EK142" s="2">
        <v>11001</v>
      </c>
      <c r="EL142" s="2" t="s">
        <v>68</v>
      </c>
      <c r="EM142" s="2" t="s">
        <v>232</v>
      </c>
      <c r="EN142" s="2"/>
      <c r="EO142" s="2" t="s">
        <v>4</v>
      </c>
      <c r="EP142" s="2"/>
      <c r="EQ142" s="2">
        <v>0</v>
      </c>
      <c r="ER142" s="2">
        <v>63</v>
      </c>
      <c r="ES142" s="2">
        <v>63</v>
      </c>
      <c r="ET142" s="2">
        <v>0</v>
      </c>
      <c r="EU142" s="2">
        <v>0</v>
      </c>
      <c r="EV142" s="2">
        <v>0</v>
      </c>
      <c r="EW142" s="2">
        <v>0</v>
      </c>
      <c r="EX142" s="2">
        <v>0</v>
      </c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 t="shared" si="177"/>
        <v>0</v>
      </c>
      <c r="FS142" s="2">
        <v>0</v>
      </c>
      <c r="FT142" s="2" t="s">
        <v>26</v>
      </c>
      <c r="FU142" s="2" t="s">
        <v>27</v>
      </c>
      <c r="FV142" s="2"/>
      <c r="FW142" s="2"/>
      <c r="FX142" s="2">
        <v>110.7</v>
      </c>
      <c r="FY142" s="2">
        <v>63.75</v>
      </c>
      <c r="FZ142" s="2"/>
      <c r="GA142" s="2" t="s">
        <v>4</v>
      </c>
      <c r="GB142" s="2"/>
      <c r="GC142" s="2"/>
      <c r="GD142" s="2">
        <v>0</v>
      </c>
      <c r="GE142" s="2"/>
      <c r="GF142" s="2">
        <v>1906340979</v>
      </c>
      <c r="GG142" s="2">
        <v>2</v>
      </c>
      <c r="GH142" s="2">
        <v>1</v>
      </c>
      <c r="GI142" s="2">
        <v>-2</v>
      </c>
      <c r="GJ142" s="2">
        <v>0</v>
      </c>
      <c r="GK142" s="2">
        <f>ROUND(R142*(R12)/100,2)</f>
        <v>0</v>
      </c>
      <c r="GL142" s="2">
        <f t="shared" si="178"/>
        <v>0</v>
      </c>
      <c r="GM142" s="2">
        <f t="shared" si="179"/>
        <v>5.67</v>
      </c>
      <c r="GN142" s="2">
        <f t="shared" si="180"/>
        <v>5.67</v>
      </c>
      <c r="GO142" s="2">
        <f t="shared" si="181"/>
        <v>0</v>
      </c>
      <c r="GP142" s="2">
        <f t="shared" si="182"/>
        <v>0</v>
      </c>
      <c r="GQ142" s="2"/>
      <c r="GR142" s="2">
        <v>0</v>
      </c>
      <c r="GS142" s="2">
        <v>3</v>
      </c>
      <c r="GT142" s="2">
        <v>0</v>
      </c>
      <c r="GU142" s="2" t="s">
        <v>4</v>
      </c>
      <c r="GV142" s="2">
        <f t="shared" si="183"/>
        <v>0</v>
      </c>
      <c r="GW142" s="2">
        <v>1</v>
      </c>
      <c r="GX142" s="2">
        <f t="shared" si="184"/>
        <v>0</v>
      </c>
      <c r="GY142" s="2"/>
      <c r="GZ142" s="2"/>
      <c r="HA142" s="2">
        <v>0</v>
      </c>
      <c r="HB142" s="2">
        <v>0</v>
      </c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>
        <v>0</v>
      </c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18</v>
      </c>
      <c r="B143">
        <v>1</v>
      </c>
      <c r="C143">
        <v>331</v>
      </c>
      <c r="E143" t="s">
        <v>260</v>
      </c>
      <c r="F143" t="s">
        <v>261</v>
      </c>
      <c r="G143" t="s">
        <v>262</v>
      </c>
      <c r="H143" t="s">
        <v>258</v>
      </c>
      <c r="I143">
        <f>I135*J143</f>
        <v>0.09</v>
      </c>
      <c r="J143">
        <v>7.95053003533569E-2</v>
      </c>
      <c r="O143">
        <f t="shared" si="152"/>
        <v>37.03</v>
      </c>
      <c r="P143">
        <f t="shared" si="153"/>
        <v>37.03</v>
      </c>
      <c r="Q143">
        <f t="shared" si="154"/>
        <v>0</v>
      </c>
      <c r="R143">
        <f t="shared" si="155"/>
        <v>0</v>
      </c>
      <c r="S143">
        <f t="shared" si="156"/>
        <v>0</v>
      </c>
      <c r="T143">
        <f t="shared" si="157"/>
        <v>0</v>
      </c>
      <c r="U143">
        <f t="shared" si="158"/>
        <v>0</v>
      </c>
      <c r="V143">
        <f t="shared" si="159"/>
        <v>0</v>
      </c>
      <c r="W143">
        <f t="shared" si="160"/>
        <v>0</v>
      </c>
      <c r="X143">
        <f t="shared" si="161"/>
        <v>0</v>
      </c>
      <c r="Y143">
        <f t="shared" si="162"/>
        <v>0</v>
      </c>
      <c r="AA143">
        <v>16483255</v>
      </c>
      <c r="AB143">
        <f t="shared" si="163"/>
        <v>63</v>
      </c>
      <c r="AC143">
        <f t="shared" si="149"/>
        <v>63</v>
      </c>
      <c r="AD143">
        <f t="shared" si="187"/>
        <v>0</v>
      </c>
      <c r="AE143">
        <f t="shared" si="188"/>
        <v>0</v>
      </c>
      <c r="AF143">
        <f t="shared" si="189"/>
        <v>0</v>
      </c>
      <c r="AG143">
        <f t="shared" si="164"/>
        <v>0</v>
      </c>
      <c r="AH143">
        <f t="shared" si="190"/>
        <v>0</v>
      </c>
      <c r="AI143">
        <f t="shared" si="191"/>
        <v>0</v>
      </c>
      <c r="AJ143">
        <f t="shared" si="165"/>
        <v>0</v>
      </c>
      <c r="AK143">
        <v>63</v>
      </c>
      <c r="AL143">
        <v>63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111</v>
      </c>
      <c r="AU143">
        <v>64</v>
      </c>
      <c r="AV143">
        <v>1</v>
      </c>
      <c r="AW143">
        <v>1</v>
      </c>
      <c r="AZ143">
        <v>6.53</v>
      </c>
      <c r="BA143">
        <v>1</v>
      </c>
      <c r="BB143">
        <v>1</v>
      </c>
      <c r="BC143">
        <v>6.53</v>
      </c>
      <c r="BD143" t="s">
        <v>4</v>
      </c>
      <c r="BE143" t="s">
        <v>4</v>
      </c>
      <c r="BF143" t="s">
        <v>4</v>
      </c>
      <c r="BG143" t="s">
        <v>4</v>
      </c>
      <c r="BH143">
        <v>3</v>
      </c>
      <c r="BI143">
        <v>1</v>
      </c>
      <c r="BJ143" t="s">
        <v>263</v>
      </c>
      <c r="BM143">
        <v>11001</v>
      </c>
      <c r="BN143">
        <v>0</v>
      </c>
      <c r="BO143" t="s">
        <v>4</v>
      </c>
      <c r="BP143">
        <v>0</v>
      </c>
      <c r="BQ143">
        <v>2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4</v>
      </c>
      <c r="BZ143">
        <v>123</v>
      </c>
      <c r="CA143">
        <v>75</v>
      </c>
      <c r="CF143">
        <v>0</v>
      </c>
      <c r="CG143">
        <v>0</v>
      </c>
      <c r="CM143">
        <v>0</v>
      </c>
      <c r="CN143" t="s">
        <v>4</v>
      </c>
      <c r="CO143">
        <v>0</v>
      </c>
      <c r="CP143">
        <f t="shared" si="166"/>
        <v>37.03</v>
      </c>
      <c r="CQ143">
        <f t="shared" si="167"/>
        <v>411.39000000000004</v>
      </c>
      <c r="CR143">
        <f t="shared" si="168"/>
        <v>0</v>
      </c>
      <c r="CS143">
        <f t="shared" si="169"/>
        <v>0</v>
      </c>
      <c r="CT143">
        <f t="shared" si="170"/>
        <v>0</v>
      </c>
      <c r="CU143">
        <f t="shared" si="171"/>
        <v>0</v>
      </c>
      <c r="CV143">
        <f t="shared" si="172"/>
        <v>0</v>
      </c>
      <c r="CW143">
        <f t="shared" si="173"/>
        <v>0</v>
      </c>
      <c r="CX143">
        <f t="shared" si="174"/>
        <v>0</v>
      </c>
      <c r="CY143">
        <f t="shared" si="175"/>
        <v>0</v>
      </c>
      <c r="CZ143">
        <f t="shared" si="176"/>
        <v>0</v>
      </c>
      <c r="DC143" t="s">
        <v>4</v>
      </c>
      <c r="DD143" t="s">
        <v>4</v>
      </c>
      <c r="DE143" t="s">
        <v>4</v>
      </c>
      <c r="DF143" t="s">
        <v>4</v>
      </c>
      <c r="DG143" t="s">
        <v>4</v>
      </c>
      <c r="DH143" t="s">
        <v>4</v>
      </c>
      <c r="DI143" t="s">
        <v>4</v>
      </c>
      <c r="DJ143" t="s">
        <v>4</v>
      </c>
      <c r="DK143" t="s">
        <v>4</v>
      </c>
      <c r="DL143" t="s">
        <v>4</v>
      </c>
      <c r="DM143" t="s">
        <v>4</v>
      </c>
      <c r="DN143">
        <v>0</v>
      </c>
      <c r="DO143">
        <v>0</v>
      </c>
      <c r="DP143">
        <v>1</v>
      </c>
      <c r="DQ143">
        <v>1</v>
      </c>
      <c r="DU143">
        <v>1010</v>
      </c>
      <c r="DV143" t="s">
        <v>258</v>
      </c>
      <c r="DW143" t="s">
        <v>258</v>
      </c>
      <c r="DX143">
        <v>100</v>
      </c>
      <c r="EE143">
        <v>16510488</v>
      </c>
      <c r="EF143">
        <v>2</v>
      </c>
      <c r="EG143" t="s">
        <v>22</v>
      </c>
      <c r="EH143">
        <v>0</v>
      </c>
      <c r="EI143" t="s">
        <v>4</v>
      </c>
      <c r="EJ143">
        <v>1</v>
      </c>
      <c r="EK143">
        <v>11001</v>
      </c>
      <c r="EL143" t="s">
        <v>68</v>
      </c>
      <c r="EM143" t="s">
        <v>232</v>
      </c>
      <c r="EO143" t="s">
        <v>4</v>
      </c>
      <c r="EQ143">
        <v>0</v>
      </c>
      <c r="ER143">
        <v>63</v>
      </c>
      <c r="ES143">
        <v>63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177"/>
        <v>0</v>
      </c>
      <c r="FS143">
        <v>0</v>
      </c>
      <c r="FT143" t="s">
        <v>26</v>
      </c>
      <c r="FU143" t="s">
        <v>27</v>
      </c>
      <c r="FX143">
        <v>110.7</v>
      </c>
      <c r="FY143">
        <v>63.75</v>
      </c>
      <c r="GA143" t="s">
        <v>4</v>
      </c>
      <c r="GD143">
        <v>0</v>
      </c>
      <c r="GF143">
        <v>1906340979</v>
      </c>
      <c r="GG143">
        <v>1</v>
      </c>
      <c r="GH143">
        <v>1</v>
      </c>
      <c r="GI143">
        <v>4</v>
      </c>
      <c r="GJ143">
        <v>0</v>
      </c>
      <c r="GK143">
        <f>ROUND(R143*(S12)/100,2)</f>
        <v>0</v>
      </c>
      <c r="GL143">
        <f t="shared" si="178"/>
        <v>0</v>
      </c>
      <c r="GM143">
        <f t="shared" si="179"/>
        <v>37.03</v>
      </c>
      <c r="GN143">
        <f t="shared" si="180"/>
        <v>37.03</v>
      </c>
      <c r="GO143">
        <f t="shared" si="181"/>
        <v>0</v>
      </c>
      <c r="GP143">
        <f t="shared" si="182"/>
        <v>0</v>
      </c>
      <c r="GR143">
        <v>0</v>
      </c>
      <c r="GS143">
        <v>3</v>
      </c>
      <c r="GT143">
        <v>0</v>
      </c>
      <c r="GU143" t="s">
        <v>4</v>
      </c>
      <c r="GV143">
        <f t="shared" si="183"/>
        <v>0</v>
      </c>
      <c r="GW143">
        <v>1</v>
      </c>
      <c r="GX143">
        <f t="shared" si="184"/>
        <v>0</v>
      </c>
      <c r="HA143">
        <v>0</v>
      </c>
      <c r="HB143">
        <v>0</v>
      </c>
      <c r="IK143">
        <v>0</v>
      </c>
    </row>
    <row r="144" spans="1:255" x14ac:dyDescent="0.2">
      <c r="A144" s="2">
        <v>18</v>
      </c>
      <c r="B144" s="2">
        <v>1</v>
      </c>
      <c r="C144" s="2">
        <v>314</v>
      </c>
      <c r="D144" s="2"/>
      <c r="E144" s="2" t="s">
        <v>264</v>
      </c>
      <c r="F144" s="2" t="s">
        <v>265</v>
      </c>
      <c r="G144" s="2" t="s">
        <v>266</v>
      </c>
      <c r="H144" s="2" t="s">
        <v>258</v>
      </c>
      <c r="I144" s="2">
        <f>I134*J144</f>
        <v>0.45</v>
      </c>
      <c r="J144" s="2">
        <v>0.3975265017667845</v>
      </c>
      <c r="K144" s="2"/>
      <c r="L144" s="2"/>
      <c r="M144" s="2"/>
      <c r="N144" s="2"/>
      <c r="O144" s="2">
        <f t="shared" si="152"/>
        <v>57.6</v>
      </c>
      <c r="P144" s="2">
        <f t="shared" si="153"/>
        <v>57.6</v>
      </c>
      <c r="Q144" s="2">
        <f t="shared" si="154"/>
        <v>0</v>
      </c>
      <c r="R144" s="2">
        <f t="shared" si="155"/>
        <v>0</v>
      </c>
      <c r="S144" s="2">
        <f t="shared" si="156"/>
        <v>0</v>
      </c>
      <c r="T144" s="2">
        <f t="shared" si="157"/>
        <v>0</v>
      </c>
      <c r="U144" s="2">
        <f t="shared" si="158"/>
        <v>0</v>
      </c>
      <c r="V144" s="2">
        <f t="shared" si="159"/>
        <v>0</v>
      </c>
      <c r="W144" s="2">
        <f t="shared" si="160"/>
        <v>0</v>
      </c>
      <c r="X144" s="2">
        <f t="shared" si="161"/>
        <v>0</v>
      </c>
      <c r="Y144" s="2">
        <f t="shared" si="162"/>
        <v>0</v>
      </c>
      <c r="Z144" s="2"/>
      <c r="AA144" s="2">
        <v>16483241</v>
      </c>
      <c r="AB144" s="2">
        <f t="shared" si="163"/>
        <v>128</v>
      </c>
      <c r="AC144" s="2">
        <f t="shared" si="149"/>
        <v>128</v>
      </c>
      <c r="AD144" s="2">
        <f t="shared" si="187"/>
        <v>0</v>
      </c>
      <c r="AE144" s="2">
        <f t="shared" si="188"/>
        <v>0</v>
      </c>
      <c r="AF144" s="2">
        <f t="shared" si="189"/>
        <v>0</v>
      </c>
      <c r="AG144" s="2">
        <f t="shared" si="164"/>
        <v>0</v>
      </c>
      <c r="AH144" s="2">
        <f t="shared" si="190"/>
        <v>0</v>
      </c>
      <c r="AI144" s="2">
        <f t="shared" si="191"/>
        <v>0</v>
      </c>
      <c r="AJ144" s="2">
        <f t="shared" si="165"/>
        <v>0</v>
      </c>
      <c r="AK144" s="2">
        <v>128</v>
      </c>
      <c r="AL144" s="2">
        <v>128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111</v>
      </c>
      <c r="AU144" s="2">
        <v>64</v>
      </c>
      <c r="AV144" s="2">
        <v>1</v>
      </c>
      <c r="AW144" s="2">
        <v>1</v>
      </c>
      <c r="AX144" s="2"/>
      <c r="AY144" s="2"/>
      <c r="AZ144" s="2">
        <v>1</v>
      </c>
      <c r="BA144" s="2">
        <v>1</v>
      </c>
      <c r="BB144" s="2">
        <v>1</v>
      </c>
      <c r="BC144" s="2">
        <v>1</v>
      </c>
      <c r="BD144" s="2" t="s">
        <v>4</v>
      </c>
      <c r="BE144" s="2" t="s">
        <v>4</v>
      </c>
      <c r="BF144" s="2" t="s">
        <v>4</v>
      </c>
      <c r="BG144" s="2" t="s">
        <v>4</v>
      </c>
      <c r="BH144" s="2">
        <v>3</v>
      </c>
      <c r="BI144" s="2">
        <v>1</v>
      </c>
      <c r="BJ144" s="2" t="s">
        <v>267</v>
      </c>
      <c r="BK144" s="2"/>
      <c r="BL144" s="2"/>
      <c r="BM144" s="2">
        <v>11001</v>
      </c>
      <c r="BN144" s="2">
        <v>0</v>
      </c>
      <c r="BO144" s="2" t="s">
        <v>4</v>
      </c>
      <c r="BP144" s="2">
        <v>0</v>
      </c>
      <c r="BQ144" s="2">
        <v>2</v>
      </c>
      <c r="BR144" s="2">
        <v>0</v>
      </c>
      <c r="BS144" s="2">
        <v>1</v>
      </c>
      <c r="BT144" s="2">
        <v>1</v>
      </c>
      <c r="BU144" s="2">
        <v>1</v>
      </c>
      <c r="BV144" s="2">
        <v>1</v>
      </c>
      <c r="BW144" s="2">
        <v>1</v>
      </c>
      <c r="BX144" s="2">
        <v>1</v>
      </c>
      <c r="BY144" s="2" t="s">
        <v>4</v>
      </c>
      <c r="BZ144" s="2">
        <v>123</v>
      </c>
      <c r="CA144" s="2">
        <v>75</v>
      </c>
      <c r="CB144" s="2"/>
      <c r="CC144" s="2"/>
      <c r="CD144" s="2"/>
      <c r="CE144" s="2"/>
      <c r="CF144" s="2">
        <v>0</v>
      </c>
      <c r="CG144" s="2">
        <v>0</v>
      </c>
      <c r="CH144" s="2"/>
      <c r="CI144" s="2"/>
      <c r="CJ144" s="2"/>
      <c r="CK144" s="2"/>
      <c r="CL144" s="2"/>
      <c r="CM144" s="2">
        <v>0</v>
      </c>
      <c r="CN144" s="2" t="s">
        <v>4</v>
      </c>
      <c r="CO144" s="2">
        <v>0</v>
      </c>
      <c r="CP144" s="2">
        <f t="shared" si="166"/>
        <v>57.6</v>
      </c>
      <c r="CQ144" s="2">
        <f t="shared" si="167"/>
        <v>128</v>
      </c>
      <c r="CR144" s="2">
        <f t="shared" si="168"/>
        <v>0</v>
      </c>
      <c r="CS144" s="2">
        <f t="shared" si="169"/>
        <v>0</v>
      </c>
      <c r="CT144" s="2">
        <f t="shared" si="170"/>
        <v>0</v>
      </c>
      <c r="CU144" s="2">
        <f t="shared" si="171"/>
        <v>0</v>
      </c>
      <c r="CV144" s="2">
        <f t="shared" si="172"/>
        <v>0</v>
      </c>
      <c r="CW144" s="2">
        <f t="shared" si="173"/>
        <v>0</v>
      </c>
      <c r="CX144" s="2">
        <f t="shared" si="174"/>
        <v>0</v>
      </c>
      <c r="CY144" s="2">
        <f t="shared" si="175"/>
        <v>0</v>
      </c>
      <c r="CZ144" s="2">
        <f t="shared" si="176"/>
        <v>0</v>
      </c>
      <c r="DA144" s="2"/>
      <c r="DB144" s="2"/>
      <c r="DC144" s="2" t="s">
        <v>4</v>
      </c>
      <c r="DD144" s="2" t="s">
        <v>4</v>
      </c>
      <c r="DE144" s="2" t="s">
        <v>4</v>
      </c>
      <c r="DF144" s="2" t="s">
        <v>4</v>
      </c>
      <c r="DG144" s="2" t="s">
        <v>4</v>
      </c>
      <c r="DH144" s="2" t="s">
        <v>4</v>
      </c>
      <c r="DI144" s="2" t="s">
        <v>4</v>
      </c>
      <c r="DJ144" s="2" t="s">
        <v>4</v>
      </c>
      <c r="DK144" s="2" t="s">
        <v>4</v>
      </c>
      <c r="DL144" s="2" t="s">
        <v>4</v>
      </c>
      <c r="DM144" s="2" t="s">
        <v>4</v>
      </c>
      <c r="DN144" s="2">
        <v>0</v>
      </c>
      <c r="DO144" s="2">
        <v>0</v>
      </c>
      <c r="DP144" s="2">
        <v>1</v>
      </c>
      <c r="DQ144" s="2">
        <v>1</v>
      </c>
      <c r="DR144" s="2"/>
      <c r="DS144" s="2"/>
      <c r="DT144" s="2"/>
      <c r="DU144" s="2">
        <v>1010</v>
      </c>
      <c r="DV144" s="2" t="s">
        <v>258</v>
      </c>
      <c r="DW144" s="2" t="s">
        <v>258</v>
      </c>
      <c r="DX144" s="2">
        <v>100</v>
      </c>
      <c r="DY144" s="2"/>
      <c r="DZ144" s="2"/>
      <c r="EA144" s="2"/>
      <c r="EB144" s="2"/>
      <c r="EC144" s="2"/>
      <c r="ED144" s="2"/>
      <c r="EE144" s="2">
        <v>16510488</v>
      </c>
      <c r="EF144" s="2">
        <v>2</v>
      </c>
      <c r="EG144" s="2" t="s">
        <v>22</v>
      </c>
      <c r="EH144" s="2">
        <v>0</v>
      </c>
      <c r="EI144" s="2" t="s">
        <v>4</v>
      </c>
      <c r="EJ144" s="2">
        <v>1</v>
      </c>
      <c r="EK144" s="2">
        <v>11001</v>
      </c>
      <c r="EL144" s="2" t="s">
        <v>68</v>
      </c>
      <c r="EM144" s="2" t="s">
        <v>232</v>
      </c>
      <c r="EN144" s="2"/>
      <c r="EO144" s="2" t="s">
        <v>4</v>
      </c>
      <c r="EP144" s="2"/>
      <c r="EQ144" s="2">
        <v>0</v>
      </c>
      <c r="ER144" s="2">
        <v>128</v>
      </c>
      <c r="ES144" s="2">
        <v>128</v>
      </c>
      <c r="ET144" s="2">
        <v>0</v>
      </c>
      <c r="EU144" s="2">
        <v>0</v>
      </c>
      <c r="EV144" s="2">
        <v>0</v>
      </c>
      <c r="EW144" s="2">
        <v>0</v>
      </c>
      <c r="EX144" s="2">
        <v>0</v>
      </c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>
        <v>0</v>
      </c>
      <c r="FR144" s="2">
        <f t="shared" si="177"/>
        <v>0</v>
      </c>
      <c r="FS144" s="2">
        <v>0</v>
      </c>
      <c r="FT144" s="2" t="s">
        <v>26</v>
      </c>
      <c r="FU144" s="2" t="s">
        <v>27</v>
      </c>
      <c r="FV144" s="2"/>
      <c r="FW144" s="2"/>
      <c r="FX144" s="2">
        <v>110.7</v>
      </c>
      <c r="FY144" s="2">
        <v>63.75</v>
      </c>
      <c r="FZ144" s="2"/>
      <c r="GA144" s="2" t="s">
        <v>4</v>
      </c>
      <c r="GB144" s="2"/>
      <c r="GC144" s="2"/>
      <c r="GD144" s="2">
        <v>0</v>
      </c>
      <c r="GE144" s="2"/>
      <c r="GF144" s="2">
        <v>848075668</v>
      </c>
      <c r="GG144" s="2">
        <v>2</v>
      </c>
      <c r="GH144" s="2">
        <v>1</v>
      </c>
      <c r="GI144" s="2">
        <v>-2</v>
      </c>
      <c r="GJ144" s="2">
        <v>0</v>
      </c>
      <c r="GK144" s="2">
        <f>ROUND(R144*(R12)/100,2)</f>
        <v>0</v>
      </c>
      <c r="GL144" s="2">
        <f t="shared" si="178"/>
        <v>0</v>
      </c>
      <c r="GM144" s="2">
        <f t="shared" si="179"/>
        <v>57.6</v>
      </c>
      <c r="GN144" s="2">
        <f t="shared" si="180"/>
        <v>57.6</v>
      </c>
      <c r="GO144" s="2">
        <f t="shared" si="181"/>
        <v>0</v>
      </c>
      <c r="GP144" s="2">
        <f t="shared" si="182"/>
        <v>0</v>
      </c>
      <c r="GQ144" s="2"/>
      <c r="GR144" s="2">
        <v>0</v>
      </c>
      <c r="GS144" s="2">
        <v>3</v>
      </c>
      <c r="GT144" s="2">
        <v>0</v>
      </c>
      <c r="GU144" s="2" t="s">
        <v>4</v>
      </c>
      <c r="GV144" s="2">
        <f t="shared" si="183"/>
        <v>0</v>
      </c>
      <c r="GW144" s="2">
        <v>1</v>
      </c>
      <c r="GX144" s="2">
        <f t="shared" si="184"/>
        <v>0</v>
      </c>
      <c r="GY144" s="2"/>
      <c r="GZ144" s="2"/>
      <c r="HA144" s="2">
        <v>0</v>
      </c>
      <c r="HB144" s="2">
        <v>0</v>
      </c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>
        <v>0</v>
      </c>
      <c r="IL144" s="2"/>
      <c r="IM144" s="2"/>
      <c r="IN144" s="2"/>
      <c r="IO144" s="2"/>
      <c r="IP144" s="2"/>
      <c r="IQ144" s="2"/>
      <c r="IR144" s="2"/>
      <c r="IS144" s="2"/>
      <c r="IT144" s="2"/>
      <c r="IU144" s="2"/>
    </row>
    <row r="145" spans="1:255" x14ac:dyDescent="0.2">
      <c r="A145">
        <v>18</v>
      </c>
      <c r="B145">
        <v>1</v>
      </c>
      <c r="C145">
        <v>332</v>
      </c>
      <c r="E145" t="s">
        <v>264</v>
      </c>
      <c r="F145" t="s">
        <v>265</v>
      </c>
      <c r="G145" t="s">
        <v>266</v>
      </c>
      <c r="H145" t="s">
        <v>258</v>
      </c>
      <c r="I145">
        <f>I135*J145</f>
        <v>0.45</v>
      </c>
      <c r="J145">
        <v>0.3975265017667845</v>
      </c>
      <c r="O145">
        <f t="shared" si="152"/>
        <v>376.13</v>
      </c>
      <c r="P145">
        <f t="shared" si="153"/>
        <v>376.13</v>
      </c>
      <c r="Q145">
        <f t="shared" si="154"/>
        <v>0</v>
      </c>
      <c r="R145">
        <f t="shared" si="155"/>
        <v>0</v>
      </c>
      <c r="S145">
        <f t="shared" si="156"/>
        <v>0</v>
      </c>
      <c r="T145">
        <f t="shared" si="157"/>
        <v>0</v>
      </c>
      <c r="U145">
        <f t="shared" si="158"/>
        <v>0</v>
      </c>
      <c r="V145">
        <f t="shared" si="159"/>
        <v>0</v>
      </c>
      <c r="W145">
        <f t="shared" si="160"/>
        <v>0</v>
      </c>
      <c r="X145">
        <f t="shared" si="161"/>
        <v>0</v>
      </c>
      <c r="Y145">
        <f t="shared" si="162"/>
        <v>0</v>
      </c>
      <c r="AA145">
        <v>16483255</v>
      </c>
      <c r="AB145">
        <f t="shared" si="163"/>
        <v>128</v>
      </c>
      <c r="AC145">
        <f t="shared" si="149"/>
        <v>128</v>
      </c>
      <c r="AD145">
        <f t="shared" si="187"/>
        <v>0</v>
      </c>
      <c r="AE145">
        <f t="shared" si="188"/>
        <v>0</v>
      </c>
      <c r="AF145">
        <f t="shared" si="189"/>
        <v>0</v>
      </c>
      <c r="AG145">
        <f t="shared" si="164"/>
        <v>0</v>
      </c>
      <c r="AH145">
        <f t="shared" si="190"/>
        <v>0</v>
      </c>
      <c r="AI145">
        <f t="shared" si="191"/>
        <v>0</v>
      </c>
      <c r="AJ145">
        <f t="shared" si="165"/>
        <v>0</v>
      </c>
      <c r="AK145">
        <v>128</v>
      </c>
      <c r="AL145">
        <v>128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111</v>
      </c>
      <c r="AU145">
        <v>64</v>
      </c>
      <c r="AV145">
        <v>1</v>
      </c>
      <c r="AW145">
        <v>1</v>
      </c>
      <c r="AZ145">
        <v>6.53</v>
      </c>
      <c r="BA145">
        <v>1</v>
      </c>
      <c r="BB145">
        <v>1</v>
      </c>
      <c r="BC145">
        <v>6.53</v>
      </c>
      <c r="BD145" t="s">
        <v>4</v>
      </c>
      <c r="BE145" t="s">
        <v>4</v>
      </c>
      <c r="BF145" t="s">
        <v>4</v>
      </c>
      <c r="BG145" t="s">
        <v>4</v>
      </c>
      <c r="BH145">
        <v>3</v>
      </c>
      <c r="BI145">
        <v>1</v>
      </c>
      <c r="BJ145" t="s">
        <v>267</v>
      </c>
      <c r="BM145">
        <v>11001</v>
      </c>
      <c r="BN145">
        <v>0</v>
      </c>
      <c r="BO145" t="s">
        <v>4</v>
      </c>
      <c r="BP145">
        <v>0</v>
      </c>
      <c r="BQ145">
        <v>2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4</v>
      </c>
      <c r="BZ145">
        <v>123</v>
      </c>
      <c r="CA145">
        <v>75</v>
      </c>
      <c r="CF145">
        <v>0</v>
      </c>
      <c r="CG145">
        <v>0</v>
      </c>
      <c r="CM145">
        <v>0</v>
      </c>
      <c r="CN145" t="s">
        <v>4</v>
      </c>
      <c r="CO145">
        <v>0</v>
      </c>
      <c r="CP145">
        <f t="shared" si="166"/>
        <v>376.13</v>
      </c>
      <c r="CQ145">
        <f t="shared" si="167"/>
        <v>835.84</v>
      </c>
      <c r="CR145">
        <f t="shared" si="168"/>
        <v>0</v>
      </c>
      <c r="CS145">
        <f t="shared" si="169"/>
        <v>0</v>
      </c>
      <c r="CT145">
        <f t="shared" si="170"/>
        <v>0</v>
      </c>
      <c r="CU145">
        <f t="shared" si="171"/>
        <v>0</v>
      </c>
      <c r="CV145">
        <f t="shared" si="172"/>
        <v>0</v>
      </c>
      <c r="CW145">
        <f t="shared" si="173"/>
        <v>0</v>
      </c>
      <c r="CX145">
        <f t="shared" si="174"/>
        <v>0</v>
      </c>
      <c r="CY145">
        <f t="shared" si="175"/>
        <v>0</v>
      </c>
      <c r="CZ145">
        <f t="shared" si="176"/>
        <v>0</v>
      </c>
      <c r="DC145" t="s">
        <v>4</v>
      </c>
      <c r="DD145" t="s">
        <v>4</v>
      </c>
      <c r="DE145" t="s">
        <v>4</v>
      </c>
      <c r="DF145" t="s">
        <v>4</v>
      </c>
      <c r="DG145" t="s">
        <v>4</v>
      </c>
      <c r="DH145" t="s">
        <v>4</v>
      </c>
      <c r="DI145" t="s">
        <v>4</v>
      </c>
      <c r="DJ145" t="s">
        <v>4</v>
      </c>
      <c r="DK145" t="s">
        <v>4</v>
      </c>
      <c r="DL145" t="s">
        <v>4</v>
      </c>
      <c r="DM145" t="s">
        <v>4</v>
      </c>
      <c r="DN145">
        <v>0</v>
      </c>
      <c r="DO145">
        <v>0</v>
      </c>
      <c r="DP145">
        <v>1</v>
      </c>
      <c r="DQ145">
        <v>1</v>
      </c>
      <c r="DU145">
        <v>1010</v>
      </c>
      <c r="DV145" t="s">
        <v>258</v>
      </c>
      <c r="DW145" t="s">
        <v>258</v>
      </c>
      <c r="DX145">
        <v>100</v>
      </c>
      <c r="EE145">
        <v>16510488</v>
      </c>
      <c r="EF145">
        <v>2</v>
      </c>
      <c r="EG145" t="s">
        <v>22</v>
      </c>
      <c r="EH145">
        <v>0</v>
      </c>
      <c r="EI145" t="s">
        <v>4</v>
      </c>
      <c r="EJ145">
        <v>1</v>
      </c>
      <c r="EK145">
        <v>11001</v>
      </c>
      <c r="EL145" t="s">
        <v>68</v>
      </c>
      <c r="EM145" t="s">
        <v>232</v>
      </c>
      <c r="EO145" t="s">
        <v>4</v>
      </c>
      <c r="EQ145">
        <v>0</v>
      </c>
      <c r="ER145">
        <v>128</v>
      </c>
      <c r="ES145">
        <v>128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177"/>
        <v>0</v>
      </c>
      <c r="FS145">
        <v>0</v>
      </c>
      <c r="FT145" t="s">
        <v>26</v>
      </c>
      <c r="FU145" t="s">
        <v>27</v>
      </c>
      <c r="FX145">
        <v>110.7</v>
      </c>
      <c r="FY145">
        <v>63.75</v>
      </c>
      <c r="GA145" t="s">
        <v>4</v>
      </c>
      <c r="GD145">
        <v>0</v>
      </c>
      <c r="GF145">
        <v>848075668</v>
      </c>
      <c r="GG145">
        <v>1</v>
      </c>
      <c r="GH145">
        <v>1</v>
      </c>
      <c r="GI145">
        <v>4</v>
      </c>
      <c r="GJ145">
        <v>0</v>
      </c>
      <c r="GK145">
        <f>ROUND(R145*(S12)/100,2)</f>
        <v>0</v>
      </c>
      <c r="GL145">
        <f t="shared" si="178"/>
        <v>0</v>
      </c>
      <c r="GM145">
        <f t="shared" si="179"/>
        <v>376.13</v>
      </c>
      <c r="GN145">
        <f t="shared" si="180"/>
        <v>376.13</v>
      </c>
      <c r="GO145">
        <f t="shared" si="181"/>
        <v>0</v>
      </c>
      <c r="GP145">
        <f t="shared" si="182"/>
        <v>0</v>
      </c>
      <c r="GR145">
        <v>0</v>
      </c>
      <c r="GS145">
        <v>3</v>
      </c>
      <c r="GT145">
        <v>0</v>
      </c>
      <c r="GU145" t="s">
        <v>4</v>
      </c>
      <c r="GV145">
        <f t="shared" si="183"/>
        <v>0</v>
      </c>
      <c r="GW145">
        <v>1</v>
      </c>
      <c r="GX145">
        <f t="shared" si="184"/>
        <v>0</v>
      </c>
      <c r="HA145">
        <v>0</v>
      </c>
      <c r="HB145">
        <v>0</v>
      </c>
      <c r="IK145">
        <v>0</v>
      </c>
    </row>
    <row r="146" spans="1:255" x14ac:dyDescent="0.2">
      <c r="A146" s="2">
        <v>18</v>
      </c>
      <c r="B146" s="2">
        <v>1</v>
      </c>
      <c r="C146" s="2">
        <v>315</v>
      </c>
      <c r="D146" s="2"/>
      <c r="E146" s="2" t="s">
        <v>268</v>
      </c>
      <c r="F146" s="2" t="s">
        <v>269</v>
      </c>
      <c r="G146" s="2" t="s">
        <v>270</v>
      </c>
      <c r="H146" s="2" t="s">
        <v>258</v>
      </c>
      <c r="I146" s="2">
        <f>I134*J146</f>
        <v>0.08</v>
      </c>
      <c r="J146" s="2">
        <v>7.0671378091872794E-2</v>
      </c>
      <c r="K146" s="2"/>
      <c r="L146" s="2"/>
      <c r="M146" s="2"/>
      <c r="N146" s="2"/>
      <c r="O146" s="2">
        <f t="shared" si="152"/>
        <v>10.24</v>
      </c>
      <c r="P146" s="2">
        <f t="shared" si="153"/>
        <v>10.24</v>
      </c>
      <c r="Q146" s="2">
        <f t="shared" si="154"/>
        <v>0</v>
      </c>
      <c r="R146" s="2">
        <f t="shared" si="155"/>
        <v>0</v>
      </c>
      <c r="S146" s="2">
        <f t="shared" si="156"/>
        <v>0</v>
      </c>
      <c r="T146" s="2">
        <f t="shared" si="157"/>
        <v>0</v>
      </c>
      <c r="U146" s="2">
        <f t="shared" si="158"/>
        <v>0</v>
      </c>
      <c r="V146" s="2">
        <f t="shared" si="159"/>
        <v>0</v>
      </c>
      <c r="W146" s="2">
        <f t="shared" si="160"/>
        <v>0</v>
      </c>
      <c r="X146" s="2">
        <f t="shared" si="161"/>
        <v>0</v>
      </c>
      <c r="Y146" s="2">
        <f t="shared" si="162"/>
        <v>0</v>
      </c>
      <c r="Z146" s="2"/>
      <c r="AA146" s="2">
        <v>16483241</v>
      </c>
      <c r="AB146" s="2">
        <f t="shared" si="163"/>
        <v>128</v>
      </c>
      <c r="AC146" s="2">
        <f t="shared" si="149"/>
        <v>128</v>
      </c>
      <c r="AD146" s="2">
        <f t="shared" si="187"/>
        <v>0</v>
      </c>
      <c r="AE146" s="2">
        <f t="shared" si="188"/>
        <v>0</v>
      </c>
      <c r="AF146" s="2">
        <f t="shared" si="189"/>
        <v>0</v>
      </c>
      <c r="AG146" s="2">
        <f t="shared" si="164"/>
        <v>0</v>
      </c>
      <c r="AH146" s="2">
        <f t="shared" si="190"/>
        <v>0</v>
      </c>
      <c r="AI146" s="2">
        <f t="shared" si="191"/>
        <v>0</v>
      </c>
      <c r="AJ146" s="2">
        <f t="shared" si="165"/>
        <v>0</v>
      </c>
      <c r="AK146" s="2">
        <v>128</v>
      </c>
      <c r="AL146" s="2">
        <v>128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111</v>
      </c>
      <c r="AU146" s="2">
        <v>64</v>
      </c>
      <c r="AV146" s="2">
        <v>1</v>
      </c>
      <c r="AW146" s="2">
        <v>1</v>
      </c>
      <c r="AX146" s="2"/>
      <c r="AY146" s="2"/>
      <c r="AZ146" s="2">
        <v>1</v>
      </c>
      <c r="BA146" s="2">
        <v>1</v>
      </c>
      <c r="BB146" s="2">
        <v>1</v>
      </c>
      <c r="BC146" s="2">
        <v>1</v>
      </c>
      <c r="BD146" s="2" t="s">
        <v>4</v>
      </c>
      <c r="BE146" s="2" t="s">
        <v>4</v>
      </c>
      <c r="BF146" s="2" t="s">
        <v>4</v>
      </c>
      <c r="BG146" s="2" t="s">
        <v>4</v>
      </c>
      <c r="BH146" s="2">
        <v>3</v>
      </c>
      <c r="BI146" s="2">
        <v>1</v>
      </c>
      <c r="BJ146" s="2" t="s">
        <v>271</v>
      </c>
      <c r="BK146" s="2"/>
      <c r="BL146" s="2"/>
      <c r="BM146" s="2">
        <v>11001</v>
      </c>
      <c r="BN146" s="2">
        <v>0</v>
      </c>
      <c r="BO146" s="2" t="s">
        <v>4</v>
      </c>
      <c r="BP146" s="2">
        <v>0</v>
      </c>
      <c r="BQ146" s="2">
        <v>2</v>
      </c>
      <c r="BR146" s="2">
        <v>0</v>
      </c>
      <c r="BS146" s="2">
        <v>1</v>
      </c>
      <c r="BT146" s="2">
        <v>1</v>
      </c>
      <c r="BU146" s="2">
        <v>1</v>
      </c>
      <c r="BV146" s="2">
        <v>1</v>
      </c>
      <c r="BW146" s="2">
        <v>1</v>
      </c>
      <c r="BX146" s="2">
        <v>1</v>
      </c>
      <c r="BY146" s="2" t="s">
        <v>4</v>
      </c>
      <c r="BZ146" s="2">
        <v>123</v>
      </c>
      <c r="CA146" s="2">
        <v>75</v>
      </c>
      <c r="CB146" s="2"/>
      <c r="CC146" s="2"/>
      <c r="CD146" s="2"/>
      <c r="CE146" s="2"/>
      <c r="CF146" s="2">
        <v>0</v>
      </c>
      <c r="CG146" s="2">
        <v>0</v>
      </c>
      <c r="CH146" s="2"/>
      <c r="CI146" s="2"/>
      <c r="CJ146" s="2"/>
      <c r="CK146" s="2"/>
      <c r="CL146" s="2"/>
      <c r="CM146" s="2">
        <v>0</v>
      </c>
      <c r="CN146" s="2" t="s">
        <v>4</v>
      </c>
      <c r="CO146" s="2">
        <v>0</v>
      </c>
      <c r="CP146" s="2">
        <f t="shared" si="166"/>
        <v>10.24</v>
      </c>
      <c r="CQ146" s="2">
        <f t="shared" si="167"/>
        <v>128</v>
      </c>
      <c r="CR146" s="2">
        <f t="shared" si="168"/>
        <v>0</v>
      </c>
      <c r="CS146" s="2">
        <f t="shared" si="169"/>
        <v>0</v>
      </c>
      <c r="CT146" s="2">
        <f t="shared" si="170"/>
        <v>0</v>
      </c>
      <c r="CU146" s="2">
        <f t="shared" si="171"/>
        <v>0</v>
      </c>
      <c r="CV146" s="2">
        <f t="shared" si="172"/>
        <v>0</v>
      </c>
      <c r="CW146" s="2">
        <f t="shared" si="173"/>
        <v>0</v>
      </c>
      <c r="CX146" s="2">
        <f t="shared" si="174"/>
        <v>0</v>
      </c>
      <c r="CY146" s="2">
        <f t="shared" si="175"/>
        <v>0</v>
      </c>
      <c r="CZ146" s="2">
        <f t="shared" si="176"/>
        <v>0</v>
      </c>
      <c r="DA146" s="2"/>
      <c r="DB146" s="2"/>
      <c r="DC146" s="2" t="s">
        <v>4</v>
      </c>
      <c r="DD146" s="2" t="s">
        <v>4</v>
      </c>
      <c r="DE146" s="2" t="s">
        <v>4</v>
      </c>
      <c r="DF146" s="2" t="s">
        <v>4</v>
      </c>
      <c r="DG146" s="2" t="s">
        <v>4</v>
      </c>
      <c r="DH146" s="2" t="s">
        <v>4</v>
      </c>
      <c r="DI146" s="2" t="s">
        <v>4</v>
      </c>
      <c r="DJ146" s="2" t="s">
        <v>4</v>
      </c>
      <c r="DK146" s="2" t="s">
        <v>4</v>
      </c>
      <c r="DL146" s="2" t="s">
        <v>4</v>
      </c>
      <c r="DM146" s="2" t="s">
        <v>4</v>
      </c>
      <c r="DN146" s="2">
        <v>0</v>
      </c>
      <c r="DO146" s="2">
        <v>0</v>
      </c>
      <c r="DP146" s="2">
        <v>1</v>
      </c>
      <c r="DQ146" s="2">
        <v>1</v>
      </c>
      <c r="DR146" s="2"/>
      <c r="DS146" s="2"/>
      <c r="DT146" s="2"/>
      <c r="DU146" s="2">
        <v>1010</v>
      </c>
      <c r="DV146" s="2" t="s">
        <v>258</v>
      </c>
      <c r="DW146" s="2" t="s">
        <v>258</v>
      </c>
      <c r="DX146" s="2">
        <v>100</v>
      </c>
      <c r="DY146" s="2"/>
      <c r="DZ146" s="2"/>
      <c r="EA146" s="2"/>
      <c r="EB146" s="2"/>
      <c r="EC146" s="2"/>
      <c r="ED146" s="2"/>
      <c r="EE146" s="2">
        <v>16510488</v>
      </c>
      <c r="EF146" s="2">
        <v>2</v>
      </c>
      <c r="EG146" s="2" t="s">
        <v>22</v>
      </c>
      <c r="EH146" s="2">
        <v>0</v>
      </c>
      <c r="EI146" s="2" t="s">
        <v>4</v>
      </c>
      <c r="EJ146" s="2">
        <v>1</v>
      </c>
      <c r="EK146" s="2">
        <v>11001</v>
      </c>
      <c r="EL146" s="2" t="s">
        <v>68</v>
      </c>
      <c r="EM146" s="2" t="s">
        <v>232</v>
      </c>
      <c r="EN146" s="2"/>
      <c r="EO146" s="2" t="s">
        <v>4</v>
      </c>
      <c r="EP146" s="2"/>
      <c r="EQ146" s="2">
        <v>0</v>
      </c>
      <c r="ER146" s="2">
        <v>128</v>
      </c>
      <c r="ES146" s="2">
        <v>128</v>
      </c>
      <c r="ET146" s="2">
        <v>0</v>
      </c>
      <c r="EU146" s="2">
        <v>0</v>
      </c>
      <c r="EV146" s="2">
        <v>0</v>
      </c>
      <c r="EW146" s="2">
        <v>0</v>
      </c>
      <c r="EX146" s="2">
        <v>0</v>
      </c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>
        <v>0</v>
      </c>
      <c r="FR146" s="2">
        <f t="shared" si="177"/>
        <v>0</v>
      </c>
      <c r="FS146" s="2">
        <v>0</v>
      </c>
      <c r="FT146" s="2" t="s">
        <v>26</v>
      </c>
      <c r="FU146" s="2" t="s">
        <v>27</v>
      </c>
      <c r="FV146" s="2"/>
      <c r="FW146" s="2"/>
      <c r="FX146" s="2">
        <v>110.7</v>
      </c>
      <c r="FY146" s="2">
        <v>63.75</v>
      </c>
      <c r="FZ146" s="2"/>
      <c r="GA146" s="2" t="s">
        <v>4</v>
      </c>
      <c r="GB146" s="2"/>
      <c r="GC146" s="2"/>
      <c r="GD146" s="2">
        <v>0</v>
      </c>
      <c r="GE146" s="2"/>
      <c r="GF146" s="2">
        <v>1508644261</v>
      </c>
      <c r="GG146" s="2">
        <v>2</v>
      </c>
      <c r="GH146" s="2">
        <v>1</v>
      </c>
      <c r="GI146" s="2">
        <v>-2</v>
      </c>
      <c r="GJ146" s="2">
        <v>0</v>
      </c>
      <c r="GK146" s="2">
        <f>ROUND(R146*(R12)/100,2)</f>
        <v>0</v>
      </c>
      <c r="GL146" s="2">
        <f t="shared" si="178"/>
        <v>0</v>
      </c>
      <c r="GM146" s="2">
        <f t="shared" si="179"/>
        <v>10.24</v>
      </c>
      <c r="GN146" s="2">
        <f t="shared" si="180"/>
        <v>10.24</v>
      </c>
      <c r="GO146" s="2">
        <f t="shared" si="181"/>
        <v>0</v>
      </c>
      <c r="GP146" s="2">
        <f t="shared" si="182"/>
        <v>0</v>
      </c>
      <c r="GQ146" s="2"/>
      <c r="GR146" s="2">
        <v>0</v>
      </c>
      <c r="GS146" s="2">
        <v>3</v>
      </c>
      <c r="GT146" s="2">
        <v>0</v>
      </c>
      <c r="GU146" s="2" t="s">
        <v>4</v>
      </c>
      <c r="GV146" s="2">
        <f t="shared" si="183"/>
        <v>0</v>
      </c>
      <c r="GW146" s="2">
        <v>1</v>
      </c>
      <c r="GX146" s="2">
        <f t="shared" si="184"/>
        <v>0</v>
      </c>
      <c r="GY146" s="2"/>
      <c r="GZ146" s="2"/>
      <c r="HA146" s="2">
        <v>0</v>
      </c>
      <c r="HB146" s="2">
        <v>0</v>
      </c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>
        <v>0</v>
      </c>
      <c r="IL146" s="2"/>
      <c r="IM146" s="2"/>
      <c r="IN146" s="2"/>
      <c r="IO146" s="2"/>
      <c r="IP146" s="2"/>
      <c r="IQ146" s="2"/>
      <c r="IR146" s="2"/>
      <c r="IS146" s="2"/>
      <c r="IT146" s="2"/>
      <c r="IU146" s="2"/>
    </row>
    <row r="147" spans="1:255" x14ac:dyDescent="0.2">
      <c r="A147">
        <v>18</v>
      </c>
      <c r="B147">
        <v>1</v>
      </c>
      <c r="C147">
        <v>333</v>
      </c>
      <c r="E147" t="s">
        <v>268</v>
      </c>
      <c r="F147" t="s">
        <v>269</v>
      </c>
      <c r="G147" t="s">
        <v>270</v>
      </c>
      <c r="H147" t="s">
        <v>258</v>
      </c>
      <c r="I147">
        <f>I135*J147</f>
        <v>0.08</v>
      </c>
      <c r="J147">
        <v>7.0671378091872794E-2</v>
      </c>
      <c r="O147">
        <f t="shared" si="152"/>
        <v>66.87</v>
      </c>
      <c r="P147">
        <f t="shared" si="153"/>
        <v>66.87</v>
      </c>
      <c r="Q147">
        <f t="shared" si="154"/>
        <v>0</v>
      </c>
      <c r="R147">
        <f t="shared" si="155"/>
        <v>0</v>
      </c>
      <c r="S147">
        <f t="shared" si="156"/>
        <v>0</v>
      </c>
      <c r="T147">
        <f t="shared" si="157"/>
        <v>0</v>
      </c>
      <c r="U147">
        <f t="shared" si="158"/>
        <v>0</v>
      </c>
      <c r="V147">
        <f t="shared" si="159"/>
        <v>0</v>
      </c>
      <c r="W147">
        <f t="shared" si="160"/>
        <v>0</v>
      </c>
      <c r="X147">
        <f t="shared" si="161"/>
        <v>0</v>
      </c>
      <c r="Y147">
        <f t="shared" si="162"/>
        <v>0</v>
      </c>
      <c r="AA147">
        <v>16483255</v>
      </c>
      <c r="AB147">
        <f t="shared" si="163"/>
        <v>128</v>
      </c>
      <c r="AC147">
        <f t="shared" si="149"/>
        <v>128</v>
      </c>
      <c r="AD147">
        <f t="shared" si="187"/>
        <v>0</v>
      </c>
      <c r="AE147">
        <f t="shared" si="188"/>
        <v>0</v>
      </c>
      <c r="AF147">
        <f t="shared" si="189"/>
        <v>0</v>
      </c>
      <c r="AG147">
        <f t="shared" si="164"/>
        <v>0</v>
      </c>
      <c r="AH147">
        <f t="shared" si="190"/>
        <v>0</v>
      </c>
      <c r="AI147">
        <f t="shared" si="191"/>
        <v>0</v>
      </c>
      <c r="AJ147">
        <f t="shared" si="165"/>
        <v>0</v>
      </c>
      <c r="AK147">
        <v>128</v>
      </c>
      <c r="AL147">
        <v>128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111</v>
      </c>
      <c r="AU147">
        <v>64</v>
      </c>
      <c r="AV147">
        <v>1</v>
      </c>
      <c r="AW147">
        <v>1</v>
      </c>
      <c r="AZ147">
        <v>6.53</v>
      </c>
      <c r="BA147">
        <v>1</v>
      </c>
      <c r="BB147">
        <v>1</v>
      </c>
      <c r="BC147">
        <v>6.53</v>
      </c>
      <c r="BD147" t="s">
        <v>4</v>
      </c>
      <c r="BE147" t="s">
        <v>4</v>
      </c>
      <c r="BF147" t="s">
        <v>4</v>
      </c>
      <c r="BG147" t="s">
        <v>4</v>
      </c>
      <c r="BH147">
        <v>3</v>
      </c>
      <c r="BI147">
        <v>1</v>
      </c>
      <c r="BJ147" t="s">
        <v>271</v>
      </c>
      <c r="BM147">
        <v>11001</v>
      </c>
      <c r="BN147">
        <v>0</v>
      </c>
      <c r="BO147" t="s">
        <v>4</v>
      </c>
      <c r="BP147">
        <v>0</v>
      </c>
      <c r="BQ147">
        <v>2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4</v>
      </c>
      <c r="BZ147">
        <v>123</v>
      </c>
      <c r="CA147">
        <v>75</v>
      </c>
      <c r="CF147">
        <v>0</v>
      </c>
      <c r="CG147">
        <v>0</v>
      </c>
      <c r="CM147">
        <v>0</v>
      </c>
      <c r="CN147" t="s">
        <v>4</v>
      </c>
      <c r="CO147">
        <v>0</v>
      </c>
      <c r="CP147">
        <f t="shared" si="166"/>
        <v>66.87</v>
      </c>
      <c r="CQ147">
        <f t="shared" si="167"/>
        <v>835.84</v>
      </c>
      <c r="CR147">
        <f t="shared" si="168"/>
        <v>0</v>
      </c>
      <c r="CS147">
        <f t="shared" si="169"/>
        <v>0</v>
      </c>
      <c r="CT147">
        <f t="shared" si="170"/>
        <v>0</v>
      </c>
      <c r="CU147">
        <f t="shared" si="171"/>
        <v>0</v>
      </c>
      <c r="CV147">
        <f t="shared" si="172"/>
        <v>0</v>
      </c>
      <c r="CW147">
        <f t="shared" si="173"/>
        <v>0</v>
      </c>
      <c r="CX147">
        <f t="shared" si="174"/>
        <v>0</v>
      </c>
      <c r="CY147">
        <f t="shared" si="175"/>
        <v>0</v>
      </c>
      <c r="CZ147">
        <f t="shared" si="176"/>
        <v>0</v>
      </c>
      <c r="DC147" t="s">
        <v>4</v>
      </c>
      <c r="DD147" t="s">
        <v>4</v>
      </c>
      <c r="DE147" t="s">
        <v>4</v>
      </c>
      <c r="DF147" t="s">
        <v>4</v>
      </c>
      <c r="DG147" t="s">
        <v>4</v>
      </c>
      <c r="DH147" t="s">
        <v>4</v>
      </c>
      <c r="DI147" t="s">
        <v>4</v>
      </c>
      <c r="DJ147" t="s">
        <v>4</v>
      </c>
      <c r="DK147" t="s">
        <v>4</v>
      </c>
      <c r="DL147" t="s">
        <v>4</v>
      </c>
      <c r="DM147" t="s">
        <v>4</v>
      </c>
      <c r="DN147">
        <v>0</v>
      </c>
      <c r="DO147">
        <v>0</v>
      </c>
      <c r="DP147">
        <v>1</v>
      </c>
      <c r="DQ147">
        <v>1</v>
      </c>
      <c r="DU147">
        <v>1010</v>
      </c>
      <c r="DV147" t="s">
        <v>258</v>
      </c>
      <c r="DW147" t="s">
        <v>258</v>
      </c>
      <c r="DX147">
        <v>100</v>
      </c>
      <c r="EE147">
        <v>16510488</v>
      </c>
      <c r="EF147">
        <v>2</v>
      </c>
      <c r="EG147" t="s">
        <v>22</v>
      </c>
      <c r="EH147">
        <v>0</v>
      </c>
      <c r="EI147" t="s">
        <v>4</v>
      </c>
      <c r="EJ147">
        <v>1</v>
      </c>
      <c r="EK147">
        <v>11001</v>
      </c>
      <c r="EL147" t="s">
        <v>68</v>
      </c>
      <c r="EM147" t="s">
        <v>232</v>
      </c>
      <c r="EO147" t="s">
        <v>4</v>
      </c>
      <c r="EQ147">
        <v>0</v>
      </c>
      <c r="ER147">
        <v>128</v>
      </c>
      <c r="ES147">
        <v>128</v>
      </c>
      <c r="ET147">
        <v>0</v>
      </c>
      <c r="EU147">
        <v>0</v>
      </c>
      <c r="EV147">
        <v>0</v>
      </c>
      <c r="EW147">
        <v>0</v>
      </c>
      <c r="EX147">
        <v>0</v>
      </c>
      <c r="FQ147">
        <v>0</v>
      </c>
      <c r="FR147">
        <f t="shared" si="177"/>
        <v>0</v>
      </c>
      <c r="FS147">
        <v>0</v>
      </c>
      <c r="FT147" t="s">
        <v>26</v>
      </c>
      <c r="FU147" t="s">
        <v>27</v>
      </c>
      <c r="FX147">
        <v>110.7</v>
      </c>
      <c r="FY147">
        <v>63.75</v>
      </c>
      <c r="GA147" t="s">
        <v>4</v>
      </c>
      <c r="GD147">
        <v>0</v>
      </c>
      <c r="GF147">
        <v>1508644261</v>
      </c>
      <c r="GG147">
        <v>1</v>
      </c>
      <c r="GH147">
        <v>1</v>
      </c>
      <c r="GI147">
        <v>4</v>
      </c>
      <c r="GJ147">
        <v>0</v>
      </c>
      <c r="GK147">
        <f>ROUND(R147*(S12)/100,2)</f>
        <v>0</v>
      </c>
      <c r="GL147">
        <f t="shared" si="178"/>
        <v>0</v>
      </c>
      <c r="GM147">
        <f t="shared" si="179"/>
        <v>66.87</v>
      </c>
      <c r="GN147">
        <f t="shared" si="180"/>
        <v>66.87</v>
      </c>
      <c r="GO147">
        <f t="shared" si="181"/>
        <v>0</v>
      </c>
      <c r="GP147">
        <f t="shared" si="182"/>
        <v>0</v>
      </c>
      <c r="GR147">
        <v>0</v>
      </c>
      <c r="GS147">
        <v>3</v>
      </c>
      <c r="GT147">
        <v>0</v>
      </c>
      <c r="GU147" t="s">
        <v>4</v>
      </c>
      <c r="GV147">
        <f t="shared" si="183"/>
        <v>0</v>
      </c>
      <c r="GW147">
        <v>1</v>
      </c>
      <c r="GX147">
        <f t="shared" si="184"/>
        <v>0</v>
      </c>
      <c r="HA147">
        <v>0</v>
      </c>
      <c r="HB147">
        <v>0</v>
      </c>
      <c r="IK147">
        <v>0</v>
      </c>
    </row>
    <row r="148" spans="1:255" x14ac:dyDescent="0.2">
      <c r="A148" s="2">
        <v>18</v>
      </c>
      <c r="B148" s="2">
        <v>1</v>
      </c>
      <c r="C148" s="2">
        <v>316</v>
      </c>
      <c r="D148" s="2"/>
      <c r="E148" s="2" t="s">
        <v>272</v>
      </c>
      <c r="F148" s="2" t="s">
        <v>273</v>
      </c>
      <c r="G148" s="2" t="s">
        <v>274</v>
      </c>
      <c r="H148" s="2" t="s">
        <v>258</v>
      </c>
      <c r="I148" s="2">
        <f>I134*J148</f>
        <v>0.08</v>
      </c>
      <c r="J148" s="2">
        <v>7.0671378091872794E-2</v>
      </c>
      <c r="K148" s="2"/>
      <c r="L148" s="2"/>
      <c r="M148" s="2"/>
      <c r="N148" s="2"/>
      <c r="O148" s="2">
        <f t="shared" si="152"/>
        <v>10.24</v>
      </c>
      <c r="P148" s="2">
        <f t="shared" si="153"/>
        <v>10.24</v>
      </c>
      <c r="Q148" s="2">
        <f t="shared" si="154"/>
        <v>0</v>
      </c>
      <c r="R148" s="2">
        <f t="shared" si="155"/>
        <v>0</v>
      </c>
      <c r="S148" s="2">
        <f t="shared" si="156"/>
        <v>0</v>
      </c>
      <c r="T148" s="2">
        <f t="shared" si="157"/>
        <v>0</v>
      </c>
      <c r="U148" s="2">
        <f t="shared" si="158"/>
        <v>0</v>
      </c>
      <c r="V148" s="2">
        <f t="shared" si="159"/>
        <v>0</v>
      </c>
      <c r="W148" s="2">
        <f t="shared" si="160"/>
        <v>0</v>
      </c>
      <c r="X148" s="2">
        <f t="shared" si="161"/>
        <v>0</v>
      </c>
      <c r="Y148" s="2">
        <f t="shared" si="162"/>
        <v>0</v>
      </c>
      <c r="Z148" s="2"/>
      <c r="AA148" s="2">
        <v>16483241</v>
      </c>
      <c r="AB148" s="2">
        <f t="shared" si="163"/>
        <v>128</v>
      </c>
      <c r="AC148" s="2">
        <f t="shared" si="149"/>
        <v>128</v>
      </c>
      <c r="AD148" s="2">
        <f t="shared" si="187"/>
        <v>0</v>
      </c>
      <c r="AE148" s="2">
        <f t="shared" si="188"/>
        <v>0</v>
      </c>
      <c r="AF148" s="2">
        <f t="shared" si="189"/>
        <v>0</v>
      </c>
      <c r="AG148" s="2">
        <f t="shared" si="164"/>
        <v>0</v>
      </c>
      <c r="AH148" s="2">
        <f t="shared" si="190"/>
        <v>0</v>
      </c>
      <c r="AI148" s="2">
        <f t="shared" si="191"/>
        <v>0</v>
      </c>
      <c r="AJ148" s="2">
        <f t="shared" si="165"/>
        <v>0</v>
      </c>
      <c r="AK148" s="2">
        <v>128</v>
      </c>
      <c r="AL148" s="2">
        <v>128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  <c r="AT148" s="2">
        <v>111</v>
      </c>
      <c r="AU148" s="2">
        <v>64</v>
      </c>
      <c r="AV148" s="2">
        <v>1</v>
      </c>
      <c r="AW148" s="2">
        <v>1</v>
      </c>
      <c r="AX148" s="2"/>
      <c r="AY148" s="2"/>
      <c r="AZ148" s="2">
        <v>1</v>
      </c>
      <c r="BA148" s="2">
        <v>1</v>
      </c>
      <c r="BB148" s="2">
        <v>1</v>
      </c>
      <c r="BC148" s="2">
        <v>1</v>
      </c>
      <c r="BD148" s="2" t="s">
        <v>4</v>
      </c>
      <c r="BE148" s="2" t="s">
        <v>4</v>
      </c>
      <c r="BF148" s="2" t="s">
        <v>4</v>
      </c>
      <c r="BG148" s="2" t="s">
        <v>4</v>
      </c>
      <c r="BH148" s="2">
        <v>3</v>
      </c>
      <c r="BI148" s="2">
        <v>1</v>
      </c>
      <c r="BJ148" s="2" t="s">
        <v>275</v>
      </c>
      <c r="BK148" s="2"/>
      <c r="BL148" s="2"/>
      <c r="BM148" s="2">
        <v>11001</v>
      </c>
      <c r="BN148" s="2">
        <v>0</v>
      </c>
      <c r="BO148" s="2" t="s">
        <v>4</v>
      </c>
      <c r="BP148" s="2">
        <v>0</v>
      </c>
      <c r="BQ148" s="2">
        <v>2</v>
      </c>
      <c r="BR148" s="2">
        <v>0</v>
      </c>
      <c r="BS148" s="2">
        <v>1</v>
      </c>
      <c r="BT148" s="2">
        <v>1</v>
      </c>
      <c r="BU148" s="2">
        <v>1</v>
      </c>
      <c r="BV148" s="2">
        <v>1</v>
      </c>
      <c r="BW148" s="2">
        <v>1</v>
      </c>
      <c r="BX148" s="2">
        <v>1</v>
      </c>
      <c r="BY148" s="2" t="s">
        <v>4</v>
      </c>
      <c r="BZ148" s="2">
        <v>123</v>
      </c>
      <c r="CA148" s="2">
        <v>75</v>
      </c>
      <c r="CB148" s="2"/>
      <c r="CC148" s="2"/>
      <c r="CD148" s="2"/>
      <c r="CE148" s="2"/>
      <c r="CF148" s="2">
        <v>0</v>
      </c>
      <c r="CG148" s="2">
        <v>0</v>
      </c>
      <c r="CH148" s="2"/>
      <c r="CI148" s="2"/>
      <c r="CJ148" s="2"/>
      <c r="CK148" s="2"/>
      <c r="CL148" s="2"/>
      <c r="CM148" s="2">
        <v>0</v>
      </c>
      <c r="CN148" s="2" t="s">
        <v>4</v>
      </c>
      <c r="CO148" s="2">
        <v>0</v>
      </c>
      <c r="CP148" s="2">
        <f t="shared" si="166"/>
        <v>10.24</v>
      </c>
      <c r="CQ148" s="2">
        <f t="shared" si="167"/>
        <v>128</v>
      </c>
      <c r="CR148" s="2">
        <f t="shared" si="168"/>
        <v>0</v>
      </c>
      <c r="CS148" s="2">
        <f t="shared" si="169"/>
        <v>0</v>
      </c>
      <c r="CT148" s="2">
        <f t="shared" si="170"/>
        <v>0</v>
      </c>
      <c r="CU148" s="2">
        <f t="shared" si="171"/>
        <v>0</v>
      </c>
      <c r="CV148" s="2">
        <f t="shared" si="172"/>
        <v>0</v>
      </c>
      <c r="CW148" s="2">
        <f t="shared" si="173"/>
        <v>0</v>
      </c>
      <c r="CX148" s="2">
        <f t="shared" si="174"/>
        <v>0</v>
      </c>
      <c r="CY148" s="2">
        <f t="shared" si="175"/>
        <v>0</v>
      </c>
      <c r="CZ148" s="2">
        <f t="shared" si="176"/>
        <v>0</v>
      </c>
      <c r="DA148" s="2"/>
      <c r="DB148" s="2"/>
      <c r="DC148" s="2" t="s">
        <v>4</v>
      </c>
      <c r="DD148" s="2" t="s">
        <v>4</v>
      </c>
      <c r="DE148" s="2" t="s">
        <v>4</v>
      </c>
      <c r="DF148" s="2" t="s">
        <v>4</v>
      </c>
      <c r="DG148" s="2" t="s">
        <v>4</v>
      </c>
      <c r="DH148" s="2" t="s">
        <v>4</v>
      </c>
      <c r="DI148" s="2" t="s">
        <v>4</v>
      </c>
      <c r="DJ148" s="2" t="s">
        <v>4</v>
      </c>
      <c r="DK148" s="2" t="s">
        <v>4</v>
      </c>
      <c r="DL148" s="2" t="s">
        <v>4</v>
      </c>
      <c r="DM148" s="2" t="s">
        <v>4</v>
      </c>
      <c r="DN148" s="2">
        <v>0</v>
      </c>
      <c r="DO148" s="2">
        <v>0</v>
      </c>
      <c r="DP148" s="2">
        <v>1</v>
      </c>
      <c r="DQ148" s="2">
        <v>1</v>
      </c>
      <c r="DR148" s="2"/>
      <c r="DS148" s="2"/>
      <c r="DT148" s="2"/>
      <c r="DU148" s="2">
        <v>1010</v>
      </c>
      <c r="DV148" s="2" t="s">
        <v>258</v>
      </c>
      <c r="DW148" s="2" t="s">
        <v>258</v>
      </c>
      <c r="DX148" s="2">
        <v>100</v>
      </c>
      <c r="DY148" s="2"/>
      <c r="DZ148" s="2"/>
      <c r="EA148" s="2"/>
      <c r="EB148" s="2"/>
      <c r="EC148" s="2"/>
      <c r="ED148" s="2"/>
      <c r="EE148" s="2">
        <v>16510488</v>
      </c>
      <c r="EF148" s="2">
        <v>2</v>
      </c>
      <c r="EG148" s="2" t="s">
        <v>22</v>
      </c>
      <c r="EH148" s="2">
        <v>0</v>
      </c>
      <c r="EI148" s="2" t="s">
        <v>4</v>
      </c>
      <c r="EJ148" s="2">
        <v>1</v>
      </c>
      <c r="EK148" s="2">
        <v>11001</v>
      </c>
      <c r="EL148" s="2" t="s">
        <v>68</v>
      </c>
      <c r="EM148" s="2" t="s">
        <v>232</v>
      </c>
      <c r="EN148" s="2"/>
      <c r="EO148" s="2" t="s">
        <v>4</v>
      </c>
      <c r="EP148" s="2"/>
      <c r="EQ148" s="2">
        <v>0</v>
      </c>
      <c r="ER148" s="2">
        <v>128</v>
      </c>
      <c r="ES148" s="2">
        <v>128</v>
      </c>
      <c r="ET148" s="2">
        <v>0</v>
      </c>
      <c r="EU148" s="2">
        <v>0</v>
      </c>
      <c r="EV148" s="2">
        <v>0</v>
      </c>
      <c r="EW148" s="2">
        <v>0</v>
      </c>
      <c r="EX148" s="2">
        <v>0</v>
      </c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>
        <v>0</v>
      </c>
      <c r="FR148" s="2">
        <f t="shared" si="177"/>
        <v>0</v>
      </c>
      <c r="FS148" s="2">
        <v>0</v>
      </c>
      <c r="FT148" s="2" t="s">
        <v>26</v>
      </c>
      <c r="FU148" s="2" t="s">
        <v>27</v>
      </c>
      <c r="FV148" s="2"/>
      <c r="FW148" s="2"/>
      <c r="FX148" s="2">
        <v>110.7</v>
      </c>
      <c r="FY148" s="2">
        <v>63.75</v>
      </c>
      <c r="FZ148" s="2"/>
      <c r="GA148" s="2" t="s">
        <v>4</v>
      </c>
      <c r="GB148" s="2"/>
      <c r="GC148" s="2"/>
      <c r="GD148" s="2">
        <v>0</v>
      </c>
      <c r="GE148" s="2"/>
      <c r="GF148" s="2">
        <v>-1530028590</v>
      </c>
      <c r="GG148" s="2">
        <v>2</v>
      </c>
      <c r="GH148" s="2">
        <v>1</v>
      </c>
      <c r="GI148" s="2">
        <v>-2</v>
      </c>
      <c r="GJ148" s="2">
        <v>0</v>
      </c>
      <c r="GK148" s="2">
        <f>ROUND(R148*(R12)/100,2)</f>
        <v>0</v>
      </c>
      <c r="GL148" s="2">
        <f t="shared" si="178"/>
        <v>0</v>
      </c>
      <c r="GM148" s="2">
        <f t="shared" si="179"/>
        <v>10.24</v>
      </c>
      <c r="GN148" s="2">
        <f t="shared" si="180"/>
        <v>10.24</v>
      </c>
      <c r="GO148" s="2">
        <f t="shared" si="181"/>
        <v>0</v>
      </c>
      <c r="GP148" s="2">
        <f t="shared" si="182"/>
        <v>0</v>
      </c>
      <c r="GQ148" s="2"/>
      <c r="GR148" s="2">
        <v>0</v>
      </c>
      <c r="GS148" s="2">
        <v>3</v>
      </c>
      <c r="GT148" s="2">
        <v>0</v>
      </c>
      <c r="GU148" s="2" t="s">
        <v>4</v>
      </c>
      <c r="GV148" s="2">
        <f t="shared" si="183"/>
        <v>0</v>
      </c>
      <c r="GW148" s="2">
        <v>1</v>
      </c>
      <c r="GX148" s="2">
        <f t="shared" si="184"/>
        <v>0</v>
      </c>
      <c r="GY148" s="2"/>
      <c r="GZ148" s="2"/>
      <c r="HA148" s="2">
        <v>0</v>
      </c>
      <c r="HB148" s="2">
        <v>0</v>
      </c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>
        <v>0</v>
      </c>
      <c r="IL148" s="2"/>
      <c r="IM148" s="2"/>
      <c r="IN148" s="2"/>
      <c r="IO148" s="2"/>
      <c r="IP148" s="2"/>
      <c r="IQ148" s="2"/>
      <c r="IR148" s="2"/>
      <c r="IS148" s="2"/>
      <c r="IT148" s="2"/>
      <c r="IU148" s="2"/>
    </row>
    <row r="149" spans="1:255" x14ac:dyDescent="0.2">
      <c r="A149">
        <v>18</v>
      </c>
      <c r="B149">
        <v>1</v>
      </c>
      <c r="C149">
        <v>334</v>
      </c>
      <c r="E149" t="s">
        <v>272</v>
      </c>
      <c r="F149" t="s">
        <v>273</v>
      </c>
      <c r="G149" t="s">
        <v>274</v>
      </c>
      <c r="H149" t="s">
        <v>258</v>
      </c>
      <c r="I149">
        <f>I135*J149</f>
        <v>0.08</v>
      </c>
      <c r="J149">
        <v>7.0671378091872794E-2</v>
      </c>
      <c r="O149">
        <f t="shared" si="152"/>
        <v>66.87</v>
      </c>
      <c r="P149">
        <f t="shared" si="153"/>
        <v>66.87</v>
      </c>
      <c r="Q149">
        <f t="shared" si="154"/>
        <v>0</v>
      </c>
      <c r="R149">
        <f t="shared" si="155"/>
        <v>0</v>
      </c>
      <c r="S149">
        <f t="shared" si="156"/>
        <v>0</v>
      </c>
      <c r="T149">
        <f t="shared" si="157"/>
        <v>0</v>
      </c>
      <c r="U149">
        <f t="shared" si="158"/>
        <v>0</v>
      </c>
      <c r="V149">
        <f t="shared" si="159"/>
        <v>0</v>
      </c>
      <c r="W149">
        <f t="shared" si="160"/>
        <v>0</v>
      </c>
      <c r="X149">
        <f t="shared" si="161"/>
        <v>0</v>
      </c>
      <c r="Y149">
        <f t="shared" si="162"/>
        <v>0</v>
      </c>
      <c r="AA149">
        <v>16483255</v>
      </c>
      <c r="AB149">
        <f t="shared" si="163"/>
        <v>128</v>
      </c>
      <c r="AC149">
        <f t="shared" si="149"/>
        <v>128</v>
      </c>
      <c r="AD149">
        <f t="shared" si="187"/>
        <v>0</v>
      </c>
      <c r="AE149">
        <f t="shared" si="188"/>
        <v>0</v>
      </c>
      <c r="AF149">
        <f t="shared" si="189"/>
        <v>0</v>
      </c>
      <c r="AG149">
        <f t="shared" si="164"/>
        <v>0</v>
      </c>
      <c r="AH149">
        <f t="shared" si="190"/>
        <v>0</v>
      </c>
      <c r="AI149">
        <f t="shared" si="191"/>
        <v>0</v>
      </c>
      <c r="AJ149">
        <f t="shared" si="165"/>
        <v>0</v>
      </c>
      <c r="AK149">
        <v>128</v>
      </c>
      <c r="AL149">
        <v>128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111</v>
      </c>
      <c r="AU149">
        <v>64</v>
      </c>
      <c r="AV149">
        <v>1</v>
      </c>
      <c r="AW149">
        <v>1</v>
      </c>
      <c r="AZ149">
        <v>6.53</v>
      </c>
      <c r="BA149">
        <v>1</v>
      </c>
      <c r="BB149">
        <v>1</v>
      </c>
      <c r="BC149">
        <v>6.53</v>
      </c>
      <c r="BD149" t="s">
        <v>4</v>
      </c>
      <c r="BE149" t="s">
        <v>4</v>
      </c>
      <c r="BF149" t="s">
        <v>4</v>
      </c>
      <c r="BG149" t="s">
        <v>4</v>
      </c>
      <c r="BH149">
        <v>3</v>
      </c>
      <c r="BI149">
        <v>1</v>
      </c>
      <c r="BJ149" t="s">
        <v>275</v>
      </c>
      <c r="BM149">
        <v>11001</v>
      </c>
      <c r="BN149">
        <v>0</v>
      </c>
      <c r="BO149" t="s">
        <v>4</v>
      </c>
      <c r="BP149">
        <v>0</v>
      </c>
      <c r="BQ149">
        <v>2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4</v>
      </c>
      <c r="BZ149">
        <v>123</v>
      </c>
      <c r="CA149">
        <v>75</v>
      </c>
      <c r="CF149">
        <v>0</v>
      </c>
      <c r="CG149">
        <v>0</v>
      </c>
      <c r="CM149">
        <v>0</v>
      </c>
      <c r="CN149" t="s">
        <v>4</v>
      </c>
      <c r="CO149">
        <v>0</v>
      </c>
      <c r="CP149">
        <f t="shared" si="166"/>
        <v>66.87</v>
      </c>
      <c r="CQ149">
        <f t="shared" si="167"/>
        <v>835.84</v>
      </c>
      <c r="CR149">
        <f t="shared" si="168"/>
        <v>0</v>
      </c>
      <c r="CS149">
        <f t="shared" si="169"/>
        <v>0</v>
      </c>
      <c r="CT149">
        <f t="shared" si="170"/>
        <v>0</v>
      </c>
      <c r="CU149">
        <f t="shared" si="171"/>
        <v>0</v>
      </c>
      <c r="CV149">
        <f t="shared" si="172"/>
        <v>0</v>
      </c>
      <c r="CW149">
        <f t="shared" si="173"/>
        <v>0</v>
      </c>
      <c r="CX149">
        <f t="shared" si="174"/>
        <v>0</v>
      </c>
      <c r="CY149">
        <f t="shared" si="175"/>
        <v>0</v>
      </c>
      <c r="CZ149">
        <f t="shared" si="176"/>
        <v>0</v>
      </c>
      <c r="DC149" t="s">
        <v>4</v>
      </c>
      <c r="DD149" t="s">
        <v>4</v>
      </c>
      <c r="DE149" t="s">
        <v>4</v>
      </c>
      <c r="DF149" t="s">
        <v>4</v>
      </c>
      <c r="DG149" t="s">
        <v>4</v>
      </c>
      <c r="DH149" t="s">
        <v>4</v>
      </c>
      <c r="DI149" t="s">
        <v>4</v>
      </c>
      <c r="DJ149" t="s">
        <v>4</v>
      </c>
      <c r="DK149" t="s">
        <v>4</v>
      </c>
      <c r="DL149" t="s">
        <v>4</v>
      </c>
      <c r="DM149" t="s">
        <v>4</v>
      </c>
      <c r="DN149">
        <v>0</v>
      </c>
      <c r="DO149">
        <v>0</v>
      </c>
      <c r="DP149">
        <v>1</v>
      </c>
      <c r="DQ149">
        <v>1</v>
      </c>
      <c r="DU149">
        <v>1010</v>
      </c>
      <c r="DV149" t="s">
        <v>258</v>
      </c>
      <c r="DW149" t="s">
        <v>258</v>
      </c>
      <c r="DX149">
        <v>100</v>
      </c>
      <c r="EE149">
        <v>16510488</v>
      </c>
      <c r="EF149">
        <v>2</v>
      </c>
      <c r="EG149" t="s">
        <v>22</v>
      </c>
      <c r="EH149">
        <v>0</v>
      </c>
      <c r="EI149" t="s">
        <v>4</v>
      </c>
      <c r="EJ149">
        <v>1</v>
      </c>
      <c r="EK149">
        <v>11001</v>
      </c>
      <c r="EL149" t="s">
        <v>68</v>
      </c>
      <c r="EM149" t="s">
        <v>232</v>
      </c>
      <c r="EO149" t="s">
        <v>4</v>
      </c>
      <c r="EQ149">
        <v>0</v>
      </c>
      <c r="ER149">
        <v>128</v>
      </c>
      <c r="ES149">
        <v>128</v>
      </c>
      <c r="ET149">
        <v>0</v>
      </c>
      <c r="EU149">
        <v>0</v>
      </c>
      <c r="EV149">
        <v>0</v>
      </c>
      <c r="EW149">
        <v>0</v>
      </c>
      <c r="EX149">
        <v>0</v>
      </c>
      <c r="FQ149">
        <v>0</v>
      </c>
      <c r="FR149">
        <f t="shared" si="177"/>
        <v>0</v>
      </c>
      <c r="FS149">
        <v>0</v>
      </c>
      <c r="FT149" t="s">
        <v>26</v>
      </c>
      <c r="FU149" t="s">
        <v>27</v>
      </c>
      <c r="FX149">
        <v>110.7</v>
      </c>
      <c r="FY149">
        <v>63.75</v>
      </c>
      <c r="GA149" t="s">
        <v>4</v>
      </c>
      <c r="GD149">
        <v>0</v>
      </c>
      <c r="GF149">
        <v>-1530028590</v>
      </c>
      <c r="GG149">
        <v>1</v>
      </c>
      <c r="GH149">
        <v>1</v>
      </c>
      <c r="GI149">
        <v>4</v>
      </c>
      <c r="GJ149">
        <v>0</v>
      </c>
      <c r="GK149">
        <f>ROUND(R149*(S12)/100,2)</f>
        <v>0</v>
      </c>
      <c r="GL149">
        <f t="shared" si="178"/>
        <v>0</v>
      </c>
      <c r="GM149">
        <f t="shared" si="179"/>
        <v>66.87</v>
      </c>
      <c r="GN149">
        <f t="shared" si="180"/>
        <v>66.87</v>
      </c>
      <c r="GO149">
        <f t="shared" si="181"/>
        <v>0</v>
      </c>
      <c r="GP149">
        <f t="shared" si="182"/>
        <v>0</v>
      </c>
      <c r="GR149">
        <v>0</v>
      </c>
      <c r="GS149">
        <v>3</v>
      </c>
      <c r="GT149">
        <v>0</v>
      </c>
      <c r="GU149" t="s">
        <v>4</v>
      </c>
      <c r="GV149">
        <f t="shared" si="183"/>
        <v>0</v>
      </c>
      <c r="GW149">
        <v>1</v>
      </c>
      <c r="GX149">
        <f t="shared" si="184"/>
        <v>0</v>
      </c>
      <c r="HA149">
        <v>0</v>
      </c>
      <c r="HB149">
        <v>0</v>
      </c>
      <c r="IK149">
        <v>0</v>
      </c>
    </row>
    <row r="150" spans="1:255" x14ac:dyDescent="0.2">
      <c r="A150" s="2">
        <v>18</v>
      </c>
      <c r="B150" s="2">
        <v>1</v>
      </c>
      <c r="C150" s="2">
        <v>307</v>
      </c>
      <c r="D150" s="2"/>
      <c r="E150" s="2" t="s">
        <v>276</v>
      </c>
      <c r="F150" s="2" t="s">
        <v>277</v>
      </c>
      <c r="G150" s="2" t="s">
        <v>278</v>
      </c>
      <c r="H150" s="2" t="s">
        <v>82</v>
      </c>
      <c r="I150" s="2">
        <f>I134*J150</f>
        <v>7.9240000000000004</v>
      </c>
      <c r="J150" s="2">
        <v>7.0000000000000009</v>
      </c>
      <c r="K150" s="2"/>
      <c r="L150" s="2"/>
      <c r="M150" s="2"/>
      <c r="N150" s="2"/>
      <c r="O150" s="2">
        <f t="shared" si="152"/>
        <v>0</v>
      </c>
      <c r="P150" s="2">
        <f t="shared" si="153"/>
        <v>0</v>
      </c>
      <c r="Q150" s="2">
        <f t="shared" si="154"/>
        <v>0</v>
      </c>
      <c r="R150" s="2">
        <f t="shared" si="155"/>
        <v>0</v>
      </c>
      <c r="S150" s="2">
        <f t="shared" si="156"/>
        <v>0</v>
      </c>
      <c r="T150" s="2">
        <f t="shared" si="157"/>
        <v>0</v>
      </c>
      <c r="U150" s="2">
        <f t="shared" si="158"/>
        <v>0</v>
      </c>
      <c r="V150" s="2">
        <f t="shared" si="159"/>
        <v>0</v>
      </c>
      <c r="W150" s="2">
        <f t="shared" si="160"/>
        <v>0</v>
      </c>
      <c r="X150" s="2">
        <f t="shared" si="161"/>
        <v>0</v>
      </c>
      <c r="Y150" s="2">
        <f t="shared" si="162"/>
        <v>0</v>
      </c>
      <c r="Z150" s="2"/>
      <c r="AA150" s="2">
        <v>16483241</v>
      </c>
      <c r="AB150" s="2">
        <f t="shared" si="163"/>
        <v>0</v>
      </c>
      <c r="AC150" s="2">
        <f t="shared" si="149"/>
        <v>0</v>
      </c>
      <c r="AD150" s="2">
        <f t="shared" si="187"/>
        <v>0</v>
      </c>
      <c r="AE150" s="2">
        <f t="shared" si="188"/>
        <v>0</v>
      </c>
      <c r="AF150" s="2">
        <f t="shared" si="189"/>
        <v>0</v>
      </c>
      <c r="AG150" s="2">
        <f t="shared" si="164"/>
        <v>0</v>
      </c>
      <c r="AH150" s="2">
        <f t="shared" si="190"/>
        <v>0</v>
      </c>
      <c r="AI150" s="2">
        <f t="shared" si="191"/>
        <v>0</v>
      </c>
      <c r="AJ150" s="2">
        <f t="shared" si="165"/>
        <v>0</v>
      </c>
      <c r="AK150" s="2">
        <v>0</v>
      </c>
      <c r="AL150" s="2">
        <v>0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111</v>
      </c>
      <c r="AU150" s="2">
        <v>64</v>
      </c>
      <c r="AV150" s="2">
        <v>1</v>
      </c>
      <c r="AW150" s="2">
        <v>1</v>
      </c>
      <c r="AX150" s="2"/>
      <c r="AY150" s="2"/>
      <c r="AZ150" s="2">
        <v>1</v>
      </c>
      <c r="BA150" s="2">
        <v>1</v>
      </c>
      <c r="BB150" s="2">
        <v>1</v>
      </c>
      <c r="BC150" s="2">
        <v>1</v>
      </c>
      <c r="BD150" s="2" t="s">
        <v>4</v>
      </c>
      <c r="BE150" s="2" t="s">
        <v>4</v>
      </c>
      <c r="BF150" s="2" t="s">
        <v>4</v>
      </c>
      <c r="BG150" s="2" t="s">
        <v>4</v>
      </c>
      <c r="BH150" s="2">
        <v>3</v>
      </c>
      <c r="BI150" s="2">
        <v>1</v>
      </c>
      <c r="BJ150" s="2" t="s">
        <v>4</v>
      </c>
      <c r="BK150" s="2"/>
      <c r="BL150" s="2"/>
      <c r="BM150" s="2">
        <v>11001</v>
      </c>
      <c r="BN150" s="2">
        <v>0</v>
      </c>
      <c r="BO150" s="2" t="s">
        <v>4</v>
      </c>
      <c r="BP150" s="2">
        <v>0</v>
      </c>
      <c r="BQ150" s="2">
        <v>2</v>
      </c>
      <c r="BR150" s="2">
        <v>0</v>
      </c>
      <c r="BS150" s="2">
        <v>1</v>
      </c>
      <c r="BT150" s="2">
        <v>1</v>
      </c>
      <c r="BU150" s="2">
        <v>1</v>
      </c>
      <c r="BV150" s="2">
        <v>1</v>
      </c>
      <c r="BW150" s="2">
        <v>1</v>
      </c>
      <c r="BX150" s="2">
        <v>1</v>
      </c>
      <c r="BY150" s="2" t="s">
        <v>4</v>
      </c>
      <c r="BZ150" s="2">
        <v>123</v>
      </c>
      <c r="CA150" s="2">
        <v>75</v>
      </c>
      <c r="CB150" s="2"/>
      <c r="CC150" s="2"/>
      <c r="CD150" s="2"/>
      <c r="CE150" s="2"/>
      <c r="CF150" s="2">
        <v>0</v>
      </c>
      <c r="CG150" s="2">
        <v>0</v>
      </c>
      <c r="CH150" s="2"/>
      <c r="CI150" s="2"/>
      <c r="CJ150" s="2"/>
      <c r="CK150" s="2"/>
      <c r="CL150" s="2"/>
      <c r="CM150" s="2">
        <v>0</v>
      </c>
      <c r="CN150" s="2" t="s">
        <v>4</v>
      </c>
      <c r="CO150" s="2">
        <v>0</v>
      </c>
      <c r="CP150" s="2">
        <f t="shared" si="166"/>
        <v>0</v>
      </c>
      <c r="CQ150" s="2">
        <f t="shared" si="167"/>
        <v>0</v>
      </c>
      <c r="CR150" s="2">
        <f t="shared" si="168"/>
        <v>0</v>
      </c>
      <c r="CS150" s="2">
        <f t="shared" si="169"/>
        <v>0</v>
      </c>
      <c r="CT150" s="2">
        <f t="shared" si="170"/>
        <v>0</v>
      </c>
      <c r="CU150" s="2">
        <f t="shared" si="171"/>
        <v>0</v>
      </c>
      <c r="CV150" s="2">
        <f t="shared" si="172"/>
        <v>0</v>
      </c>
      <c r="CW150" s="2">
        <f t="shared" si="173"/>
        <v>0</v>
      </c>
      <c r="CX150" s="2">
        <f t="shared" si="174"/>
        <v>0</v>
      </c>
      <c r="CY150" s="2">
        <f t="shared" si="175"/>
        <v>0</v>
      </c>
      <c r="CZ150" s="2">
        <f t="shared" si="176"/>
        <v>0</v>
      </c>
      <c r="DA150" s="2"/>
      <c r="DB150" s="2"/>
      <c r="DC150" s="2" t="s">
        <v>4</v>
      </c>
      <c r="DD150" s="2" t="s">
        <v>4</v>
      </c>
      <c r="DE150" s="2" t="s">
        <v>4</v>
      </c>
      <c r="DF150" s="2" t="s">
        <v>4</v>
      </c>
      <c r="DG150" s="2" t="s">
        <v>4</v>
      </c>
      <c r="DH150" s="2" t="s">
        <v>4</v>
      </c>
      <c r="DI150" s="2" t="s">
        <v>4</v>
      </c>
      <c r="DJ150" s="2" t="s">
        <v>4</v>
      </c>
      <c r="DK150" s="2" t="s">
        <v>4</v>
      </c>
      <c r="DL150" s="2" t="s">
        <v>4</v>
      </c>
      <c r="DM150" s="2" t="s">
        <v>4</v>
      </c>
      <c r="DN150" s="2">
        <v>0</v>
      </c>
      <c r="DO150" s="2">
        <v>0</v>
      </c>
      <c r="DP150" s="2">
        <v>1</v>
      </c>
      <c r="DQ150" s="2">
        <v>1</v>
      </c>
      <c r="DR150" s="2"/>
      <c r="DS150" s="2"/>
      <c r="DT150" s="2"/>
      <c r="DU150" s="2">
        <v>1010</v>
      </c>
      <c r="DV150" s="2" t="s">
        <v>82</v>
      </c>
      <c r="DW150" s="2" t="s">
        <v>82</v>
      </c>
      <c r="DX150" s="2">
        <v>1</v>
      </c>
      <c r="DY150" s="2"/>
      <c r="DZ150" s="2"/>
      <c r="EA150" s="2"/>
      <c r="EB150" s="2"/>
      <c r="EC150" s="2"/>
      <c r="ED150" s="2"/>
      <c r="EE150" s="2">
        <v>16510488</v>
      </c>
      <c r="EF150" s="2">
        <v>2</v>
      </c>
      <c r="EG150" s="2" t="s">
        <v>22</v>
      </c>
      <c r="EH150" s="2">
        <v>0</v>
      </c>
      <c r="EI150" s="2" t="s">
        <v>4</v>
      </c>
      <c r="EJ150" s="2">
        <v>1</v>
      </c>
      <c r="EK150" s="2">
        <v>11001</v>
      </c>
      <c r="EL150" s="2" t="s">
        <v>68</v>
      </c>
      <c r="EM150" s="2" t="s">
        <v>232</v>
      </c>
      <c r="EN150" s="2"/>
      <c r="EO150" s="2" t="s">
        <v>4</v>
      </c>
      <c r="EP150" s="2"/>
      <c r="EQ150" s="2">
        <v>0</v>
      </c>
      <c r="ER150" s="2">
        <v>0</v>
      </c>
      <c r="ES150" s="2">
        <v>0</v>
      </c>
      <c r="ET150" s="2">
        <v>0</v>
      </c>
      <c r="EU150" s="2">
        <v>0</v>
      </c>
      <c r="EV150" s="2">
        <v>0</v>
      </c>
      <c r="EW150" s="2">
        <v>0</v>
      </c>
      <c r="EX150" s="2">
        <v>0</v>
      </c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>
        <v>0</v>
      </c>
      <c r="FR150" s="2">
        <f t="shared" si="177"/>
        <v>0</v>
      </c>
      <c r="FS150" s="2">
        <v>0</v>
      </c>
      <c r="FT150" s="2" t="s">
        <v>26</v>
      </c>
      <c r="FU150" s="2" t="s">
        <v>27</v>
      </c>
      <c r="FV150" s="2"/>
      <c r="FW150" s="2"/>
      <c r="FX150" s="2">
        <v>110.7</v>
      </c>
      <c r="FY150" s="2">
        <v>63.75</v>
      </c>
      <c r="FZ150" s="2"/>
      <c r="GA150" s="2" t="s">
        <v>4</v>
      </c>
      <c r="GB150" s="2"/>
      <c r="GC150" s="2"/>
      <c r="GD150" s="2">
        <v>0</v>
      </c>
      <c r="GE150" s="2"/>
      <c r="GF150" s="2">
        <v>457303772</v>
      </c>
      <c r="GG150" s="2">
        <v>2</v>
      </c>
      <c r="GH150" s="2">
        <v>1</v>
      </c>
      <c r="GI150" s="2">
        <v>-2</v>
      </c>
      <c r="GJ150" s="2">
        <v>0</v>
      </c>
      <c r="GK150" s="2">
        <f>ROUND(R150*(R12)/100,2)</f>
        <v>0</v>
      </c>
      <c r="GL150" s="2">
        <f t="shared" si="178"/>
        <v>0</v>
      </c>
      <c r="GM150" s="2">
        <f t="shared" si="179"/>
        <v>0</v>
      </c>
      <c r="GN150" s="2">
        <f t="shared" si="180"/>
        <v>0</v>
      </c>
      <c r="GO150" s="2">
        <f t="shared" si="181"/>
        <v>0</v>
      </c>
      <c r="GP150" s="2">
        <f t="shared" si="182"/>
        <v>0</v>
      </c>
      <c r="GQ150" s="2"/>
      <c r="GR150" s="2">
        <v>0</v>
      </c>
      <c r="GS150" s="2">
        <v>3</v>
      </c>
      <c r="GT150" s="2">
        <v>0</v>
      </c>
      <c r="GU150" s="2" t="s">
        <v>4</v>
      </c>
      <c r="GV150" s="2">
        <f t="shared" si="183"/>
        <v>0</v>
      </c>
      <c r="GW150" s="2">
        <v>1</v>
      </c>
      <c r="GX150" s="2">
        <f t="shared" si="184"/>
        <v>0</v>
      </c>
      <c r="GY150" s="2"/>
      <c r="GZ150" s="2"/>
      <c r="HA150" s="2">
        <v>0</v>
      </c>
      <c r="HB150" s="2">
        <v>0</v>
      </c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>
        <v>0</v>
      </c>
      <c r="IL150" s="2"/>
      <c r="IM150" s="2"/>
      <c r="IN150" s="2"/>
      <c r="IO150" s="2"/>
      <c r="IP150" s="2"/>
      <c r="IQ150" s="2"/>
      <c r="IR150" s="2"/>
      <c r="IS150" s="2"/>
      <c r="IT150" s="2"/>
      <c r="IU150" s="2"/>
    </row>
    <row r="151" spans="1:255" x14ac:dyDescent="0.2">
      <c r="A151">
        <v>18</v>
      </c>
      <c r="B151">
        <v>1</v>
      </c>
      <c r="C151">
        <v>325</v>
      </c>
      <c r="E151" t="s">
        <v>276</v>
      </c>
      <c r="F151" t="s">
        <v>277</v>
      </c>
      <c r="G151" t="s">
        <v>278</v>
      </c>
      <c r="H151" t="s">
        <v>82</v>
      </c>
      <c r="I151">
        <f>I135*J151</f>
        <v>7.9240000000000004</v>
      </c>
      <c r="J151">
        <v>7.0000000000000009</v>
      </c>
      <c r="O151">
        <f t="shared" si="152"/>
        <v>0</v>
      </c>
      <c r="P151">
        <f t="shared" si="153"/>
        <v>0</v>
      </c>
      <c r="Q151">
        <f t="shared" si="154"/>
        <v>0</v>
      </c>
      <c r="R151">
        <f t="shared" si="155"/>
        <v>0</v>
      </c>
      <c r="S151">
        <f t="shared" si="156"/>
        <v>0</v>
      </c>
      <c r="T151">
        <f t="shared" si="157"/>
        <v>0</v>
      </c>
      <c r="U151">
        <f t="shared" si="158"/>
        <v>0</v>
      </c>
      <c r="V151">
        <f t="shared" si="159"/>
        <v>0</v>
      </c>
      <c r="W151">
        <f t="shared" si="160"/>
        <v>0</v>
      </c>
      <c r="X151">
        <f t="shared" si="161"/>
        <v>0</v>
      </c>
      <c r="Y151">
        <f t="shared" si="162"/>
        <v>0</v>
      </c>
      <c r="AA151">
        <v>16483255</v>
      </c>
      <c r="AB151">
        <f t="shared" si="163"/>
        <v>0</v>
      </c>
      <c r="AC151">
        <f t="shared" si="149"/>
        <v>0</v>
      </c>
      <c r="AD151">
        <f t="shared" si="187"/>
        <v>0</v>
      </c>
      <c r="AE151">
        <f t="shared" si="188"/>
        <v>0</v>
      </c>
      <c r="AF151">
        <f t="shared" si="189"/>
        <v>0</v>
      </c>
      <c r="AG151">
        <f t="shared" si="164"/>
        <v>0</v>
      </c>
      <c r="AH151">
        <f t="shared" si="190"/>
        <v>0</v>
      </c>
      <c r="AI151">
        <f t="shared" si="191"/>
        <v>0</v>
      </c>
      <c r="AJ151">
        <f t="shared" si="165"/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111</v>
      </c>
      <c r="AU151">
        <v>64</v>
      </c>
      <c r="AV151">
        <v>1</v>
      </c>
      <c r="AW151">
        <v>1</v>
      </c>
      <c r="AZ151">
        <v>6.53</v>
      </c>
      <c r="BA151">
        <v>1</v>
      </c>
      <c r="BB151">
        <v>1</v>
      </c>
      <c r="BC151">
        <v>6.53</v>
      </c>
      <c r="BD151" t="s">
        <v>4</v>
      </c>
      <c r="BE151" t="s">
        <v>4</v>
      </c>
      <c r="BF151" t="s">
        <v>4</v>
      </c>
      <c r="BG151" t="s">
        <v>4</v>
      </c>
      <c r="BH151">
        <v>3</v>
      </c>
      <c r="BI151">
        <v>1</v>
      </c>
      <c r="BJ151" t="s">
        <v>4</v>
      </c>
      <c r="BM151">
        <v>11001</v>
      </c>
      <c r="BN151">
        <v>0</v>
      </c>
      <c r="BO151" t="s">
        <v>4</v>
      </c>
      <c r="BP151">
        <v>0</v>
      </c>
      <c r="BQ151">
        <v>2</v>
      </c>
      <c r="BR151">
        <v>0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4</v>
      </c>
      <c r="BZ151">
        <v>123</v>
      </c>
      <c r="CA151">
        <v>75</v>
      </c>
      <c r="CF151">
        <v>0</v>
      </c>
      <c r="CG151">
        <v>0</v>
      </c>
      <c r="CM151">
        <v>0</v>
      </c>
      <c r="CN151" t="s">
        <v>4</v>
      </c>
      <c r="CO151">
        <v>0</v>
      </c>
      <c r="CP151">
        <f t="shared" si="166"/>
        <v>0</v>
      </c>
      <c r="CQ151">
        <f t="shared" si="167"/>
        <v>0</v>
      </c>
      <c r="CR151">
        <f t="shared" si="168"/>
        <v>0</v>
      </c>
      <c r="CS151">
        <f t="shared" si="169"/>
        <v>0</v>
      </c>
      <c r="CT151">
        <f t="shared" si="170"/>
        <v>0</v>
      </c>
      <c r="CU151">
        <f t="shared" si="171"/>
        <v>0</v>
      </c>
      <c r="CV151">
        <f t="shared" si="172"/>
        <v>0</v>
      </c>
      <c r="CW151">
        <f t="shared" si="173"/>
        <v>0</v>
      </c>
      <c r="CX151">
        <f t="shared" si="174"/>
        <v>0</v>
      </c>
      <c r="CY151">
        <f t="shared" si="175"/>
        <v>0</v>
      </c>
      <c r="CZ151">
        <f t="shared" si="176"/>
        <v>0</v>
      </c>
      <c r="DC151" t="s">
        <v>4</v>
      </c>
      <c r="DD151" t="s">
        <v>4</v>
      </c>
      <c r="DE151" t="s">
        <v>4</v>
      </c>
      <c r="DF151" t="s">
        <v>4</v>
      </c>
      <c r="DG151" t="s">
        <v>4</v>
      </c>
      <c r="DH151" t="s">
        <v>4</v>
      </c>
      <c r="DI151" t="s">
        <v>4</v>
      </c>
      <c r="DJ151" t="s">
        <v>4</v>
      </c>
      <c r="DK151" t="s">
        <v>4</v>
      </c>
      <c r="DL151" t="s">
        <v>4</v>
      </c>
      <c r="DM151" t="s">
        <v>4</v>
      </c>
      <c r="DN151">
        <v>0</v>
      </c>
      <c r="DO151">
        <v>0</v>
      </c>
      <c r="DP151">
        <v>1</v>
      </c>
      <c r="DQ151">
        <v>1</v>
      </c>
      <c r="DU151">
        <v>1010</v>
      </c>
      <c r="DV151" t="s">
        <v>82</v>
      </c>
      <c r="DW151" t="s">
        <v>82</v>
      </c>
      <c r="DX151">
        <v>1</v>
      </c>
      <c r="EE151">
        <v>16510488</v>
      </c>
      <c r="EF151">
        <v>2</v>
      </c>
      <c r="EG151" t="s">
        <v>22</v>
      </c>
      <c r="EH151">
        <v>0</v>
      </c>
      <c r="EI151" t="s">
        <v>4</v>
      </c>
      <c r="EJ151">
        <v>1</v>
      </c>
      <c r="EK151">
        <v>11001</v>
      </c>
      <c r="EL151" t="s">
        <v>68</v>
      </c>
      <c r="EM151" t="s">
        <v>232</v>
      </c>
      <c r="EO151" t="s">
        <v>4</v>
      </c>
      <c r="EQ151">
        <v>0</v>
      </c>
      <c r="ER151">
        <v>0</v>
      </c>
      <c r="ES151">
        <v>0</v>
      </c>
      <c r="ET151">
        <v>0</v>
      </c>
      <c r="EU151">
        <v>0</v>
      </c>
      <c r="EV151">
        <v>0</v>
      </c>
      <c r="EW151">
        <v>0</v>
      </c>
      <c r="EX151">
        <v>0</v>
      </c>
      <c r="FQ151">
        <v>0</v>
      </c>
      <c r="FR151">
        <f t="shared" si="177"/>
        <v>0</v>
      </c>
      <c r="FS151">
        <v>0</v>
      </c>
      <c r="FT151" t="s">
        <v>26</v>
      </c>
      <c r="FU151" t="s">
        <v>27</v>
      </c>
      <c r="FX151">
        <v>110.7</v>
      </c>
      <c r="FY151">
        <v>63.75</v>
      </c>
      <c r="GA151" t="s">
        <v>4</v>
      </c>
      <c r="GD151">
        <v>0</v>
      </c>
      <c r="GF151">
        <v>457303772</v>
      </c>
      <c r="GG151">
        <v>1</v>
      </c>
      <c r="GH151">
        <v>1</v>
      </c>
      <c r="GI151">
        <v>4</v>
      </c>
      <c r="GJ151">
        <v>0</v>
      </c>
      <c r="GK151">
        <f>ROUND(R151*(S12)/100,2)</f>
        <v>0</v>
      </c>
      <c r="GL151">
        <f t="shared" si="178"/>
        <v>0</v>
      </c>
      <c r="GM151">
        <f t="shared" si="179"/>
        <v>0</v>
      </c>
      <c r="GN151">
        <f t="shared" si="180"/>
        <v>0</v>
      </c>
      <c r="GO151">
        <f t="shared" si="181"/>
        <v>0</v>
      </c>
      <c r="GP151">
        <f t="shared" si="182"/>
        <v>0</v>
      </c>
      <c r="GR151">
        <v>0</v>
      </c>
      <c r="GS151">
        <v>3</v>
      </c>
      <c r="GT151">
        <v>0</v>
      </c>
      <c r="GU151" t="s">
        <v>4</v>
      </c>
      <c r="GV151">
        <f t="shared" si="183"/>
        <v>0</v>
      </c>
      <c r="GW151">
        <v>1</v>
      </c>
      <c r="GX151">
        <f t="shared" si="184"/>
        <v>0</v>
      </c>
      <c r="HA151">
        <v>0</v>
      </c>
      <c r="HB151">
        <v>0</v>
      </c>
      <c r="IK151">
        <v>0</v>
      </c>
    </row>
    <row r="152" spans="1:255" x14ac:dyDescent="0.2">
      <c r="A152" s="2">
        <v>18</v>
      </c>
      <c r="B152" s="2">
        <v>1</v>
      </c>
      <c r="C152" s="2">
        <v>308</v>
      </c>
      <c r="D152" s="2"/>
      <c r="E152" s="2" t="s">
        <v>279</v>
      </c>
      <c r="F152" s="2" t="s">
        <v>277</v>
      </c>
      <c r="G152" s="2" t="s">
        <v>280</v>
      </c>
      <c r="H152" s="2" t="s">
        <v>82</v>
      </c>
      <c r="I152" s="2">
        <f>I134*J152</f>
        <v>7.9240000000000004</v>
      </c>
      <c r="J152" s="2">
        <v>7.0000000000000009</v>
      </c>
      <c r="K152" s="2"/>
      <c r="L152" s="2"/>
      <c r="M152" s="2"/>
      <c r="N152" s="2"/>
      <c r="O152" s="2">
        <f t="shared" si="152"/>
        <v>0</v>
      </c>
      <c r="P152" s="2">
        <f t="shared" si="153"/>
        <v>0</v>
      </c>
      <c r="Q152" s="2">
        <f t="shared" si="154"/>
        <v>0</v>
      </c>
      <c r="R152" s="2">
        <f t="shared" si="155"/>
        <v>0</v>
      </c>
      <c r="S152" s="2">
        <f t="shared" si="156"/>
        <v>0</v>
      </c>
      <c r="T152" s="2">
        <f t="shared" si="157"/>
        <v>0</v>
      </c>
      <c r="U152" s="2">
        <f t="shared" si="158"/>
        <v>0</v>
      </c>
      <c r="V152" s="2">
        <f t="shared" si="159"/>
        <v>0</v>
      </c>
      <c r="W152" s="2">
        <f t="shared" si="160"/>
        <v>0</v>
      </c>
      <c r="X152" s="2">
        <f t="shared" si="161"/>
        <v>0</v>
      </c>
      <c r="Y152" s="2">
        <f t="shared" si="162"/>
        <v>0</v>
      </c>
      <c r="Z152" s="2"/>
      <c r="AA152" s="2">
        <v>16483241</v>
      </c>
      <c r="AB152" s="2">
        <f t="shared" si="163"/>
        <v>0</v>
      </c>
      <c r="AC152" s="2">
        <f t="shared" si="149"/>
        <v>0</v>
      </c>
      <c r="AD152" s="2">
        <f t="shared" si="187"/>
        <v>0</v>
      </c>
      <c r="AE152" s="2">
        <f t="shared" si="188"/>
        <v>0</v>
      </c>
      <c r="AF152" s="2">
        <f t="shared" si="189"/>
        <v>0</v>
      </c>
      <c r="AG152" s="2">
        <f t="shared" si="164"/>
        <v>0</v>
      </c>
      <c r="AH152" s="2">
        <f t="shared" si="190"/>
        <v>0</v>
      </c>
      <c r="AI152" s="2">
        <f t="shared" si="191"/>
        <v>0</v>
      </c>
      <c r="AJ152" s="2">
        <f t="shared" si="165"/>
        <v>0</v>
      </c>
      <c r="AK152" s="2">
        <v>0</v>
      </c>
      <c r="AL152" s="2">
        <v>0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  <c r="AT152" s="2">
        <v>111</v>
      </c>
      <c r="AU152" s="2">
        <v>64</v>
      </c>
      <c r="AV152" s="2">
        <v>1</v>
      </c>
      <c r="AW152" s="2">
        <v>1</v>
      </c>
      <c r="AX152" s="2"/>
      <c r="AY152" s="2"/>
      <c r="AZ152" s="2">
        <v>1</v>
      </c>
      <c r="BA152" s="2">
        <v>1</v>
      </c>
      <c r="BB152" s="2">
        <v>1</v>
      </c>
      <c r="BC152" s="2">
        <v>1</v>
      </c>
      <c r="BD152" s="2" t="s">
        <v>4</v>
      </c>
      <c r="BE152" s="2" t="s">
        <v>4</v>
      </c>
      <c r="BF152" s="2" t="s">
        <v>4</v>
      </c>
      <c r="BG152" s="2" t="s">
        <v>4</v>
      </c>
      <c r="BH152" s="2">
        <v>3</v>
      </c>
      <c r="BI152" s="2">
        <v>1</v>
      </c>
      <c r="BJ152" s="2" t="s">
        <v>4</v>
      </c>
      <c r="BK152" s="2"/>
      <c r="BL152" s="2"/>
      <c r="BM152" s="2">
        <v>11001</v>
      </c>
      <c r="BN152" s="2">
        <v>0</v>
      </c>
      <c r="BO152" s="2" t="s">
        <v>4</v>
      </c>
      <c r="BP152" s="2">
        <v>0</v>
      </c>
      <c r="BQ152" s="2">
        <v>2</v>
      </c>
      <c r="BR152" s="2">
        <v>0</v>
      </c>
      <c r="BS152" s="2">
        <v>1</v>
      </c>
      <c r="BT152" s="2">
        <v>1</v>
      </c>
      <c r="BU152" s="2">
        <v>1</v>
      </c>
      <c r="BV152" s="2">
        <v>1</v>
      </c>
      <c r="BW152" s="2">
        <v>1</v>
      </c>
      <c r="BX152" s="2">
        <v>1</v>
      </c>
      <c r="BY152" s="2" t="s">
        <v>4</v>
      </c>
      <c r="BZ152" s="2">
        <v>123</v>
      </c>
      <c r="CA152" s="2">
        <v>75</v>
      </c>
      <c r="CB152" s="2"/>
      <c r="CC152" s="2"/>
      <c r="CD152" s="2"/>
      <c r="CE152" s="2"/>
      <c r="CF152" s="2">
        <v>0</v>
      </c>
      <c r="CG152" s="2">
        <v>0</v>
      </c>
      <c r="CH152" s="2"/>
      <c r="CI152" s="2"/>
      <c r="CJ152" s="2"/>
      <c r="CK152" s="2"/>
      <c r="CL152" s="2"/>
      <c r="CM152" s="2">
        <v>0</v>
      </c>
      <c r="CN152" s="2" t="s">
        <v>4</v>
      </c>
      <c r="CO152" s="2">
        <v>0</v>
      </c>
      <c r="CP152" s="2">
        <f t="shared" si="166"/>
        <v>0</v>
      </c>
      <c r="CQ152" s="2">
        <f t="shared" si="167"/>
        <v>0</v>
      </c>
      <c r="CR152" s="2">
        <f t="shared" si="168"/>
        <v>0</v>
      </c>
      <c r="CS152" s="2">
        <f t="shared" si="169"/>
        <v>0</v>
      </c>
      <c r="CT152" s="2">
        <f t="shared" si="170"/>
        <v>0</v>
      </c>
      <c r="CU152" s="2">
        <f t="shared" si="171"/>
        <v>0</v>
      </c>
      <c r="CV152" s="2">
        <f t="shared" si="172"/>
        <v>0</v>
      </c>
      <c r="CW152" s="2">
        <f t="shared" si="173"/>
        <v>0</v>
      </c>
      <c r="CX152" s="2">
        <f t="shared" si="174"/>
        <v>0</v>
      </c>
      <c r="CY152" s="2">
        <f t="shared" si="175"/>
        <v>0</v>
      </c>
      <c r="CZ152" s="2">
        <f t="shared" si="176"/>
        <v>0</v>
      </c>
      <c r="DA152" s="2"/>
      <c r="DB152" s="2"/>
      <c r="DC152" s="2" t="s">
        <v>4</v>
      </c>
      <c r="DD152" s="2" t="s">
        <v>4</v>
      </c>
      <c r="DE152" s="2" t="s">
        <v>4</v>
      </c>
      <c r="DF152" s="2" t="s">
        <v>4</v>
      </c>
      <c r="DG152" s="2" t="s">
        <v>4</v>
      </c>
      <c r="DH152" s="2" t="s">
        <v>4</v>
      </c>
      <c r="DI152" s="2" t="s">
        <v>4</v>
      </c>
      <c r="DJ152" s="2" t="s">
        <v>4</v>
      </c>
      <c r="DK152" s="2" t="s">
        <v>4</v>
      </c>
      <c r="DL152" s="2" t="s">
        <v>4</v>
      </c>
      <c r="DM152" s="2" t="s">
        <v>4</v>
      </c>
      <c r="DN152" s="2">
        <v>0</v>
      </c>
      <c r="DO152" s="2">
        <v>0</v>
      </c>
      <c r="DP152" s="2">
        <v>1</v>
      </c>
      <c r="DQ152" s="2">
        <v>1</v>
      </c>
      <c r="DR152" s="2"/>
      <c r="DS152" s="2"/>
      <c r="DT152" s="2"/>
      <c r="DU152" s="2">
        <v>1010</v>
      </c>
      <c r="DV152" s="2" t="s">
        <v>82</v>
      </c>
      <c r="DW152" s="2" t="s">
        <v>82</v>
      </c>
      <c r="DX152" s="2">
        <v>1</v>
      </c>
      <c r="DY152" s="2"/>
      <c r="DZ152" s="2"/>
      <c r="EA152" s="2"/>
      <c r="EB152" s="2"/>
      <c r="EC152" s="2"/>
      <c r="ED152" s="2"/>
      <c r="EE152" s="2">
        <v>16510488</v>
      </c>
      <c r="EF152" s="2">
        <v>2</v>
      </c>
      <c r="EG152" s="2" t="s">
        <v>22</v>
      </c>
      <c r="EH152" s="2">
        <v>0</v>
      </c>
      <c r="EI152" s="2" t="s">
        <v>4</v>
      </c>
      <c r="EJ152" s="2">
        <v>1</v>
      </c>
      <c r="EK152" s="2">
        <v>11001</v>
      </c>
      <c r="EL152" s="2" t="s">
        <v>68</v>
      </c>
      <c r="EM152" s="2" t="s">
        <v>232</v>
      </c>
      <c r="EN152" s="2"/>
      <c r="EO152" s="2" t="s">
        <v>4</v>
      </c>
      <c r="EP152" s="2"/>
      <c r="EQ152" s="2">
        <v>0</v>
      </c>
      <c r="ER152" s="2">
        <v>0</v>
      </c>
      <c r="ES152" s="2">
        <v>0</v>
      </c>
      <c r="ET152" s="2">
        <v>0</v>
      </c>
      <c r="EU152" s="2">
        <v>0</v>
      </c>
      <c r="EV152" s="2">
        <v>0</v>
      </c>
      <c r="EW152" s="2">
        <v>0</v>
      </c>
      <c r="EX152" s="2">
        <v>0</v>
      </c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>
        <v>0</v>
      </c>
      <c r="FR152" s="2">
        <f t="shared" si="177"/>
        <v>0</v>
      </c>
      <c r="FS152" s="2">
        <v>0</v>
      </c>
      <c r="FT152" s="2" t="s">
        <v>26</v>
      </c>
      <c r="FU152" s="2" t="s">
        <v>27</v>
      </c>
      <c r="FV152" s="2"/>
      <c r="FW152" s="2"/>
      <c r="FX152" s="2">
        <v>110.7</v>
      </c>
      <c r="FY152" s="2">
        <v>63.75</v>
      </c>
      <c r="FZ152" s="2"/>
      <c r="GA152" s="2" t="s">
        <v>4</v>
      </c>
      <c r="GB152" s="2"/>
      <c r="GC152" s="2"/>
      <c r="GD152" s="2">
        <v>0</v>
      </c>
      <c r="GE152" s="2"/>
      <c r="GF152" s="2">
        <v>119324816</v>
      </c>
      <c r="GG152" s="2">
        <v>2</v>
      </c>
      <c r="GH152" s="2">
        <v>1</v>
      </c>
      <c r="GI152" s="2">
        <v>-2</v>
      </c>
      <c r="GJ152" s="2">
        <v>0</v>
      </c>
      <c r="GK152" s="2">
        <f>ROUND(R152*(R12)/100,2)</f>
        <v>0</v>
      </c>
      <c r="GL152" s="2">
        <f t="shared" si="178"/>
        <v>0</v>
      </c>
      <c r="GM152" s="2">
        <f t="shared" si="179"/>
        <v>0</v>
      </c>
      <c r="GN152" s="2">
        <f t="shared" si="180"/>
        <v>0</v>
      </c>
      <c r="GO152" s="2">
        <f t="shared" si="181"/>
        <v>0</v>
      </c>
      <c r="GP152" s="2">
        <f t="shared" si="182"/>
        <v>0</v>
      </c>
      <c r="GQ152" s="2"/>
      <c r="GR152" s="2">
        <v>0</v>
      </c>
      <c r="GS152" s="2">
        <v>3</v>
      </c>
      <c r="GT152" s="2">
        <v>0</v>
      </c>
      <c r="GU152" s="2" t="s">
        <v>4</v>
      </c>
      <c r="GV152" s="2">
        <f t="shared" si="183"/>
        <v>0</v>
      </c>
      <c r="GW152" s="2">
        <v>1</v>
      </c>
      <c r="GX152" s="2">
        <f t="shared" si="184"/>
        <v>0</v>
      </c>
      <c r="GY152" s="2"/>
      <c r="GZ152" s="2"/>
      <c r="HA152" s="2">
        <v>0</v>
      </c>
      <c r="HB152" s="2">
        <v>0</v>
      </c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>
        <v>0</v>
      </c>
      <c r="IL152" s="2"/>
      <c r="IM152" s="2"/>
      <c r="IN152" s="2"/>
      <c r="IO152" s="2"/>
      <c r="IP152" s="2"/>
      <c r="IQ152" s="2"/>
      <c r="IR152" s="2"/>
      <c r="IS152" s="2"/>
      <c r="IT152" s="2"/>
      <c r="IU152" s="2"/>
    </row>
    <row r="153" spans="1:255" x14ac:dyDescent="0.2">
      <c r="A153">
        <v>18</v>
      </c>
      <c r="B153">
        <v>1</v>
      </c>
      <c r="C153">
        <v>326</v>
      </c>
      <c r="E153" t="s">
        <v>279</v>
      </c>
      <c r="F153" t="s">
        <v>277</v>
      </c>
      <c r="G153" t="s">
        <v>280</v>
      </c>
      <c r="H153" t="s">
        <v>82</v>
      </c>
      <c r="I153">
        <f>I135*J153</f>
        <v>7.9240000000000004</v>
      </c>
      <c r="J153">
        <v>7.0000000000000009</v>
      </c>
      <c r="O153">
        <f t="shared" si="152"/>
        <v>0</v>
      </c>
      <c r="P153">
        <f t="shared" si="153"/>
        <v>0</v>
      </c>
      <c r="Q153">
        <f t="shared" si="154"/>
        <v>0</v>
      </c>
      <c r="R153">
        <f t="shared" si="155"/>
        <v>0</v>
      </c>
      <c r="S153">
        <f t="shared" si="156"/>
        <v>0</v>
      </c>
      <c r="T153">
        <f t="shared" si="157"/>
        <v>0</v>
      </c>
      <c r="U153">
        <f t="shared" si="158"/>
        <v>0</v>
      </c>
      <c r="V153">
        <f t="shared" si="159"/>
        <v>0</v>
      </c>
      <c r="W153">
        <f t="shared" si="160"/>
        <v>0</v>
      </c>
      <c r="X153">
        <f t="shared" si="161"/>
        <v>0</v>
      </c>
      <c r="Y153">
        <f t="shared" si="162"/>
        <v>0</v>
      </c>
      <c r="AA153">
        <v>16483255</v>
      </c>
      <c r="AB153">
        <f t="shared" si="163"/>
        <v>0</v>
      </c>
      <c r="AC153">
        <f t="shared" si="149"/>
        <v>0</v>
      </c>
      <c r="AD153">
        <f t="shared" si="187"/>
        <v>0</v>
      </c>
      <c r="AE153">
        <f t="shared" si="188"/>
        <v>0</v>
      </c>
      <c r="AF153">
        <f t="shared" si="189"/>
        <v>0</v>
      </c>
      <c r="AG153">
        <f t="shared" si="164"/>
        <v>0</v>
      </c>
      <c r="AH153">
        <f t="shared" si="190"/>
        <v>0</v>
      </c>
      <c r="AI153">
        <f t="shared" si="191"/>
        <v>0</v>
      </c>
      <c r="AJ153">
        <f t="shared" si="165"/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111</v>
      </c>
      <c r="AU153">
        <v>64</v>
      </c>
      <c r="AV153">
        <v>1</v>
      </c>
      <c r="AW153">
        <v>1</v>
      </c>
      <c r="AZ153">
        <v>6.53</v>
      </c>
      <c r="BA153">
        <v>1</v>
      </c>
      <c r="BB153">
        <v>1</v>
      </c>
      <c r="BC153">
        <v>6.53</v>
      </c>
      <c r="BD153" t="s">
        <v>4</v>
      </c>
      <c r="BE153" t="s">
        <v>4</v>
      </c>
      <c r="BF153" t="s">
        <v>4</v>
      </c>
      <c r="BG153" t="s">
        <v>4</v>
      </c>
      <c r="BH153">
        <v>3</v>
      </c>
      <c r="BI153">
        <v>1</v>
      </c>
      <c r="BJ153" t="s">
        <v>4</v>
      </c>
      <c r="BM153">
        <v>11001</v>
      </c>
      <c r="BN153">
        <v>0</v>
      </c>
      <c r="BO153" t="s">
        <v>4</v>
      </c>
      <c r="BP153">
        <v>0</v>
      </c>
      <c r="BQ153">
        <v>2</v>
      </c>
      <c r="BR153">
        <v>0</v>
      </c>
      <c r="BS153">
        <v>1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4</v>
      </c>
      <c r="BZ153">
        <v>123</v>
      </c>
      <c r="CA153">
        <v>75</v>
      </c>
      <c r="CF153">
        <v>0</v>
      </c>
      <c r="CG153">
        <v>0</v>
      </c>
      <c r="CM153">
        <v>0</v>
      </c>
      <c r="CN153" t="s">
        <v>4</v>
      </c>
      <c r="CO153">
        <v>0</v>
      </c>
      <c r="CP153">
        <f t="shared" si="166"/>
        <v>0</v>
      </c>
      <c r="CQ153">
        <f t="shared" si="167"/>
        <v>0</v>
      </c>
      <c r="CR153">
        <f t="shared" si="168"/>
        <v>0</v>
      </c>
      <c r="CS153">
        <f t="shared" si="169"/>
        <v>0</v>
      </c>
      <c r="CT153">
        <f t="shared" si="170"/>
        <v>0</v>
      </c>
      <c r="CU153">
        <f t="shared" si="171"/>
        <v>0</v>
      </c>
      <c r="CV153">
        <f t="shared" si="172"/>
        <v>0</v>
      </c>
      <c r="CW153">
        <f t="shared" si="173"/>
        <v>0</v>
      </c>
      <c r="CX153">
        <f t="shared" si="174"/>
        <v>0</v>
      </c>
      <c r="CY153">
        <f t="shared" si="175"/>
        <v>0</v>
      </c>
      <c r="CZ153">
        <f t="shared" si="176"/>
        <v>0</v>
      </c>
      <c r="DC153" t="s">
        <v>4</v>
      </c>
      <c r="DD153" t="s">
        <v>4</v>
      </c>
      <c r="DE153" t="s">
        <v>4</v>
      </c>
      <c r="DF153" t="s">
        <v>4</v>
      </c>
      <c r="DG153" t="s">
        <v>4</v>
      </c>
      <c r="DH153" t="s">
        <v>4</v>
      </c>
      <c r="DI153" t="s">
        <v>4</v>
      </c>
      <c r="DJ153" t="s">
        <v>4</v>
      </c>
      <c r="DK153" t="s">
        <v>4</v>
      </c>
      <c r="DL153" t="s">
        <v>4</v>
      </c>
      <c r="DM153" t="s">
        <v>4</v>
      </c>
      <c r="DN153">
        <v>0</v>
      </c>
      <c r="DO153">
        <v>0</v>
      </c>
      <c r="DP153">
        <v>1</v>
      </c>
      <c r="DQ153">
        <v>1</v>
      </c>
      <c r="DU153">
        <v>1010</v>
      </c>
      <c r="DV153" t="s">
        <v>82</v>
      </c>
      <c r="DW153" t="s">
        <v>82</v>
      </c>
      <c r="DX153">
        <v>1</v>
      </c>
      <c r="EE153">
        <v>16510488</v>
      </c>
      <c r="EF153">
        <v>2</v>
      </c>
      <c r="EG153" t="s">
        <v>22</v>
      </c>
      <c r="EH153">
        <v>0</v>
      </c>
      <c r="EI153" t="s">
        <v>4</v>
      </c>
      <c r="EJ153">
        <v>1</v>
      </c>
      <c r="EK153">
        <v>11001</v>
      </c>
      <c r="EL153" t="s">
        <v>68</v>
      </c>
      <c r="EM153" t="s">
        <v>232</v>
      </c>
      <c r="EO153" t="s">
        <v>4</v>
      </c>
      <c r="EQ153">
        <v>0</v>
      </c>
      <c r="ER153">
        <v>0</v>
      </c>
      <c r="ES153">
        <v>0</v>
      </c>
      <c r="ET153">
        <v>0</v>
      </c>
      <c r="EU153">
        <v>0</v>
      </c>
      <c r="EV153">
        <v>0</v>
      </c>
      <c r="EW153">
        <v>0</v>
      </c>
      <c r="EX153">
        <v>0</v>
      </c>
      <c r="FQ153">
        <v>0</v>
      </c>
      <c r="FR153">
        <f t="shared" si="177"/>
        <v>0</v>
      </c>
      <c r="FS153">
        <v>0</v>
      </c>
      <c r="FT153" t="s">
        <v>26</v>
      </c>
      <c r="FU153" t="s">
        <v>27</v>
      </c>
      <c r="FX153">
        <v>110.7</v>
      </c>
      <c r="FY153">
        <v>63.75</v>
      </c>
      <c r="GA153" t="s">
        <v>4</v>
      </c>
      <c r="GD153">
        <v>0</v>
      </c>
      <c r="GF153">
        <v>119324816</v>
      </c>
      <c r="GG153">
        <v>1</v>
      </c>
      <c r="GH153">
        <v>1</v>
      </c>
      <c r="GI153">
        <v>4</v>
      </c>
      <c r="GJ153">
        <v>0</v>
      </c>
      <c r="GK153">
        <f>ROUND(R153*(S12)/100,2)</f>
        <v>0</v>
      </c>
      <c r="GL153">
        <f t="shared" si="178"/>
        <v>0</v>
      </c>
      <c r="GM153">
        <f t="shared" si="179"/>
        <v>0</v>
      </c>
      <c r="GN153">
        <f t="shared" si="180"/>
        <v>0</v>
      </c>
      <c r="GO153">
        <f t="shared" si="181"/>
        <v>0</v>
      </c>
      <c r="GP153">
        <f t="shared" si="182"/>
        <v>0</v>
      </c>
      <c r="GR153">
        <v>0</v>
      </c>
      <c r="GS153">
        <v>3</v>
      </c>
      <c r="GT153">
        <v>0</v>
      </c>
      <c r="GU153" t="s">
        <v>4</v>
      </c>
      <c r="GV153">
        <f t="shared" si="183"/>
        <v>0</v>
      </c>
      <c r="GW153">
        <v>1</v>
      </c>
      <c r="GX153">
        <f t="shared" si="184"/>
        <v>0</v>
      </c>
      <c r="HA153">
        <v>0</v>
      </c>
      <c r="HB153">
        <v>0</v>
      </c>
      <c r="IK153">
        <v>0</v>
      </c>
    </row>
    <row r="154" spans="1:255" x14ac:dyDescent="0.2">
      <c r="A154" s="2">
        <v>18</v>
      </c>
      <c r="B154" s="2">
        <v>1</v>
      </c>
      <c r="C154" s="2">
        <v>309</v>
      </c>
      <c r="D154" s="2"/>
      <c r="E154" s="2" t="s">
        <v>281</v>
      </c>
      <c r="F154" s="2" t="s">
        <v>277</v>
      </c>
      <c r="G154" s="2" t="s">
        <v>282</v>
      </c>
      <c r="H154" s="2" t="s">
        <v>82</v>
      </c>
      <c r="I154" s="2">
        <f>I134*J154</f>
        <v>45.28</v>
      </c>
      <c r="J154" s="2">
        <v>40.000000000000007</v>
      </c>
      <c r="K154" s="2"/>
      <c r="L154" s="2"/>
      <c r="M154" s="2"/>
      <c r="N154" s="2"/>
      <c r="O154" s="2">
        <f t="shared" si="152"/>
        <v>0</v>
      </c>
      <c r="P154" s="2">
        <f t="shared" si="153"/>
        <v>0</v>
      </c>
      <c r="Q154" s="2">
        <f t="shared" si="154"/>
        <v>0</v>
      </c>
      <c r="R154" s="2">
        <f t="shared" si="155"/>
        <v>0</v>
      </c>
      <c r="S154" s="2">
        <f t="shared" si="156"/>
        <v>0</v>
      </c>
      <c r="T154" s="2">
        <f t="shared" si="157"/>
        <v>0</v>
      </c>
      <c r="U154" s="2">
        <f t="shared" si="158"/>
        <v>0</v>
      </c>
      <c r="V154" s="2">
        <f t="shared" si="159"/>
        <v>0</v>
      </c>
      <c r="W154" s="2">
        <f t="shared" si="160"/>
        <v>0</v>
      </c>
      <c r="X154" s="2">
        <f t="shared" si="161"/>
        <v>0</v>
      </c>
      <c r="Y154" s="2">
        <f t="shared" si="162"/>
        <v>0</v>
      </c>
      <c r="Z154" s="2"/>
      <c r="AA154" s="2">
        <v>16483241</v>
      </c>
      <c r="AB154" s="2">
        <f t="shared" si="163"/>
        <v>0</v>
      </c>
      <c r="AC154" s="2">
        <f t="shared" si="149"/>
        <v>0</v>
      </c>
      <c r="AD154" s="2">
        <f t="shared" si="187"/>
        <v>0</v>
      </c>
      <c r="AE154" s="2">
        <f t="shared" si="188"/>
        <v>0</v>
      </c>
      <c r="AF154" s="2">
        <f t="shared" si="189"/>
        <v>0</v>
      </c>
      <c r="AG154" s="2">
        <f t="shared" si="164"/>
        <v>0</v>
      </c>
      <c r="AH154" s="2">
        <f t="shared" si="190"/>
        <v>0</v>
      </c>
      <c r="AI154" s="2">
        <f t="shared" si="191"/>
        <v>0</v>
      </c>
      <c r="AJ154" s="2">
        <f t="shared" si="165"/>
        <v>0</v>
      </c>
      <c r="AK154" s="2">
        <v>0</v>
      </c>
      <c r="AL154" s="2">
        <v>0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111</v>
      </c>
      <c r="AU154" s="2">
        <v>64</v>
      </c>
      <c r="AV154" s="2">
        <v>1</v>
      </c>
      <c r="AW154" s="2">
        <v>1</v>
      </c>
      <c r="AX154" s="2"/>
      <c r="AY154" s="2"/>
      <c r="AZ154" s="2">
        <v>1</v>
      </c>
      <c r="BA154" s="2">
        <v>1</v>
      </c>
      <c r="BB154" s="2">
        <v>1</v>
      </c>
      <c r="BC154" s="2">
        <v>1</v>
      </c>
      <c r="BD154" s="2" t="s">
        <v>4</v>
      </c>
      <c r="BE154" s="2" t="s">
        <v>4</v>
      </c>
      <c r="BF154" s="2" t="s">
        <v>4</v>
      </c>
      <c r="BG154" s="2" t="s">
        <v>4</v>
      </c>
      <c r="BH154" s="2">
        <v>3</v>
      </c>
      <c r="BI154" s="2">
        <v>1</v>
      </c>
      <c r="BJ154" s="2" t="s">
        <v>4</v>
      </c>
      <c r="BK154" s="2"/>
      <c r="BL154" s="2"/>
      <c r="BM154" s="2">
        <v>11001</v>
      </c>
      <c r="BN154" s="2">
        <v>0</v>
      </c>
      <c r="BO154" s="2" t="s">
        <v>4</v>
      </c>
      <c r="BP154" s="2">
        <v>0</v>
      </c>
      <c r="BQ154" s="2">
        <v>2</v>
      </c>
      <c r="BR154" s="2">
        <v>0</v>
      </c>
      <c r="BS154" s="2">
        <v>1</v>
      </c>
      <c r="BT154" s="2">
        <v>1</v>
      </c>
      <c r="BU154" s="2">
        <v>1</v>
      </c>
      <c r="BV154" s="2">
        <v>1</v>
      </c>
      <c r="BW154" s="2">
        <v>1</v>
      </c>
      <c r="BX154" s="2">
        <v>1</v>
      </c>
      <c r="BY154" s="2" t="s">
        <v>4</v>
      </c>
      <c r="BZ154" s="2">
        <v>123</v>
      </c>
      <c r="CA154" s="2">
        <v>75</v>
      </c>
      <c r="CB154" s="2"/>
      <c r="CC154" s="2"/>
      <c r="CD154" s="2"/>
      <c r="CE154" s="2"/>
      <c r="CF154" s="2">
        <v>0</v>
      </c>
      <c r="CG154" s="2">
        <v>0</v>
      </c>
      <c r="CH154" s="2"/>
      <c r="CI154" s="2"/>
      <c r="CJ154" s="2"/>
      <c r="CK154" s="2"/>
      <c r="CL154" s="2"/>
      <c r="CM154" s="2">
        <v>0</v>
      </c>
      <c r="CN154" s="2" t="s">
        <v>4</v>
      </c>
      <c r="CO154" s="2">
        <v>0</v>
      </c>
      <c r="CP154" s="2">
        <f t="shared" si="166"/>
        <v>0</v>
      </c>
      <c r="CQ154" s="2">
        <f t="shared" si="167"/>
        <v>0</v>
      </c>
      <c r="CR154" s="2">
        <f t="shared" si="168"/>
        <v>0</v>
      </c>
      <c r="CS154" s="2">
        <f t="shared" si="169"/>
        <v>0</v>
      </c>
      <c r="CT154" s="2">
        <f t="shared" si="170"/>
        <v>0</v>
      </c>
      <c r="CU154" s="2">
        <f t="shared" si="171"/>
        <v>0</v>
      </c>
      <c r="CV154" s="2">
        <f t="shared" si="172"/>
        <v>0</v>
      </c>
      <c r="CW154" s="2">
        <f t="shared" si="173"/>
        <v>0</v>
      </c>
      <c r="CX154" s="2">
        <f t="shared" si="174"/>
        <v>0</v>
      </c>
      <c r="CY154" s="2">
        <f t="shared" si="175"/>
        <v>0</v>
      </c>
      <c r="CZ154" s="2">
        <f t="shared" si="176"/>
        <v>0</v>
      </c>
      <c r="DA154" s="2"/>
      <c r="DB154" s="2"/>
      <c r="DC154" s="2" t="s">
        <v>4</v>
      </c>
      <c r="DD154" s="2" t="s">
        <v>4</v>
      </c>
      <c r="DE154" s="2" t="s">
        <v>4</v>
      </c>
      <c r="DF154" s="2" t="s">
        <v>4</v>
      </c>
      <c r="DG154" s="2" t="s">
        <v>4</v>
      </c>
      <c r="DH154" s="2" t="s">
        <v>4</v>
      </c>
      <c r="DI154" s="2" t="s">
        <v>4</v>
      </c>
      <c r="DJ154" s="2" t="s">
        <v>4</v>
      </c>
      <c r="DK154" s="2" t="s">
        <v>4</v>
      </c>
      <c r="DL154" s="2" t="s">
        <v>4</v>
      </c>
      <c r="DM154" s="2" t="s">
        <v>4</v>
      </c>
      <c r="DN154" s="2">
        <v>0</v>
      </c>
      <c r="DO154" s="2">
        <v>0</v>
      </c>
      <c r="DP154" s="2">
        <v>1</v>
      </c>
      <c r="DQ154" s="2">
        <v>1</v>
      </c>
      <c r="DR154" s="2"/>
      <c r="DS154" s="2"/>
      <c r="DT154" s="2"/>
      <c r="DU154" s="2">
        <v>1010</v>
      </c>
      <c r="DV154" s="2" t="s">
        <v>82</v>
      </c>
      <c r="DW154" s="2" t="s">
        <v>82</v>
      </c>
      <c r="DX154" s="2">
        <v>1</v>
      </c>
      <c r="DY154" s="2"/>
      <c r="DZ154" s="2"/>
      <c r="EA154" s="2"/>
      <c r="EB154" s="2"/>
      <c r="EC154" s="2"/>
      <c r="ED154" s="2"/>
      <c r="EE154" s="2">
        <v>16510488</v>
      </c>
      <c r="EF154" s="2">
        <v>2</v>
      </c>
      <c r="EG154" s="2" t="s">
        <v>22</v>
      </c>
      <c r="EH154" s="2">
        <v>0</v>
      </c>
      <c r="EI154" s="2" t="s">
        <v>4</v>
      </c>
      <c r="EJ154" s="2">
        <v>1</v>
      </c>
      <c r="EK154" s="2">
        <v>11001</v>
      </c>
      <c r="EL154" s="2" t="s">
        <v>68</v>
      </c>
      <c r="EM154" s="2" t="s">
        <v>232</v>
      </c>
      <c r="EN154" s="2"/>
      <c r="EO154" s="2" t="s">
        <v>4</v>
      </c>
      <c r="EP154" s="2"/>
      <c r="EQ154" s="2">
        <v>0</v>
      </c>
      <c r="ER154" s="2">
        <v>0</v>
      </c>
      <c r="ES154" s="2">
        <v>0</v>
      </c>
      <c r="ET154" s="2">
        <v>0</v>
      </c>
      <c r="EU154" s="2">
        <v>0</v>
      </c>
      <c r="EV154" s="2">
        <v>0</v>
      </c>
      <c r="EW154" s="2">
        <v>0</v>
      </c>
      <c r="EX154" s="2">
        <v>0</v>
      </c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>
        <v>0</v>
      </c>
      <c r="FR154" s="2">
        <f t="shared" si="177"/>
        <v>0</v>
      </c>
      <c r="FS154" s="2">
        <v>0</v>
      </c>
      <c r="FT154" s="2" t="s">
        <v>26</v>
      </c>
      <c r="FU154" s="2" t="s">
        <v>27</v>
      </c>
      <c r="FV154" s="2"/>
      <c r="FW154" s="2"/>
      <c r="FX154" s="2">
        <v>110.7</v>
      </c>
      <c r="FY154" s="2">
        <v>63.75</v>
      </c>
      <c r="FZ154" s="2"/>
      <c r="GA154" s="2" t="s">
        <v>4</v>
      </c>
      <c r="GB154" s="2"/>
      <c r="GC154" s="2"/>
      <c r="GD154" s="2">
        <v>0</v>
      </c>
      <c r="GE154" s="2"/>
      <c r="GF154" s="2">
        <v>2133044040</v>
      </c>
      <c r="GG154" s="2">
        <v>2</v>
      </c>
      <c r="GH154" s="2">
        <v>1</v>
      </c>
      <c r="GI154" s="2">
        <v>-2</v>
      </c>
      <c r="GJ154" s="2">
        <v>0</v>
      </c>
      <c r="GK154" s="2">
        <f>ROUND(R154*(R12)/100,2)</f>
        <v>0</v>
      </c>
      <c r="GL154" s="2">
        <f t="shared" si="178"/>
        <v>0</v>
      </c>
      <c r="GM154" s="2">
        <f t="shared" si="179"/>
        <v>0</v>
      </c>
      <c r="GN154" s="2">
        <f t="shared" si="180"/>
        <v>0</v>
      </c>
      <c r="GO154" s="2">
        <f t="shared" si="181"/>
        <v>0</v>
      </c>
      <c r="GP154" s="2">
        <f t="shared" si="182"/>
        <v>0</v>
      </c>
      <c r="GQ154" s="2"/>
      <c r="GR154" s="2">
        <v>0</v>
      </c>
      <c r="GS154" s="2">
        <v>3</v>
      </c>
      <c r="GT154" s="2">
        <v>0</v>
      </c>
      <c r="GU154" s="2" t="s">
        <v>4</v>
      </c>
      <c r="GV154" s="2">
        <f t="shared" si="183"/>
        <v>0</v>
      </c>
      <c r="GW154" s="2">
        <v>1</v>
      </c>
      <c r="GX154" s="2">
        <f t="shared" si="184"/>
        <v>0</v>
      </c>
      <c r="GY154" s="2"/>
      <c r="GZ154" s="2"/>
      <c r="HA154" s="2">
        <v>0</v>
      </c>
      <c r="HB154" s="2">
        <v>0</v>
      </c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>
        <v>0</v>
      </c>
      <c r="IL154" s="2"/>
      <c r="IM154" s="2"/>
      <c r="IN154" s="2"/>
      <c r="IO154" s="2"/>
      <c r="IP154" s="2"/>
      <c r="IQ154" s="2"/>
      <c r="IR154" s="2"/>
      <c r="IS154" s="2"/>
      <c r="IT154" s="2"/>
      <c r="IU154" s="2"/>
    </row>
    <row r="155" spans="1:255" x14ac:dyDescent="0.2">
      <c r="A155">
        <v>18</v>
      </c>
      <c r="B155">
        <v>1</v>
      </c>
      <c r="C155">
        <v>327</v>
      </c>
      <c r="E155" t="s">
        <v>281</v>
      </c>
      <c r="F155" t="s">
        <v>277</v>
      </c>
      <c r="G155" t="s">
        <v>282</v>
      </c>
      <c r="H155" t="s">
        <v>82</v>
      </c>
      <c r="I155">
        <f>I135*J155</f>
        <v>45.28</v>
      </c>
      <c r="J155">
        <v>40.000000000000007</v>
      </c>
      <c r="O155">
        <f t="shared" si="152"/>
        <v>0</v>
      </c>
      <c r="P155">
        <f t="shared" si="153"/>
        <v>0</v>
      </c>
      <c r="Q155">
        <f t="shared" si="154"/>
        <v>0</v>
      </c>
      <c r="R155">
        <f t="shared" si="155"/>
        <v>0</v>
      </c>
      <c r="S155">
        <f t="shared" si="156"/>
        <v>0</v>
      </c>
      <c r="T155">
        <f t="shared" si="157"/>
        <v>0</v>
      </c>
      <c r="U155">
        <f t="shared" si="158"/>
        <v>0</v>
      </c>
      <c r="V155">
        <f t="shared" si="159"/>
        <v>0</v>
      </c>
      <c r="W155">
        <f t="shared" si="160"/>
        <v>0</v>
      </c>
      <c r="X155">
        <f t="shared" si="161"/>
        <v>0</v>
      </c>
      <c r="Y155">
        <f t="shared" si="162"/>
        <v>0</v>
      </c>
      <c r="AA155">
        <v>16483255</v>
      </c>
      <c r="AB155">
        <f t="shared" si="163"/>
        <v>0</v>
      </c>
      <c r="AC155">
        <f t="shared" si="149"/>
        <v>0</v>
      </c>
      <c r="AD155">
        <f t="shared" si="187"/>
        <v>0</v>
      </c>
      <c r="AE155">
        <f t="shared" si="188"/>
        <v>0</v>
      </c>
      <c r="AF155">
        <f t="shared" si="189"/>
        <v>0</v>
      </c>
      <c r="AG155">
        <f t="shared" si="164"/>
        <v>0</v>
      </c>
      <c r="AH155">
        <f t="shared" si="190"/>
        <v>0</v>
      </c>
      <c r="AI155">
        <f t="shared" si="191"/>
        <v>0</v>
      </c>
      <c r="AJ155">
        <f t="shared" si="165"/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111</v>
      </c>
      <c r="AU155">
        <v>64</v>
      </c>
      <c r="AV155">
        <v>1</v>
      </c>
      <c r="AW155">
        <v>1</v>
      </c>
      <c r="AZ155">
        <v>6.53</v>
      </c>
      <c r="BA155">
        <v>1</v>
      </c>
      <c r="BB155">
        <v>1</v>
      </c>
      <c r="BC155">
        <v>6.53</v>
      </c>
      <c r="BD155" t="s">
        <v>4</v>
      </c>
      <c r="BE155" t="s">
        <v>4</v>
      </c>
      <c r="BF155" t="s">
        <v>4</v>
      </c>
      <c r="BG155" t="s">
        <v>4</v>
      </c>
      <c r="BH155">
        <v>3</v>
      </c>
      <c r="BI155">
        <v>1</v>
      </c>
      <c r="BJ155" t="s">
        <v>4</v>
      </c>
      <c r="BM155">
        <v>11001</v>
      </c>
      <c r="BN155">
        <v>0</v>
      </c>
      <c r="BO155" t="s">
        <v>4</v>
      </c>
      <c r="BP155">
        <v>0</v>
      </c>
      <c r="BQ155">
        <v>2</v>
      </c>
      <c r="BR155">
        <v>0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4</v>
      </c>
      <c r="BZ155">
        <v>123</v>
      </c>
      <c r="CA155">
        <v>75</v>
      </c>
      <c r="CF155">
        <v>0</v>
      </c>
      <c r="CG155">
        <v>0</v>
      </c>
      <c r="CM155">
        <v>0</v>
      </c>
      <c r="CN155" t="s">
        <v>4</v>
      </c>
      <c r="CO155">
        <v>0</v>
      </c>
      <c r="CP155">
        <f t="shared" si="166"/>
        <v>0</v>
      </c>
      <c r="CQ155">
        <f t="shared" si="167"/>
        <v>0</v>
      </c>
      <c r="CR155">
        <f t="shared" si="168"/>
        <v>0</v>
      </c>
      <c r="CS155">
        <f t="shared" si="169"/>
        <v>0</v>
      </c>
      <c r="CT155">
        <f t="shared" si="170"/>
        <v>0</v>
      </c>
      <c r="CU155">
        <f t="shared" si="171"/>
        <v>0</v>
      </c>
      <c r="CV155">
        <f t="shared" si="172"/>
        <v>0</v>
      </c>
      <c r="CW155">
        <f t="shared" si="173"/>
        <v>0</v>
      </c>
      <c r="CX155">
        <f t="shared" si="174"/>
        <v>0</v>
      </c>
      <c r="CY155">
        <f t="shared" si="175"/>
        <v>0</v>
      </c>
      <c r="CZ155">
        <f t="shared" si="176"/>
        <v>0</v>
      </c>
      <c r="DC155" t="s">
        <v>4</v>
      </c>
      <c r="DD155" t="s">
        <v>4</v>
      </c>
      <c r="DE155" t="s">
        <v>4</v>
      </c>
      <c r="DF155" t="s">
        <v>4</v>
      </c>
      <c r="DG155" t="s">
        <v>4</v>
      </c>
      <c r="DH155" t="s">
        <v>4</v>
      </c>
      <c r="DI155" t="s">
        <v>4</v>
      </c>
      <c r="DJ155" t="s">
        <v>4</v>
      </c>
      <c r="DK155" t="s">
        <v>4</v>
      </c>
      <c r="DL155" t="s">
        <v>4</v>
      </c>
      <c r="DM155" t="s">
        <v>4</v>
      </c>
      <c r="DN155">
        <v>0</v>
      </c>
      <c r="DO155">
        <v>0</v>
      </c>
      <c r="DP155">
        <v>1</v>
      </c>
      <c r="DQ155">
        <v>1</v>
      </c>
      <c r="DU155">
        <v>1010</v>
      </c>
      <c r="DV155" t="s">
        <v>82</v>
      </c>
      <c r="DW155" t="s">
        <v>82</v>
      </c>
      <c r="DX155">
        <v>1</v>
      </c>
      <c r="EE155">
        <v>16510488</v>
      </c>
      <c r="EF155">
        <v>2</v>
      </c>
      <c r="EG155" t="s">
        <v>22</v>
      </c>
      <c r="EH155">
        <v>0</v>
      </c>
      <c r="EI155" t="s">
        <v>4</v>
      </c>
      <c r="EJ155">
        <v>1</v>
      </c>
      <c r="EK155">
        <v>11001</v>
      </c>
      <c r="EL155" t="s">
        <v>68</v>
      </c>
      <c r="EM155" t="s">
        <v>232</v>
      </c>
      <c r="EO155" t="s">
        <v>4</v>
      </c>
      <c r="EQ155">
        <v>0</v>
      </c>
      <c r="ER155">
        <v>0</v>
      </c>
      <c r="ES155">
        <v>0</v>
      </c>
      <c r="ET155">
        <v>0</v>
      </c>
      <c r="EU155">
        <v>0</v>
      </c>
      <c r="EV155">
        <v>0</v>
      </c>
      <c r="EW155">
        <v>0</v>
      </c>
      <c r="EX155">
        <v>0</v>
      </c>
      <c r="FQ155">
        <v>0</v>
      </c>
      <c r="FR155">
        <f t="shared" si="177"/>
        <v>0</v>
      </c>
      <c r="FS155">
        <v>0</v>
      </c>
      <c r="FT155" t="s">
        <v>26</v>
      </c>
      <c r="FU155" t="s">
        <v>27</v>
      </c>
      <c r="FX155">
        <v>110.7</v>
      </c>
      <c r="FY155">
        <v>63.75</v>
      </c>
      <c r="GA155" t="s">
        <v>4</v>
      </c>
      <c r="GD155">
        <v>0</v>
      </c>
      <c r="GF155">
        <v>2133044040</v>
      </c>
      <c r="GG155">
        <v>1</v>
      </c>
      <c r="GH155">
        <v>1</v>
      </c>
      <c r="GI155">
        <v>4</v>
      </c>
      <c r="GJ155">
        <v>0</v>
      </c>
      <c r="GK155">
        <f>ROUND(R155*(S12)/100,2)</f>
        <v>0</v>
      </c>
      <c r="GL155">
        <f t="shared" si="178"/>
        <v>0</v>
      </c>
      <c r="GM155">
        <f t="shared" si="179"/>
        <v>0</v>
      </c>
      <c r="GN155">
        <f t="shared" si="180"/>
        <v>0</v>
      </c>
      <c r="GO155">
        <f t="shared" si="181"/>
        <v>0</v>
      </c>
      <c r="GP155">
        <f t="shared" si="182"/>
        <v>0</v>
      </c>
      <c r="GR155">
        <v>0</v>
      </c>
      <c r="GS155">
        <v>3</v>
      </c>
      <c r="GT155">
        <v>0</v>
      </c>
      <c r="GU155" t="s">
        <v>4</v>
      </c>
      <c r="GV155">
        <f t="shared" si="183"/>
        <v>0</v>
      </c>
      <c r="GW155">
        <v>1</v>
      </c>
      <c r="GX155">
        <f t="shared" si="184"/>
        <v>0</v>
      </c>
      <c r="HA155">
        <v>0</v>
      </c>
      <c r="HB155">
        <v>0</v>
      </c>
      <c r="IK155">
        <v>0</v>
      </c>
    </row>
    <row r="156" spans="1:255" x14ac:dyDescent="0.2">
      <c r="A156" s="2">
        <v>18</v>
      </c>
      <c r="B156" s="2">
        <v>1</v>
      </c>
      <c r="C156" s="2">
        <v>310</v>
      </c>
      <c r="D156" s="2"/>
      <c r="E156" s="2" t="s">
        <v>283</v>
      </c>
      <c r="F156" s="2" t="s">
        <v>277</v>
      </c>
      <c r="G156" s="2" t="s">
        <v>284</v>
      </c>
      <c r="H156" s="2" t="s">
        <v>82</v>
      </c>
      <c r="I156" s="2">
        <f>I134*J156</f>
        <v>9.0559999999999992</v>
      </c>
      <c r="J156" s="2">
        <v>8</v>
      </c>
      <c r="K156" s="2"/>
      <c r="L156" s="2"/>
      <c r="M156" s="2"/>
      <c r="N156" s="2"/>
      <c r="O156" s="2">
        <f t="shared" ref="O156:O163" si="192">ROUND(CP156,2)</f>
        <v>0</v>
      </c>
      <c r="P156" s="2">
        <f t="shared" ref="P156:P163" si="193">ROUND(CQ156*I156,2)</f>
        <v>0</v>
      </c>
      <c r="Q156" s="2">
        <f t="shared" ref="Q156:Q163" si="194">ROUND(CR156*I156,2)</f>
        <v>0</v>
      </c>
      <c r="R156" s="2">
        <f t="shared" ref="R156:R163" si="195">ROUND(CS156*I156,2)</f>
        <v>0</v>
      </c>
      <c r="S156" s="2">
        <f t="shared" ref="S156:S163" si="196">ROUND(CT156*I156,2)</f>
        <v>0</v>
      </c>
      <c r="T156" s="2">
        <f t="shared" ref="T156:T163" si="197">ROUND(CU156*I156,2)</f>
        <v>0</v>
      </c>
      <c r="U156" s="2">
        <f t="shared" ref="U156:U163" si="198">CV156*I156</f>
        <v>0</v>
      </c>
      <c r="V156" s="2">
        <f t="shared" ref="V156:V163" si="199">CW156*I156</f>
        <v>0</v>
      </c>
      <c r="W156" s="2">
        <f t="shared" ref="W156:W163" si="200">ROUND(CX156*I156,2)</f>
        <v>0</v>
      </c>
      <c r="X156" s="2">
        <f t="shared" ref="X156:X163" si="201">ROUND(CY156,2)</f>
        <v>0</v>
      </c>
      <c r="Y156" s="2">
        <f t="shared" ref="Y156:Y163" si="202">ROUND(CZ156,2)</f>
        <v>0</v>
      </c>
      <c r="Z156" s="2"/>
      <c r="AA156" s="2">
        <v>16483241</v>
      </c>
      <c r="AB156" s="2">
        <f t="shared" ref="AB156:AB163" si="203">ROUND((AC156+AD156+AF156),6)</f>
        <v>0</v>
      </c>
      <c r="AC156" s="2">
        <f t="shared" si="149"/>
        <v>0</v>
      </c>
      <c r="AD156" s="2">
        <f t="shared" si="187"/>
        <v>0</v>
      </c>
      <c r="AE156" s="2">
        <f t="shared" si="188"/>
        <v>0</v>
      </c>
      <c r="AF156" s="2">
        <f t="shared" si="189"/>
        <v>0</v>
      </c>
      <c r="AG156" s="2">
        <f t="shared" ref="AG156:AG163" si="204">ROUND((AP156),6)</f>
        <v>0</v>
      </c>
      <c r="AH156" s="2">
        <f t="shared" si="190"/>
        <v>0</v>
      </c>
      <c r="AI156" s="2">
        <f t="shared" si="191"/>
        <v>0</v>
      </c>
      <c r="AJ156" s="2">
        <f t="shared" ref="AJ156:AJ163" si="205">ROUND((AS156),6)</f>
        <v>0</v>
      </c>
      <c r="AK156" s="2">
        <v>0</v>
      </c>
      <c r="AL156" s="2">
        <v>0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0</v>
      </c>
      <c r="AS156" s="2">
        <v>0</v>
      </c>
      <c r="AT156" s="2">
        <v>111</v>
      </c>
      <c r="AU156" s="2">
        <v>64</v>
      </c>
      <c r="AV156" s="2">
        <v>1</v>
      </c>
      <c r="AW156" s="2">
        <v>1</v>
      </c>
      <c r="AX156" s="2"/>
      <c r="AY156" s="2"/>
      <c r="AZ156" s="2">
        <v>1</v>
      </c>
      <c r="BA156" s="2">
        <v>1</v>
      </c>
      <c r="BB156" s="2">
        <v>1</v>
      </c>
      <c r="BC156" s="2">
        <v>1</v>
      </c>
      <c r="BD156" s="2" t="s">
        <v>4</v>
      </c>
      <c r="BE156" s="2" t="s">
        <v>4</v>
      </c>
      <c r="BF156" s="2" t="s">
        <v>4</v>
      </c>
      <c r="BG156" s="2" t="s">
        <v>4</v>
      </c>
      <c r="BH156" s="2">
        <v>3</v>
      </c>
      <c r="BI156" s="2">
        <v>1</v>
      </c>
      <c r="BJ156" s="2" t="s">
        <v>4</v>
      </c>
      <c r="BK156" s="2"/>
      <c r="BL156" s="2"/>
      <c r="BM156" s="2">
        <v>11001</v>
      </c>
      <c r="BN156" s="2">
        <v>0</v>
      </c>
      <c r="BO156" s="2" t="s">
        <v>4</v>
      </c>
      <c r="BP156" s="2">
        <v>0</v>
      </c>
      <c r="BQ156" s="2">
        <v>2</v>
      </c>
      <c r="BR156" s="2">
        <v>0</v>
      </c>
      <c r="BS156" s="2">
        <v>1</v>
      </c>
      <c r="BT156" s="2">
        <v>1</v>
      </c>
      <c r="BU156" s="2">
        <v>1</v>
      </c>
      <c r="BV156" s="2">
        <v>1</v>
      </c>
      <c r="BW156" s="2">
        <v>1</v>
      </c>
      <c r="BX156" s="2">
        <v>1</v>
      </c>
      <c r="BY156" s="2" t="s">
        <v>4</v>
      </c>
      <c r="BZ156" s="2">
        <v>123</v>
      </c>
      <c r="CA156" s="2">
        <v>75</v>
      </c>
      <c r="CB156" s="2"/>
      <c r="CC156" s="2"/>
      <c r="CD156" s="2"/>
      <c r="CE156" s="2"/>
      <c r="CF156" s="2">
        <v>0</v>
      </c>
      <c r="CG156" s="2">
        <v>0</v>
      </c>
      <c r="CH156" s="2"/>
      <c r="CI156" s="2"/>
      <c r="CJ156" s="2"/>
      <c r="CK156" s="2"/>
      <c r="CL156" s="2"/>
      <c r="CM156" s="2">
        <v>0</v>
      </c>
      <c r="CN156" s="2" t="s">
        <v>4</v>
      </c>
      <c r="CO156" s="2">
        <v>0</v>
      </c>
      <c r="CP156" s="2">
        <f t="shared" ref="CP156:CP163" si="206">(P156+Q156+S156)</f>
        <v>0</v>
      </c>
      <c r="CQ156" s="2">
        <f t="shared" ref="CQ156:CQ163" si="207">AC156*BC156</f>
        <v>0</v>
      </c>
      <c r="CR156" s="2">
        <f t="shared" ref="CR156:CR163" si="208">AD156*BB156</f>
        <v>0</v>
      </c>
      <c r="CS156" s="2">
        <f t="shared" ref="CS156:CS163" si="209">AE156*BS156</f>
        <v>0</v>
      </c>
      <c r="CT156" s="2">
        <f t="shared" ref="CT156:CT163" si="210">AF156*BA156</f>
        <v>0</v>
      </c>
      <c r="CU156" s="2">
        <f t="shared" ref="CU156:CU163" si="211">AG156</f>
        <v>0</v>
      </c>
      <c r="CV156" s="2">
        <f t="shared" ref="CV156:CV163" si="212">AH156</f>
        <v>0</v>
      </c>
      <c r="CW156" s="2">
        <f t="shared" ref="CW156:CW163" si="213">AI156</f>
        <v>0</v>
      </c>
      <c r="CX156" s="2">
        <f t="shared" ref="CX156:CX163" si="214">AJ156</f>
        <v>0</v>
      </c>
      <c r="CY156" s="2">
        <f t="shared" ref="CY156:CY163" si="215">(((S156+R156)*AT156)/100)</f>
        <v>0</v>
      </c>
      <c r="CZ156" s="2">
        <f t="shared" ref="CZ156:CZ163" si="216">(((S156+R156)*AU156)/100)</f>
        <v>0</v>
      </c>
      <c r="DA156" s="2"/>
      <c r="DB156" s="2"/>
      <c r="DC156" s="2" t="s">
        <v>4</v>
      </c>
      <c r="DD156" s="2" t="s">
        <v>4</v>
      </c>
      <c r="DE156" s="2" t="s">
        <v>4</v>
      </c>
      <c r="DF156" s="2" t="s">
        <v>4</v>
      </c>
      <c r="DG156" s="2" t="s">
        <v>4</v>
      </c>
      <c r="DH156" s="2" t="s">
        <v>4</v>
      </c>
      <c r="DI156" s="2" t="s">
        <v>4</v>
      </c>
      <c r="DJ156" s="2" t="s">
        <v>4</v>
      </c>
      <c r="DK156" s="2" t="s">
        <v>4</v>
      </c>
      <c r="DL156" s="2" t="s">
        <v>4</v>
      </c>
      <c r="DM156" s="2" t="s">
        <v>4</v>
      </c>
      <c r="DN156" s="2">
        <v>0</v>
      </c>
      <c r="DO156" s="2">
        <v>0</v>
      </c>
      <c r="DP156" s="2">
        <v>1</v>
      </c>
      <c r="DQ156" s="2">
        <v>1</v>
      </c>
      <c r="DR156" s="2"/>
      <c r="DS156" s="2"/>
      <c r="DT156" s="2"/>
      <c r="DU156" s="2">
        <v>1010</v>
      </c>
      <c r="DV156" s="2" t="s">
        <v>82</v>
      </c>
      <c r="DW156" s="2" t="s">
        <v>82</v>
      </c>
      <c r="DX156" s="2">
        <v>1</v>
      </c>
      <c r="DY156" s="2"/>
      <c r="DZ156" s="2"/>
      <c r="EA156" s="2"/>
      <c r="EB156" s="2"/>
      <c r="EC156" s="2"/>
      <c r="ED156" s="2"/>
      <c r="EE156" s="2">
        <v>16510488</v>
      </c>
      <c r="EF156" s="2">
        <v>2</v>
      </c>
      <c r="EG156" s="2" t="s">
        <v>22</v>
      </c>
      <c r="EH156" s="2">
        <v>0</v>
      </c>
      <c r="EI156" s="2" t="s">
        <v>4</v>
      </c>
      <c r="EJ156" s="2">
        <v>1</v>
      </c>
      <c r="EK156" s="2">
        <v>11001</v>
      </c>
      <c r="EL156" s="2" t="s">
        <v>68</v>
      </c>
      <c r="EM156" s="2" t="s">
        <v>232</v>
      </c>
      <c r="EN156" s="2"/>
      <c r="EO156" s="2" t="s">
        <v>4</v>
      </c>
      <c r="EP156" s="2"/>
      <c r="EQ156" s="2">
        <v>0</v>
      </c>
      <c r="ER156" s="2">
        <v>0</v>
      </c>
      <c r="ES156" s="2">
        <v>0</v>
      </c>
      <c r="ET156" s="2">
        <v>0</v>
      </c>
      <c r="EU156" s="2">
        <v>0</v>
      </c>
      <c r="EV156" s="2">
        <v>0</v>
      </c>
      <c r="EW156" s="2">
        <v>0</v>
      </c>
      <c r="EX156" s="2">
        <v>0</v>
      </c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>
        <v>0</v>
      </c>
      <c r="FR156" s="2">
        <f t="shared" ref="FR156:FR163" si="217">ROUND(IF(AND(BH156=3,BI156=3),P156,0),2)</f>
        <v>0</v>
      </c>
      <c r="FS156" s="2">
        <v>0</v>
      </c>
      <c r="FT156" s="2" t="s">
        <v>26</v>
      </c>
      <c r="FU156" s="2" t="s">
        <v>27</v>
      </c>
      <c r="FV156" s="2"/>
      <c r="FW156" s="2"/>
      <c r="FX156" s="2">
        <v>110.7</v>
      </c>
      <c r="FY156" s="2">
        <v>63.75</v>
      </c>
      <c r="FZ156" s="2"/>
      <c r="GA156" s="2" t="s">
        <v>4</v>
      </c>
      <c r="GB156" s="2"/>
      <c r="GC156" s="2"/>
      <c r="GD156" s="2">
        <v>0</v>
      </c>
      <c r="GE156" s="2"/>
      <c r="GF156" s="2">
        <v>1953413105</v>
      </c>
      <c r="GG156" s="2">
        <v>2</v>
      </c>
      <c r="GH156" s="2">
        <v>1</v>
      </c>
      <c r="GI156" s="2">
        <v>-2</v>
      </c>
      <c r="GJ156" s="2">
        <v>0</v>
      </c>
      <c r="GK156" s="2">
        <f>ROUND(R156*(R12)/100,2)</f>
        <v>0</v>
      </c>
      <c r="GL156" s="2">
        <f t="shared" ref="GL156:GL163" si="218">ROUND(IF(AND(BH156=3,BI156=3,FS156&lt;&gt;0),P156,0),2)</f>
        <v>0</v>
      </c>
      <c r="GM156" s="2">
        <f t="shared" ref="GM156:GM163" si="219">ROUND(O156+X156+Y156+GK156,2)+GX156</f>
        <v>0</v>
      </c>
      <c r="GN156" s="2">
        <f t="shared" ref="GN156:GN163" si="220">IF(OR(BI156=0,BI156=1),ROUND(O156+X156+Y156+GK156,2),0)</f>
        <v>0</v>
      </c>
      <c r="GO156" s="2">
        <f t="shared" ref="GO156:GO163" si="221">IF(BI156=2,ROUND(O156+X156+Y156+GK156,2),0)</f>
        <v>0</v>
      </c>
      <c r="GP156" s="2">
        <f t="shared" ref="GP156:GP163" si="222">IF(BI156=4,ROUND(O156+X156+Y156+GK156,2)+GX156,0)</f>
        <v>0</v>
      </c>
      <c r="GQ156" s="2"/>
      <c r="GR156" s="2">
        <v>0</v>
      </c>
      <c r="GS156" s="2">
        <v>3</v>
      </c>
      <c r="GT156" s="2">
        <v>0</v>
      </c>
      <c r="GU156" s="2" t="s">
        <v>4</v>
      </c>
      <c r="GV156" s="2">
        <f t="shared" ref="GV156:GV163" si="223">ROUND(GT156,6)</f>
        <v>0</v>
      </c>
      <c r="GW156" s="2">
        <v>1</v>
      </c>
      <c r="GX156" s="2">
        <f t="shared" ref="GX156:GX163" si="224">ROUND(GV156*GW156*I156,2)</f>
        <v>0</v>
      </c>
      <c r="GY156" s="2"/>
      <c r="GZ156" s="2"/>
      <c r="HA156" s="2">
        <v>0</v>
      </c>
      <c r="HB156" s="2">
        <v>0</v>
      </c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>
        <v>0</v>
      </c>
      <c r="IL156" s="2"/>
      <c r="IM156" s="2"/>
      <c r="IN156" s="2"/>
      <c r="IO156" s="2"/>
      <c r="IP156" s="2"/>
      <c r="IQ156" s="2"/>
      <c r="IR156" s="2"/>
      <c r="IS156" s="2"/>
      <c r="IT156" s="2"/>
      <c r="IU156" s="2"/>
    </row>
    <row r="157" spans="1:255" x14ac:dyDescent="0.2">
      <c r="A157">
        <v>18</v>
      </c>
      <c r="B157">
        <v>1</v>
      </c>
      <c r="C157">
        <v>328</v>
      </c>
      <c r="E157" t="s">
        <v>283</v>
      </c>
      <c r="F157" t="s">
        <v>277</v>
      </c>
      <c r="G157" t="s">
        <v>284</v>
      </c>
      <c r="H157" t="s">
        <v>82</v>
      </c>
      <c r="I157">
        <f>I135*J157</f>
        <v>9.0559999999999992</v>
      </c>
      <c r="J157">
        <v>8</v>
      </c>
      <c r="O157">
        <f t="shared" si="192"/>
        <v>0</v>
      </c>
      <c r="P157">
        <f t="shared" si="193"/>
        <v>0</v>
      </c>
      <c r="Q157">
        <f t="shared" si="194"/>
        <v>0</v>
      </c>
      <c r="R157">
        <f t="shared" si="195"/>
        <v>0</v>
      </c>
      <c r="S157">
        <f t="shared" si="196"/>
        <v>0</v>
      </c>
      <c r="T157">
        <f t="shared" si="197"/>
        <v>0</v>
      </c>
      <c r="U157">
        <f t="shared" si="198"/>
        <v>0</v>
      </c>
      <c r="V157">
        <f t="shared" si="199"/>
        <v>0</v>
      </c>
      <c r="W157">
        <f t="shared" si="200"/>
        <v>0</v>
      </c>
      <c r="X157">
        <f t="shared" si="201"/>
        <v>0</v>
      </c>
      <c r="Y157">
        <f t="shared" si="202"/>
        <v>0</v>
      </c>
      <c r="AA157">
        <v>16483255</v>
      </c>
      <c r="AB157">
        <f t="shared" si="203"/>
        <v>0</v>
      </c>
      <c r="AC157">
        <f t="shared" si="149"/>
        <v>0</v>
      </c>
      <c r="AD157">
        <f t="shared" si="187"/>
        <v>0</v>
      </c>
      <c r="AE157">
        <f t="shared" si="188"/>
        <v>0</v>
      </c>
      <c r="AF157">
        <f t="shared" si="189"/>
        <v>0</v>
      </c>
      <c r="AG157">
        <f t="shared" si="204"/>
        <v>0</v>
      </c>
      <c r="AH157">
        <f t="shared" si="190"/>
        <v>0</v>
      </c>
      <c r="AI157">
        <f t="shared" si="191"/>
        <v>0</v>
      </c>
      <c r="AJ157">
        <f t="shared" si="205"/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111</v>
      </c>
      <c r="AU157">
        <v>64</v>
      </c>
      <c r="AV157">
        <v>1</v>
      </c>
      <c r="AW157">
        <v>1</v>
      </c>
      <c r="AZ157">
        <v>6.53</v>
      </c>
      <c r="BA157">
        <v>1</v>
      </c>
      <c r="BB157">
        <v>1</v>
      </c>
      <c r="BC157">
        <v>6.53</v>
      </c>
      <c r="BD157" t="s">
        <v>4</v>
      </c>
      <c r="BE157" t="s">
        <v>4</v>
      </c>
      <c r="BF157" t="s">
        <v>4</v>
      </c>
      <c r="BG157" t="s">
        <v>4</v>
      </c>
      <c r="BH157">
        <v>3</v>
      </c>
      <c r="BI157">
        <v>1</v>
      </c>
      <c r="BJ157" t="s">
        <v>4</v>
      </c>
      <c r="BM157">
        <v>11001</v>
      </c>
      <c r="BN157">
        <v>0</v>
      </c>
      <c r="BO157" t="s">
        <v>4</v>
      </c>
      <c r="BP157">
        <v>0</v>
      </c>
      <c r="BQ157">
        <v>2</v>
      </c>
      <c r="BR157">
        <v>0</v>
      </c>
      <c r="BS157">
        <v>1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4</v>
      </c>
      <c r="BZ157">
        <v>123</v>
      </c>
      <c r="CA157">
        <v>75</v>
      </c>
      <c r="CF157">
        <v>0</v>
      </c>
      <c r="CG157">
        <v>0</v>
      </c>
      <c r="CM157">
        <v>0</v>
      </c>
      <c r="CN157" t="s">
        <v>4</v>
      </c>
      <c r="CO157">
        <v>0</v>
      </c>
      <c r="CP157">
        <f t="shared" si="206"/>
        <v>0</v>
      </c>
      <c r="CQ157">
        <f t="shared" si="207"/>
        <v>0</v>
      </c>
      <c r="CR157">
        <f t="shared" si="208"/>
        <v>0</v>
      </c>
      <c r="CS157">
        <f t="shared" si="209"/>
        <v>0</v>
      </c>
      <c r="CT157">
        <f t="shared" si="210"/>
        <v>0</v>
      </c>
      <c r="CU157">
        <f t="shared" si="211"/>
        <v>0</v>
      </c>
      <c r="CV157">
        <f t="shared" si="212"/>
        <v>0</v>
      </c>
      <c r="CW157">
        <f t="shared" si="213"/>
        <v>0</v>
      </c>
      <c r="CX157">
        <f t="shared" si="214"/>
        <v>0</v>
      </c>
      <c r="CY157">
        <f t="shared" si="215"/>
        <v>0</v>
      </c>
      <c r="CZ157">
        <f t="shared" si="216"/>
        <v>0</v>
      </c>
      <c r="DC157" t="s">
        <v>4</v>
      </c>
      <c r="DD157" t="s">
        <v>4</v>
      </c>
      <c r="DE157" t="s">
        <v>4</v>
      </c>
      <c r="DF157" t="s">
        <v>4</v>
      </c>
      <c r="DG157" t="s">
        <v>4</v>
      </c>
      <c r="DH157" t="s">
        <v>4</v>
      </c>
      <c r="DI157" t="s">
        <v>4</v>
      </c>
      <c r="DJ157" t="s">
        <v>4</v>
      </c>
      <c r="DK157" t="s">
        <v>4</v>
      </c>
      <c r="DL157" t="s">
        <v>4</v>
      </c>
      <c r="DM157" t="s">
        <v>4</v>
      </c>
      <c r="DN157">
        <v>0</v>
      </c>
      <c r="DO157">
        <v>0</v>
      </c>
      <c r="DP157">
        <v>1</v>
      </c>
      <c r="DQ157">
        <v>1</v>
      </c>
      <c r="DU157">
        <v>1010</v>
      </c>
      <c r="DV157" t="s">
        <v>82</v>
      </c>
      <c r="DW157" t="s">
        <v>82</v>
      </c>
      <c r="DX157">
        <v>1</v>
      </c>
      <c r="EE157">
        <v>16510488</v>
      </c>
      <c r="EF157">
        <v>2</v>
      </c>
      <c r="EG157" t="s">
        <v>22</v>
      </c>
      <c r="EH157">
        <v>0</v>
      </c>
      <c r="EI157" t="s">
        <v>4</v>
      </c>
      <c r="EJ157">
        <v>1</v>
      </c>
      <c r="EK157">
        <v>11001</v>
      </c>
      <c r="EL157" t="s">
        <v>68</v>
      </c>
      <c r="EM157" t="s">
        <v>232</v>
      </c>
      <c r="EO157" t="s">
        <v>4</v>
      </c>
      <c r="EQ157">
        <v>0</v>
      </c>
      <c r="ER157">
        <v>0</v>
      </c>
      <c r="ES157">
        <v>0</v>
      </c>
      <c r="ET157">
        <v>0</v>
      </c>
      <c r="EU157">
        <v>0</v>
      </c>
      <c r="EV157">
        <v>0</v>
      </c>
      <c r="EW157">
        <v>0</v>
      </c>
      <c r="EX157">
        <v>0</v>
      </c>
      <c r="FQ157">
        <v>0</v>
      </c>
      <c r="FR157">
        <f t="shared" si="217"/>
        <v>0</v>
      </c>
      <c r="FS157">
        <v>0</v>
      </c>
      <c r="FT157" t="s">
        <v>26</v>
      </c>
      <c r="FU157" t="s">
        <v>27</v>
      </c>
      <c r="FX157">
        <v>110.7</v>
      </c>
      <c r="FY157">
        <v>63.75</v>
      </c>
      <c r="GA157" t="s">
        <v>4</v>
      </c>
      <c r="GD157">
        <v>0</v>
      </c>
      <c r="GF157">
        <v>1953413105</v>
      </c>
      <c r="GG157">
        <v>1</v>
      </c>
      <c r="GH157">
        <v>1</v>
      </c>
      <c r="GI157">
        <v>4</v>
      </c>
      <c r="GJ157">
        <v>0</v>
      </c>
      <c r="GK157">
        <f>ROUND(R157*(S12)/100,2)</f>
        <v>0</v>
      </c>
      <c r="GL157">
        <f t="shared" si="218"/>
        <v>0</v>
      </c>
      <c r="GM157">
        <f t="shared" si="219"/>
        <v>0</v>
      </c>
      <c r="GN157">
        <f t="shared" si="220"/>
        <v>0</v>
      </c>
      <c r="GO157">
        <f t="shared" si="221"/>
        <v>0</v>
      </c>
      <c r="GP157">
        <f t="shared" si="222"/>
        <v>0</v>
      </c>
      <c r="GR157">
        <v>0</v>
      </c>
      <c r="GS157">
        <v>3</v>
      </c>
      <c r="GT157">
        <v>0</v>
      </c>
      <c r="GU157" t="s">
        <v>4</v>
      </c>
      <c r="GV157">
        <f t="shared" si="223"/>
        <v>0</v>
      </c>
      <c r="GW157">
        <v>1</v>
      </c>
      <c r="GX157">
        <f t="shared" si="224"/>
        <v>0</v>
      </c>
      <c r="HA157">
        <v>0</v>
      </c>
      <c r="HB157">
        <v>0</v>
      </c>
      <c r="IK157">
        <v>0</v>
      </c>
    </row>
    <row r="158" spans="1:255" x14ac:dyDescent="0.2">
      <c r="A158" s="2">
        <v>18</v>
      </c>
      <c r="B158" s="2">
        <v>1</v>
      </c>
      <c r="C158" s="2">
        <v>311</v>
      </c>
      <c r="D158" s="2"/>
      <c r="E158" s="2" t="s">
        <v>285</v>
      </c>
      <c r="F158" s="2" t="s">
        <v>277</v>
      </c>
      <c r="G158" s="2" t="s">
        <v>286</v>
      </c>
      <c r="H158" s="2" t="s">
        <v>82</v>
      </c>
      <c r="I158" s="2">
        <f>I134*J158</f>
        <v>9.0559999999999992</v>
      </c>
      <c r="J158" s="2">
        <v>8</v>
      </c>
      <c r="K158" s="2"/>
      <c r="L158" s="2"/>
      <c r="M158" s="2"/>
      <c r="N158" s="2"/>
      <c r="O158" s="2">
        <f t="shared" si="192"/>
        <v>0</v>
      </c>
      <c r="P158" s="2">
        <f t="shared" si="193"/>
        <v>0</v>
      </c>
      <c r="Q158" s="2">
        <f t="shared" si="194"/>
        <v>0</v>
      </c>
      <c r="R158" s="2">
        <f t="shared" si="195"/>
        <v>0</v>
      </c>
      <c r="S158" s="2">
        <f t="shared" si="196"/>
        <v>0</v>
      </c>
      <c r="T158" s="2">
        <f t="shared" si="197"/>
        <v>0</v>
      </c>
      <c r="U158" s="2">
        <f t="shared" si="198"/>
        <v>0</v>
      </c>
      <c r="V158" s="2">
        <f t="shared" si="199"/>
        <v>0</v>
      </c>
      <c r="W158" s="2">
        <f t="shared" si="200"/>
        <v>0</v>
      </c>
      <c r="X158" s="2">
        <f t="shared" si="201"/>
        <v>0</v>
      </c>
      <c r="Y158" s="2">
        <f t="shared" si="202"/>
        <v>0</v>
      </c>
      <c r="Z158" s="2"/>
      <c r="AA158" s="2">
        <v>16483241</v>
      </c>
      <c r="AB158" s="2">
        <f t="shared" si="203"/>
        <v>0</v>
      </c>
      <c r="AC158" s="2">
        <f t="shared" si="149"/>
        <v>0</v>
      </c>
      <c r="AD158" s="2">
        <f t="shared" si="187"/>
        <v>0</v>
      </c>
      <c r="AE158" s="2">
        <f t="shared" si="188"/>
        <v>0</v>
      </c>
      <c r="AF158" s="2">
        <f t="shared" si="189"/>
        <v>0</v>
      </c>
      <c r="AG158" s="2">
        <f t="shared" si="204"/>
        <v>0</v>
      </c>
      <c r="AH158" s="2">
        <f t="shared" si="190"/>
        <v>0</v>
      </c>
      <c r="AI158" s="2">
        <f t="shared" si="191"/>
        <v>0</v>
      </c>
      <c r="AJ158" s="2">
        <f t="shared" si="205"/>
        <v>0</v>
      </c>
      <c r="AK158" s="2">
        <v>0</v>
      </c>
      <c r="AL158" s="2">
        <v>0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111</v>
      </c>
      <c r="AU158" s="2">
        <v>64</v>
      </c>
      <c r="AV158" s="2">
        <v>1</v>
      </c>
      <c r="AW158" s="2">
        <v>1</v>
      </c>
      <c r="AX158" s="2"/>
      <c r="AY158" s="2"/>
      <c r="AZ158" s="2">
        <v>1</v>
      </c>
      <c r="BA158" s="2">
        <v>1</v>
      </c>
      <c r="BB158" s="2">
        <v>1</v>
      </c>
      <c r="BC158" s="2">
        <v>1</v>
      </c>
      <c r="BD158" s="2" t="s">
        <v>4</v>
      </c>
      <c r="BE158" s="2" t="s">
        <v>4</v>
      </c>
      <c r="BF158" s="2" t="s">
        <v>4</v>
      </c>
      <c r="BG158" s="2" t="s">
        <v>4</v>
      </c>
      <c r="BH158" s="2">
        <v>3</v>
      </c>
      <c r="BI158" s="2">
        <v>1</v>
      </c>
      <c r="BJ158" s="2" t="s">
        <v>4</v>
      </c>
      <c r="BK158" s="2"/>
      <c r="BL158" s="2"/>
      <c r="BM158" s="2">
        <v>11001</v>
      </c>
      <c r="BN158" s="2">
        <v>0</v>
      </c>
      <c r="BO158" s="2" t="s">
        <v>4</v>
      </c>
      <c r="BP158" s="2">
        <v>0</v>
      </c>
      <c r="BQ158" s="2">
        <v>2</v>
      </c>
      <c r="BR158" s="2">
        <v>0</v>
      </c>
      <c r="BS158" s="2">
        <v>1</v>
      </c>
      <c r="BT158" s="2">
        <v>1</v>
      </c>
      <c r="BU158" s="2">
        <v>1</v>
      </c>
      <c r="BV158" s="2">
        <v>1</v>
      </c>
      <c r="BW158" s="2">
        <v>1</v>
      </c>
      <c r="BX158" s="2">
        <v>1</v>
      </c>
      <c r="BY158" s="2" t="s">
        <v>4</v>
      </c>
      <c r="BZ158" s="2">
        <v>123</v>
      </c>
      <c r="CA158" s="2">
        <v>75</v>
      </c>
      <c r="CB158" s="2"/>
      <c r="CC158" s="2"/>
      <c r="CD158" s="2"/>
      <c r="CE158" s="2"/>
      <c r="CF158" s="2">
        <v>0</v>
      </c>
      <c r="CG158" s="2">
        <v>0</v>
      </c>
      <c r="CH158" s="2"/>
      <c r="CI158" s="2"/>
      <c r="CJ158" s="2"/>
      <c r="CK158" s="2"/>
      <c r="CL158" s="2"/>
      <c r="CM158" s="2">
        <v>0</v>
      </c>
      <c r="CN158" s="2" t="s">
        <v>4</v>
      </c>
      <c r="CO158" s="2">
        <v>0</v>
      </c>
      <c r="CP158" s="2">
        <f t="shared" si="206"/>
        <v>0</v>
      </c>
      <c r="CQ158" s="2">
        <f t="shared" si="207"/>
        <v>0</v>
      </c>
      <c r="CR158" s="2">
        <f t="shared" si="208"/>
        <v>0</v>
      </c>
      <c r="CS158" s="2">
        <f t="shared" si="209"/>
        <v>0</v>
      </c>
      <c r="CT158" s="2">
        <f t="shared" si="210"/>
        <v>0</v>
      </c>
      <c r="CU158" s="2">
        <f t="shared" si="211"/>
        <v>0</v>
      </c>
      <c r="CV158" s="2">
        <f t="shared" si="212"/>
        <v>0</v>
      </c>
      <c r="CW158" s="2">
        <f t="shared" si="213"/>
        <v>0</v>
      </c>
      <c r="CX158" s="2">
        <f t="shared" si="214"/>
        <v>0</v>
      </c>
      <c r="CY158" s="2">
        <f t="shared" si="215"/>
        <v>0</v>
      </c>
      <c r="CZ158" s="2">
        <f t="shared" si="216"/>
        <v>0</v>
      </c>
      <c r="DA158" s="2"/>
      <c r="DB158" s="2"/>
      <c r="DC158" s="2" t="s">
        <v>4</v>
      </c>
      <c r="DD158" s="2" t="s">
        <v>4</v>
      </c>
      <c r="DE158" s="2" t="s">
        <v>4</v>
      </c>
      <c r="DF158" s="2" t="s">
        <v>4</v>
      </c>
      <c r="DG158" s="2" t="s">
        <v>4</v>
      </c>
      <c r="DH158" s="2" t="s">
        <v>4</v>
      </c>
      <c r="DI158" s="2" t="s">
        <v>4</v>
      </c>
      <c r="DJ158" s="2" t="s">
        <v>4</v>
      </c>
      <c r="DK158" s="2" t="s">
        <v>4</v>
      </c>
      <c r="DL158" s="2" t="s">
        <v>4</v>
      </c>
      <c r="DM158" s="2" t="s">
        <v>4</v>
      </c>
      <c r="DN158" s="2">
        <v>0</v>
      </c>
      <c r="DO158" s="2">
        <v>0</v>
      </c>
      <c r="DP158" s="2">
        <v>1</v>
      </c>
      <c r="DQ158" s="2">
        <v>1</v>
      </c>
      <c r="DR158" s="2"/>
      <c r="DS158" s="2"/>
      <c r="DT158" s="2"/>
      <c r="DU158" s="2">
        <v>1010</v>
      </c>
      <c r="DV158" s="2" t="s">
        <v>82</v>
      </c>
      <c r="DW158" s="2" t="s">
        <v>82</v>
      </c>
      <c r="DX158" s="2">
        <v>1</v>
      </c>
      <c r="DY158" s="2"/>
      <c r="DZ158" s="2"/>
      <c r="EA158" s="2"/>
      <c r="EB158" s="2"/>
      <c r="EC158" s="2"/>
      <c r="ED158" s="2"/>
      <c r="EE158" s="2">
        <v>16510488</v>
      </c>
      <c r="EF158" s="2">
        <v>2</v>
      </c>
      <c r="EG158" s="2" t="s">
        <v>22</v>
      </c>
      <c r="EH158" s="2">
        <v>0</v>
      </c>
      <c r="EI158" s="2" t="s">
        <v>4</v>
      </c>
      <c r="EJ158" s="2">
        <v>1</v>
      </c>
      <c r="EK158" s="2">
        <v>11001</v>
      </c>
      <c r="EL158" s="2" t="s">
        <v>68</v>
      </c>
      <c r="EM158" s="2" t="s">
        <v>232</v>
      </c>
      <c r="EN158" s="2"/>
      <c r="EO158" s="2" t="s">
        <v>4</v>
      </c>
      <c r="EP158" s="2"/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>
        <v>0</v>
      </c>
      <c r="FR158" s="2">
        <f t="shared" si="217"/>
        <v>0</v>
      </c>
      <c r="FS158" s="2">
        <v>0</v>
      </c>
      <c r="FT158" s="2" t="s">
        <v>26</v>
      </c>
      <c r="FU158" s="2" t="s">
        <v>27</v>
      </c>
      <c r="FV158" s="2"/>
      <c r="FW158" s="2"/>
      <c r="FX158" s="2">
        <v>110.7</v>
      </c>
      <c r="FY158" s="2">
        <v>63.75</v>
      </c>
      <c r="FZ158" s="2"/>
      <c r="GA158" s="2" t="s">
        <v>4</v>
      </c>
      <c r="GB158" s="2"/>
      <c r="GC158" s="2"/>
      <c r="GD158" s="2">
        <v>0</v>
      </c>
      <c r="GE158" s="2"/>
      <c r="GF158" s="2">
        <v>-333106949</v>
      </c>
      <c r="GG158" s="2">
        <v>2</v>
      </c>
      <c r="GH158" s="2">
        <v>1</v>
      </c>
      <c r="GI158" s="2">
        <v>-2</v>
      </c>
      <c r="GJ158" s="2">
        <v>0</v>
      </c>
      <c r="GK158" s="2">
        <f>ROUND(R158*(R12)/100,2)</f>
        <v>0</v>
      </c>
      <c r="GL158" s="2">
        <f t="shared" si="218"/>
        <v>0</v>
      </c>
      <c r="GM158" s="2">
        <f t="shared" si="219"/>
        <v>0</v>
      </c>
      <c r="GN158" s="2">
        <f t="shared" si="220"/>
        <v>0</v>
      </c>
      <c r="GO158" s="2">
        <f t="shared" si="221"/>
        <v>0</v>
      </c>
      <c r="GP158" s="2">
        <f t="shared" si="222"/>
        <v>0</v>
      </c>
      <c r="GQ158" s="2"/>
      <c r="GR158" s="2">
        <v>0</v>
      </c>
      <c r="GS158" s="2">
        <v>3</v>
      </c>
      <c r="GT158" s="2">
        <v>0</v>
      </c>
      <c r="GU158" s="2" t="s">
        <v>4</v>
      </c>
      <c r="GV158" s="2">
        <f t="shared" si="223"/>
        <v>0</v>
      </c>
      <c r="GW158" s="2">
        <v>1</v>
      </c>
      <c r="GX158" s="2">
        <f t="shared" si="224"/>
        <v>0</v>
      </c>
      <c r="GY158" s="2"/>
      <c r="GZ158" s="2"/>
      <c r="HA158" s="2">
        <v>0</v>
      </c>
      <c r="HB158" s="2">
        <v>0</v>
      </c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>
        <v>0</v>
      </c>
      <c r="IL158" s="2"/>
      <c r="IM158" s="2"/>
      <c r="IN158" s="2"/>
      <c r="IO158" s="2"/>
      <c r="IP158" s="2"/>
      <c r="IQ158" s="2"/>
      <c r="IR158" s="2"/>
      <c r="IS158" s="2"/>
      <c r="IT158" s="2"/>
      <c r="IU158" s="2"/>
    </row>
    <row r="159" spans="1:255" x14ac:dyDescent="0.2">
      <c r="A159">
        <v>18</v>
      </c>
      <c r="B159">
        <v>1</v>
      </c>
      <c r="C159">
        <v>329</v>
      </c>
      <c r="E159" t="s">
        <v>285</v>
      </c>
      <c r="F159" t="s">
        <v>277</v>
      </c>
      <c r="G159" t="s">
        <v>286</v>
      </c>
      <c r="H159" t="s">
        <v>82</v>
      </c>
      <c r="I159">
        <f>I135*J159</f>
        <v>9.0559999999999992</v>
      </c>
      <c r="J159">
        <v>8</v>
      </c>
      <c r="O159">
        <f t="shared" si="192"/>
        <v>0</v>
      </c>
      <c r="P159">
        <f t="shared" si="193"/>
        <v>0</v>
      </c>
      <c r="Q159">
        <f t="shared" si="194"/>
        <v>0</v>
      </c>
      <c r="R159">
        <f t="shared" si="195"/>
        <v>0</v>
      </c>
      <c r="S159">
        <f t="shared" si="196"/>
        <v>0</v>
      </c>
      <c r="T159">
        <f t="shared" si="197"/>
        <v>0</v>
      </c>
      <c r="U159">
        <f t="shared" si="198"/>
        <v>0</v>
      </c>
      <c r="V159">
        <f t="shared" si="199"/>
        <v>0</v>
      </c>
      <c r="W159">
        <f t="shared" si="200"/>
        <v>0</v>
      </c>
      <c r="X159">
        <f t="shared" si="201"/>
        <v>0</v>
      </c>
      <c r="Y159">
        <f t="shared" si="202"/>
        <v>0</v>
      </c>
      <c r="AA159">
        <v>16483255</v>
      </c>
      <c r="AB159">
        <f t="shared" si="203"/>
        <v>0</v>
      </c>
      <c r="AC159">
        <f t="shared" si="149"/>
        <v>0</v>
      </c>
      <c r="AD159">
        <f t="shared" si="187"/>
        <v>0</v>
      </c>
      <c r="AE159">
        <f t="shared" si="188"/>
        <v>0</v>
      </c>
      <c r="AF159">
        <f t="shared" si="189"/>
        <v>0</v>
      </c>
      <c r="AG159">
        <f t="shared" si="204"/>
        <v>0</v>
      </c>
      <c r="AH159">
        <f t="shared" si="190"/>
        <v>0</v>
      </c>
      <c r="AI159">
        <f t="shared" si="191"/>
        <v>0</v>
      </c>
      <c r="AJ159">
        <f t="shared" si="205"/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111</v>
      </c>
      <c r="AU159">
        <v>64</v>
      </c>
      <c r="AV159">
        <v>1</v>
      </c>
      <c r="AW159">
        <v>1</v>
      </c>
      <c r="AZ159">
        <v>6.53</v>
      </c>
      <c r="BA159">
        <v>1</v>
      </c>
      <c r="BB159">
        <v>1</v>
      </c>
      <c r="BC159">
        <v>6.53</v>
      </c>
      <c r="BD159" t="s">
        <v>4</v>
      </c>
      <c r="BE159" t="s">
        <v>4</v>
      </c>
      <c r="BF159" t="s">
        <v>4</v>
      </c>
      <c r="BG159" t="s">
        <v>4</v>
      </c>
      <c r="BH159">
        <v>3</v>
      </c>
      <c r="BI159">
        <v>1</v>
      </c>
      <c r="BJ159" t="s">
        <v>4</v>
      </c>
      <c r="BM159">
        <v>11001</v>
      </c>
      <c r="BN159">
        <v>0</v>
      </c>
      <c r="BO159" t="s">
        <v>4</v>
      </c>
      <c r="BP159">
        <v>0</v>
      </c>
      <c r="BQ159">
        <v>2</v>
      </c>
      <c r="BR159">
        <v>0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4</v>
      </c>
      <c r="BZ159">
        <v>123</v>
      </c>
      <c r="CA159">
        <v>75</v>
      </c>
      <c r="CF159">
        <v>0</v>
      </c>
      <c r="CG159">
        <v>0</v>
      </c>
      <c r="CM159">
        <v>0</v>
      </c>
      <c r="CN159" t="s">
        <v>4</v>
      </c>
      <c r="CO159">
        <v>0</v>
      </c>
      <c r="CP159">
        <f t="shared" si="206"/>
        <v>0</v>
      </c>
      <c r="CQ159">
        <f t="shared" si="207"/>
        <v>0</v>
      </c>
      <c r="CR159">
        <f t="shared" si="208"/>
        <v>0</v>
      </c>
      <c r="CS159">
        <f t="shared" si="209"/>
        <v>0</v>
      </c>
      <c r="CT159">
        <f t="shared" si="210"/>
        <v>0</v>
      </c>
      <c r="CU159">
        <f t="shared" si="211"/>
        <v>0</v>
      </c>
      <c r="CV159">
        <f t="shared" si="212"/>
        <v>0</v>
      </c>
      <c r="CW159">
        <f t="shared" si="213"/>
        <v>0</v>
      </c>
      <c r="CX159">
        <f t="shared" si="214"/>
        <v>0</v>
      </c>
      <c r="CY159">
        <f t="shared" si="215"/>
        <v>0</v>
      </c>
      <c r="CZ159">
        <f t="shared" si="216"/>
        <v>0</v>
      </c>
      <c r="DC159" t="s">
        <v>4</v>
      </c>
      <c r="DD159" t="s">
        <v>4</v>
      </c>
      <c r="DE159" t="s">
        <v>4</v>
      </c>
      <c r="DF159" t="s">
        <v>4</v>
      </c>
      <c r="DG159" t="s">
        <v>4</v>
      </c>
      <c r="DH159" t="s">
        <v>4</v>
      </c>
      <c r="DI159" t="s">
        <v>4</v>
      </c>
      <c r="DJ159" t="s">
        <v>4</v>
      </c>
      <c r="DK159" t="s">
        <v>4</v>
      </c>
      <c r="DL159" t="s">
        <v>4</v>
      </c>
      <c r="DM159" t="s">
        <v>4</v>
      </c>
      <c r="DN159">
        <v>0</v>
      </c>
      <c r="DO159">
        <v>0</v>
      </c>
      <c r="DP159">
        <v>1</v>
      </c>
      <c r="DQ159">
        <v>1</v>
      </c>
      <c r="DU159">
        <v>1010</v>
      </c>
      <c r="DV159" t="s">
        <v>82</v>
      </c>
      <c r="DW159" t="s">
        <v>82</v>
      </c>
      <c r="DX159">
        <v>1</v>
      </c>
      <c r="EE159">
        <v>16510488</v>
      </c>
      <c r="EF159">
        <v>2</v>
      </c>
      <c r="EG159" t="s">
        <v>22</v>
      </c>
      <c r="EH159">
        <v>0</v>
      </c>
      <c r="EI159" t="s">
        <v>4</v>
      </c>
      <c r="EJ159">
        <v>1</v>
      </c>
      <c r="EK159">
        <v>11001</v>
      </c>
      <c r="EL159" t="s">
        <v>68</v>
      </c>
      <c r="EM159" t="s">
        <v>232</v>
      </c>
      <c r="EO159" t="s">
        <v>4</v>
      </c>
      <c r="EQ159">
        <v>0</v>
      </c>
      <c r="ER159">
        <v>0</v>
      </c>
      <c r="ES159">
        <v>0</v>
      </c>
      <c r="ET159">
        <v>0</v>
      </c>
      <c r="EU159">
        <v>0</v>
      </c>
      <c r="EV159">
        <v>0</v>
      </c>
      <c r="EW159">
        <v>0</v>
      </c>
      <c r="EX159">
        <v>0</v>
      </c>
      <c r="FQ159">
        <v>0</v>
      </c>
      <c r="FR159">
        <f t="shared" si="217"/>
        <v>0</v>
      </c>
      <c r="FS159">
        <v>0</v>
      </c>
      <c r="FT159" t="s">
        <v>26</v>
      </c>
      <c r="FU159" t="s">
        <v>27</v>
      </c>
      <c r="FX159">
        <v>110.7</v>
      </c>
      <c r="FY159">
        <v>63.75</v>
      </c>
      <c r="GA159" t="s">
        <v>4</v>
      </c>
      <c r="GD159">
        <v>0</v>
      </c>
      <c r="GF159">
        <v>-333106949</v>
      </c>
      <c r="GG159">
        <v>1</v>
      </c>
      <c r="GH159">
        <v>1</v>
      </c>
      <c r="GI159">
        <v>4</v>
      </c>
      <c r="GJ159">
        <v>0</v>
      </c>
      <c r="GK159">
        <f>ROUND(R159*(S12)/100,2)</f>
        <v>0</v>
      </c>
      <c r="GL159">
        <f t="shared" si="218"/>
        <v>0</v>
      </c>
      <c r="GM159">
        <f t="shared" si="219"/>
        <v>0</v>
      </c>
      <c r="GN159">
        <f t="shared" si="220"/>
        <v>0</v>
      </c>
      <c r="GO159">
        <f t="shared" si="221"/>
        <v>0</v>
      </c>
      <c r="GP159">
        <f t="shared" si="222"/>
        <v>0</v>
      </c>
      <c r="GR159">
        <v>0</v>
      </c>
      <c r="GS159">
        <v>3</v>
      </c>
      <c r="GT159">
        <v>0</v>
      </c>
      <c r="GU159" t="s">
        <v>4</v>
      </c>
      <c r="GV159">
        <f t="shared" si="223"/>
        <v>0</v>
      </c>
      <c r="GW159">
        <v>1</v>
      </c>
      <c r="GX159">
        <f t="shared" si="224"/>
        <v>0</v>
      </c>
      <c r="HA159">
        <v>0</v>
      </c>
      <c r="HB159">
        <v>0</v>
      </c>
      <c r="IK159">
        <v>0</v>
      </c>
    </row>
    <row r="160" spans="1:255" x14ac:dyDescent="0.2">
      <c r="A160" s="2">
        <v>17</v>
      </c>
      <c r="B160" s="2">
        <v>1</v>
      </c>
      <c r="C160" s="2">
        <f>ROW(SmtRes!A339)</f>
        <v>339</v>
      </c>
      <c r="D160" s="2">
        <f>ROW(EtalonRes!A329)</f>
        <v>329</v>
      </c>
      <c r="E160" s="2" t="s">
        <v>287</v>
      </c>
      <c r="F160" s="2" t="s">
        <v>288</v>
      </c>
      <c r="G160" s="2" t="s">
        <v>289</v>
      </c>
      <c r="H160" s="2" t="s">
        <v>31</v>
      </c>
      <c r="I160" s="2">
        <f>ROUND(176/100,9)</f>
        <v>1.76</v>
      </c>
      <c r="J160" s="2">
        <v>0</v>
      </c>
      <c r="K160" s="2"/>
      <c r="L160" s="2"/>
      <c r="M160" s="2"/>
      <c r="N160" s="2"/>
      <c r="O160" s="2">
        <f t="shared" si="192"/>
        <v>11656.88</v>
      </c>
      <c r="P160" s="2">
        <f t="shared" si="193"/>
        <v>9390.2999999999993</v>
      </c>
      <c r="Q160" s="2">
        <f t="shared" si="194"/>
        <v>571.49</v>
      </c>
      <c r="R160" s="2">
        <f t="shared" si="195"/>
        <v>111.57</v>
      </c>
      <c r="S160" s="2">
        <f t="shared" si="196"/>
        <v>1695.09</v>
      </c>
      <c r="T160" s="2">
        <f t="shared" si="197"/>
        <v>0</v>
      </c>
      <c r="U160" s="2">
        <f t="shared" si="198"/>
        <v>180.3296</v>
      </c>
      <c r="V160" s="2">
        <f t="shared" si="199"/>
        <v>9.3984000000000005</v>
      </c>
      <c r="W160" s="2">
        <f t="shared" si="200"/>
        <v>0</v>
      </c>
      <c r="X160" s="2">
        <f t="shared" si="201"/>
        <v>1716.33</v>
      </c>
      <c r="Y160" s="2">
        <f t="shared" si="202"/>
        <v>849.13</v>
      </c>
      <c r="Z160" s="2"/>
      <c r="AA160" s="2">
        <v>16483241</v>
      </c>
      <c r="AB160" s="2">
        <f t="shared" si="203"/>
        <v>6623.23</v>
      </c>
      <c r="AC160" s="2">
        <f t="shared" si="149"/>
        <v>5335.4</v>
      </c>
      <c r="AD160" s="2">
        <f t="shared" si="187"/>
        <v>324.70999999999998</v>
      </c>
      <c r="AE160" s="2">
        <f t="shared" si="188"/>
        <v>63.39</v>
      </c>
      <c r="AF160" s="2">
        <f t="shared" si="189"/>
        <v>963.12</v>
      </c>
      <c r="AG160" s="2">
        <f t="shared" si="204"/>
        <v>0</v>
      </c>
      <c r="AH160" s="2">
        <f t="shared" si="190"/>
        <v>102.46</v>
      </c>
      <c r="AI160" s="2">
        <f t="shared" si="191"/>
        <v>5.34</v>
      </c>
      <c r="AJ160" s="2">
        <f t="shared" si="205"/>
        <v>0</v>
      </c>
      <c r="AK160" s="2">
        <v>6623.23</v>
      </c>
      <c r="AL160" s="2">
        <v>5335.4</v>
      </c>
      <c r="AM160" s="2">
        <v>324.70999999999998</v>
      </c>
      <c r="AN160" s="2">
        <v>63.39</v>
      </c>
      <c r="AO160" s="2">
        <v>963.12</v>
      </c>
      <c r="AP160" s="2">
        <v>0</v>
      </c>
      <c r="AQ160" s="2">
        <v>102.46</v>
      </c>
      <c r="AR160" s="2">
        <v>5.34</v>
      </c>
      <c r="AS160" s="2">
        <v>0</v>
      </c>
      <c r="AT160" s="2">
        <v>95</v>
      </c>
      <c r="AU160" s="2">
        <v>47</v>
      </c>
      <c r="AV160" s="2">
        <v>1</v>
      </c>
      <c r="AW160" s="2">
        <v>1</v>
      </c>
      <c r="AX160" s="2"/>
      <c r="AY160" s="2"/>
      <c r="AZ160" s="2">
        <v>1</v>
      </c>
      <c r="BA160" s="2">
        <v>1</v>
      </c>
      <c r="BB160" s="2">
        <v>1</v>
      </c>
      <c r="BC160" s="2">
        <v>1</v>
      </c>
      <c r="BD160" s="2" t="s">
        <v>4</v>
      </c>
      <c r="BE160" s="2" t="s">
        <v>4</v>
      </c>
      <c r="BF160" s="2" t="s">
        <v>4</v>
      </c>
      <c r="BG160" s="2" t="s">
        <v>4</v>
      </c>
      <c r="BH160" s="2">
        <v>0</v>
      </c>
      <c r="BI160" s="2">
        <v>1</v>
      </c>
      <c r="BJ160" s="2" t="s">
        <v>290</v>
      </c>
      <c r="BK160" s="2"/>
      <c r="BL160" s="2"/>
      <c r="BM160" s="2">
        <v>15001</v>
      </c>
      <c r="BN160" s="2">
        <v>0</v>
      </c>
      <c r="BO160" s="2" t="s">
        <v>4</v>
      </c>
      <c r="BP160" s="2">
        <v>0</v>
      </c>
      <c r="BQ160" s="2">
        <v>2</v>
      </c>
      <c r="BR160" s="2">
        <v>0</v>
      </c>
      <c r="BS160" s="2">
        <v>1</v>
      </c>
      <c r="BT160" s="2">
        <v>1</v>
      </c>
      <c r="BU160" s="2">
        <v>1</v>
      </c>
      <c r="BV160" s="2">
        <v>1</v>
      </c>
      <c r="BW160" s="2">
        <v>1</v>
      </c>
      <c r="BX160" s="2">
        <v>1</v>
      </c>
      <c r="BY160" s="2" t="s">
        <v>4</v>
      </c>
      <c r="BZ160" s="2">
        <v>105</v>
      </c>
      <c r="CA160" s="2">
        <v>55</v>
      </c>
      <c r="CB160" s="2"/>
      <c r="CC160" s="2"/>
      <c r="CD160" s="2"/>
      <c r="CE160" s="2"/>
      <c r="CF160" s="2">
        <v>0</v>
      </c>
      <c r="CG160" s="2">
        <v>0</v>
      </c>
      <c r="CH160" s="2"/>
      <c r="CI160" s="2"/>
      <c r="CJ160" s="2"/>
      <c r="CK160" s="2"/>
      <c r="CL160" s="2"/>
      <c r="CM160" s="2">
        <v>0</v>
      </c>
      <c r="CN160" s="2" t="s">
        <v>4</v>
      </c>
      <c r="CO160" s="2">
        <v>0</v>
      </c>
      <c r="CP160" s="2">
        <f t="shared" si="206"/>
        <v>11656.88</v>
      </c>
      <c r="CQ160" s="2">
        <f t="shared" si="207"/>
        <v>5335.4</v>
      </c>
      <c r="CR160" s="2">
        <f t="shared" si="208"/>
        <v>324.70999999999998</v>
      </c>
      <c r="CS160" s="2">
        <f t="shared" si="209"/>
        <v>63.39</v>
      </c>
      <c r="CT160" s="2">
        <f t="shared" si="210"/>
        <v>963.12</v>
      </c>
      <c r="CU160" s="2">
        <f t="shared" si="211"/>
        <v>0</v>
      </c>
      <c r="CV160" s="2">
        <f t="shared" si="212"/>
        <v>102.46</v>
      </c>
      <c r="CW160" s="2">
        <f t="shared" si="213"/>
        <v>5.34</v>
      </c>
      <c r="CX160" s="2">
        <f t="shared" si="214"/>
        <v>0</v>
      </c>
      <c r="CY160" s="2">
        <f t="shared" si="215"/>
        <v>1716.3269999999998</v>
      </c>
      <c r="CZ160" s="2">
        <f t="shared" si="216"/>
        <v>849.13019999999995</v>
      </c>
      <c r="DA160" s="2"/>
      <c r="DB160" s="2"/>
      <c r="DC160" s="2" t="s">
        <v>4</v>
      </c>
      <c r="DD160" s="2" t="s">
        <v>4</v>
      </c>
      <c r="DE160" s="2" t="s">
        <v>4</v>
      </c>
      <c r="DF160" s="2" t="s">
        <v>4</v>
      </c>
      <c r="DG160" s="2" t="s">
        <v>4</v>
      </c>
      <c r="DH160" s="2" t="s">
        <v>4</v>
      </c>
      <c r="DI160" s="2" t="s">
        <v>4</v>
      </c>
      <c r="DJ160" s="2" t="s">
        <v>4</v>
      </c>
      <c r="DK160" s="2" t="s">
        <v>4</v>
      </c>
      <c r="DL160" s="2" t="s">
        <v>4</v>
      </c>
      <c r="DM160" s="2" t="s">
        <v>4</v>
      </c>
      <c r="DN160" s="2">
        <v>0</v>
      </c>
      <c r="DO160" s="2">
        <v>0</v>
      </c>
      <c r="DP160" s="2">
        <v>1</v>
      </c>
      <c r="DQ160" s="2">
        <v>1</v>
      </c>
      <c r="DR160" s="2"/>
      <c r="DS160" s="2"/>
      <c r="DT160" s="2"/>
      <c r="DU160" s="2">
        <v>1005</v>
      </c>
      <c r="DV160" s="2" t="s">
        <v>31</v>
      </c>
      <c r="DW160" s="2" t="s">
        <v>31</v>
      </c>
      <c r="DX160" s="2">
        <v>100</v>
      </c>
      <c r="DY160" s="2"/>
      <c r="DZ160" s="2"/>
      <c r="EA160" s="2"/>
      <c r="EB160" s="2"/>
      <c r="EC160" s="2"/>
      <c r="ED160" s="2"/>
      <c r="EE160" s="2">
        <v>16510513</v>
      </c>
      <c r="EF160" s="2">
        <v>2</v>
      </c>
      <c r="EG160" s="2" t="s">
        <v>22</v>
      </c>
      <c r="EH160" s="2">
        <v>0</v>
      </c>
      <c r="EI160" s="2" t="s">
        <v>4</v>
      </c>
      <c r="EJ160" s="2">
        <v>1</v>
      </c>
      <c r="EK160" s="2">
        <v>15001</v>
      </c>
      <c r="EL160" s="2" t="s">
        <v>172</v>
      </c>
      <c r="EM160" s="2" t="s">
        <v>173</v>
      </c>
      <c r="EN160" s="2"/>
      <c r="EO160" s="2" t="s">
        <v>4</v>
      </c>
      <c r="EP160" s="2"/>
      <c r="EQ160" s="2">
        <v>0</v>
      </c>
      <c r="ER160" s="2">
        <v>6623.23</v>
      </c>
      <c r="ES160" s="2">
        <v>5335.4</v>
      </c>
      <c r="ET160" s="2">
        <v>324.70999999999998</v>
      </c>
      <c r="EU160" s="2">
        <v>63.39</v>
      </c>
      <c r="EV160" s="2">
        <v>963.12</v>
      </c>
      <c r="EW160" s="2">
        <v>102.46</v>
      </c>
      <c r="EX160" s="2">
        <v>5.34</v>
      </c>
      <c r="EY160" s="2">
        <v>0</v>
      </c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>
        <v>0</v>
      </c>
      <c r="FR160" s="2">
        <f t="shared" si="217"/>
        <v>0</v>
      </c>
      <c r="FS160" s="2">
        <v>0</v>
      </c>
      <c r="FT160" s="2" t="s">
        <v>26</v>
      </c>
      <c r="FU160" s="2" t="s">
        <v>27</v>
      </c>
      <c r="FV160" s="2"/>
      <c r="FW160" s="2"/>
      <c r="FX160" s="2">
        <v>94.5</v>
      </c>
      <c r="FY160" s="2">
        <v>46.75</v>
      </c>
      <c r="FZ160" s="2"/>
      <c r="GA160" s="2" t="s">
        <v>4</v>
      </c>
      <c r="GB160" s="2"/>
      <c r="GC160" s="2"/>
      <c r="GD160" s="2">
        <v>0</v>
      </c>
      <c r="GE160" s="2"/>
      <c r="GF160" s="2">
        <v>-59192285</v>
      </c>
      <c r="GG160" s="2">
        <v>2</v>
      </c>
      <c r="GH160" s="2">
        <v>1</v>
      </c>
      <c r="GI160" s="2">
        <v>-2</v>
      </c>
      <c r="GJ160" s="2">
        <v>0</v>
      </c>
      <c r="GK160" s="2">
        <f>ROUND(R160*(R12)/100,2)</f>
        <v>0</v>
      </c>
      <c r="GL160" s="2">
        <f t="shared" si="218"/>
        <v>0</v>
      </c>
      <c r="GM160" s="2">
        <f t="shared" si="219"/>
        <v>14222.34</v>
      </c>
      <c r="GN160" s="2">
        <f t="shared" si="220"/>
        <v>14222.34</v>
      </c>
      <c r="GO160" s="2">
        <f t="shared" si="221"/>
        <v>0</v>
      </c>
      <c r="GP160" s="2">
        <f t="shared" si="222"/>
        <v>0</v>
      </c>
      <c r="GQ160" s="2"/>
      <c r="GR160" s="2">
        <v>0</v>
      </c>
      <c r="GS160" s="2">
        <v>3</v>
      </c>
      <c r="GT160" s="2">
        <v>0</v>
      </c>
      <c r="GU160" s="2" t="s">
        <v>4</v>
      </c>
      <c r="GV160" s="2">
        <f t="shared" si="223"/>
        <v>0</v>
      </c>
      <c r="GW160" s="2">
        <v>1</v>
      </c>
      <c r="GX160" s="2">
        <f t="shared" si="224"/>
        <v>0</v>
      </c>
      <c r="GY160" s="2"/>
      <c r="GZ160" s="2"/>
      <c r="HA160" s="2">
        <v>0</v>
      </c>
      <c r="HB160" s="2">
        <v>0</v>
      </c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>
        <v>0</v>
      </c>
      <c r="IL160" s="2"/>
      <c r="IM160" s="2"/>
      <c r="IN160" s="2"/>
      <c r="IO160" s="2"/>
      <c r="IP160" s="2"/>
      <c r="IQ160" s="2"/>
      <c r="IR160" s="2"/>
      <c r="IS160" s="2"/>
      <c r="IT160" s="2"/>
      <c r="IU160" s="2"/>
    </row>
    <row r="161" spans="1:255" x14ac:dyDescent="0.2">
      <c r="A161">
        <v>17</v>
      </c>
      <c r="B161">
        <v>1</v>
      </c>
      <c r="C161">
        <f>ROW(SmtRes!A344)</f>
        <v>344</v>
      </c>
      <c r="D161">
        <f>ROW(EtalonRes!A334)</f>
        <v>334</v>
      </c>
      <c r="E161" t="s">
        <v>287</v>
      </c>
      <c r="F161" t="s">
        <v>288</v>
      </c>
      <c r="G161" t="s">
        <v>289</v>
      </c>
      <c r="H161" t="s">
        <v>31</v>
      </c>
      <c r="I161">
        <f>ROUND(176/100,9)</f>
        <v>1.76</v>
      </c>
      <c r="J161">
        <v>0</v>
      </c>
      <c r="O161">
        <f t="shared" si="192"/>
        <v>76119.47</v>
      </c>
      <c r="P161">
        <f t="shared" si="193"/>
        <v>61318.69</v>
      </c>
      <c r="Q161">
        <f t="shared" si="194"/>
        <v>3731.83</v>
      </c>
      <c r="R161">
        <f t="shared" si="195"/>
        <v>728.53</v>
      </c>
      <c r="S161">
        <f t="shared" si="196"/>
        <v>11068.95</v>
      </c>
      <c r="T161">
        <f t="shared" si="197"/>
        <v>0</v>
      </c>
      <c r="U161">
        <f t="shared" si="198"/>
        <v>180.3296</v>
      </c>
      <c r="V161">
        <f t="shared" si="199"/>
        <v>9.3984000000000005</v>
      </c>
      <c r="W161">
        <f t="shared" si="200"/>
        <v>0</v>
      </c>
      <c r="X161">
        <f t="shared" si="201"/>
        <v>11207.61</v>
      </c>
      <c r="Y161">
        <f t="shared" si="202"/>
        <v>5544.82</v>
      </c>
      <c r="AA161">
        <v>16483255</v>
      </c>
      <c r="AB161">
        <f t="shared" si="203"/>
        <v>6623.23</v>
      </c>
      <c r="AC161">
        <f t="shared" si="149"/>
        <v>5335.4</v>
      </c>
      <c r="AD161">
        <f t="shared" si="187"/>
        <v>324.70999999999998</v>
      </c>
      <c r="AE161">
        <f t="shared" si="188"/>
        <v>63.39</v>
      </c>
      <c r="AF161">
        <f t="shared" si="189"/>
        <v>963.12</v>
      </c>
      <c r="AG161">
        <f t="shared" si="204"/>
        <v>0</v>
      </c>
      <c r="AH161">
        <f t="shared" si="190"/>
        <v>102.46</v>
      </c>
      <c r="AI161">
        <f t="shared" si="191"/>
        <v>5.34</v>
      </c>
      <c r="AJ161">
        <f t="shared" si="205"/>
        <v>0</v>
      </c>
      <c r="AK161">
        <v>6623.23</v>
      </c>
      <c r="AL161">
        <v>5335.4</v>
      </c>
      <c r="AM161">
        <v>324.70999999999998</v>
      </c>
      <c r="AN161">
        <v>63.39</v>
      </c>
      <c r="AO161">
        <v>963.12</v>
      </c>
      <c r="AP161">
        <v>0</v>
      </c>
      <c r="AQ161">
        <v>102.46</v>
      </c>
      <c r="AR161">
        <v>5.34</v>
      </c>
      <c r="AS161">
        <v>0</v>
      </c>
      <c r="AT161">
        <v>95</v>
      </c>
      <c r="AU161">
        <v>47</v>
      </c>
      <c r="AV161">
        <v>1</v>
      </c>
      <c r="AW161">
        <v>1</v>
      </c>
      <c r="AZ161">
        <v>6.53</v>
      </c>
      <c r="BA161">
        <v>6.53</v>
      </c>
      <c r="BB161">
        <v>6.53</v>
      </c>
      <c r="BC161">
        <v>6.53</v>
      </c>
      <c r="BD161" t="s">
        <v>4</v>
      </c>
      <c r="BE161" t="s">
        <v>4</v>
      </c>
      <c r="BF161" t="s">
        <v>4</v>
      </c>
      <c r="BG161" t="s">
        <v>4</v>
      </c>
      <c r="BH161">
        <v>0</v>
      </c>
      <c r="BI161">
        <v>1</v>
      </c>
      <c r="BJ161" t="s">
        <v>290</v>
      </c>
      <c r="BM161">
        <v>15001</v>
      </c>
      <c r="BN161">
        <v>0</v>
      </c>
      <c r="BO161" t="s">
        <v>4</v>
      </c>
      <c r="BP161">
        <v>0</v>
      </c>
      <c r="BQ161">
        <v>2</v>
      </c>
      <c r="BR161">
        <v>0</v>
      </c>
      <c r="BS161">
        <v>6.53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4</v>
      </c>
      <c r="BZ161">
        <v>105</v>
      </c>
      <c r="CA161">
        <v>55</v>
      </c>
      <c r="CF161">
        <v>0</v>
      </c>
      <c r="CG161">
        <v>0</v>
      </c>
      <c r="CM161">
        <v>0</v>
      </c>
      <c r="CN161" t="s">
        <v>4</v>
      </c>
      <c r="CO161">
        <v>0</v>
      </c>
      <c r="CP161">
        <f t="shared" si="206"/>
        <v>76119.47</v>
      </c>
      <c r="CQ161">
        <f t="shared" si="207"/>
        <v>34840.161999999997</v>
      </c>
      <c r="CR161">
        <f t="shared" si="208"/>
        <v>2120.3562999999999</v>
      </c>
      <c r="CS161">
        <f t="shared" si="209"/>
        <v>413.93670000000003</v>
      </c>
      <c r="CT161">
        <f t="shared" si="210"/>
        <v>6289.1736000000001</v>
      </c>
      <c r="CU161">
        <f t="shared" si="211"/>
        <v>0</v>
      </c>
      <c r="CV161">
        <f t="shared" si="212"/>
        <v>102.46</v>
      </c>
      <c r="CW161">
        <f t="shared" si="213"/>
        <v>5.34</v>
      </c>
      <c r="CX161">
        <f t="shared" si="214"/>
        <v>0</v>
      </c>
      <c r="CY161">
        <f t="shared" si="215"/>
        <v>11207.606000000002</v>
      </c>
      <c r="CZ161">
        <f t="shared" si="216"/>
        <v>5544.8156000000008</v>
      </c>
      <c r="DC161" t="s">
        <v>4</v>
      </c>
      <c r="DD161" t="s">
        <v>4</v>
      </c>
      <c r="DE161" t="s">
        <v>4</v>
      </c>
      <c r="DF161" t="s">
        <v>4</v>
      </c>
      <c r="DG161" t="s">
        <v>4</v>
      </c>
      <c r="DH161" t="s">
        <v>4</v>
      </c>
      <c r="DI161" t="s">
        <v>4</v>
      </c>
      <c r="DJ161" t="s">
        <v>4</v>
      </c>
      <c r="DK161" t="s">
        <v>4</v>
      </c>
      <c r="DL161" t="s">
        <v>4</v>
      </c>
      <c r="DM161" t="s">
        <v>4</v>
      </c>
      <c r="DN161">
        <v>0</v>
      </c>
      <c r="DO161">
        <v>0</v>
      </c>
      <c r="DP161">
        <v>1</v>
      </c>
      <c r="DQ161">
        <v>1</v>
      </c>
      <c r="DU161">
        <v>1005</v>
      </c>
      <c r="DV161" t="s">
        <v>31</v>
      </c>
      <c r="DW161" t="s">
        <v>31</v>
      </c>
      <c r="DX161">
        <v>100</v>
      </c>
      <c r="EE161">
        <v>16510513</v>
      </c>
      <c r="EF161">
        <v>2</v>
      </c>
      <c r="EG161" t="s">
        <v>22</v>
      </c>
      <c r="EH161">
        <v>0</v>
      </c>
      <c r="EI161" t="s">
        <v>4</v>
      </c>
      <c r="EJ161">
        <v>1</v>
      </c>
      <c r="EK161">
        <v>15001</v>
      </c>
      <c r="EL161" t="s">
        <v>172</v>
      </c>
      <c r="EM161" t="s">
        <v>173</v>
      </c>
      <c r="EO161" t="s">
        <v>4</v>
      </c>
      <c r="EQ161">
        <v>0</v>
      </c>
      <c r="ER161">
        <v>6623.23</v>
      </c>
      <c r="ES161">
        <v>5335.4</v>
      </c>
      <c r="ET161">
        <v>324.70999999999998</v>
      </c>
      <c r="EU161">
        <v>63.39</v>
      </c>
      <c r="EV161">
        <v>963.12</v>
      </c>
      <c r="EW161">
        <v>102.46</v>
      </c>
      <c r="EX161">
        <v>5.34</v>
      </c>
      <c r="EY161">
        <v>0</v>
      </c>
      <c r="FQ161">
        <v>0</v>
      </c>
      <c r="FR161">
        <f t="shared" si="217"/>
        <v>0</v>
      </c>
      <c r="FS161">
        <v>0</v>
      </c>
      <c r="FT161" t="s">
        <v>26</v>
      </c>
      <c r="FU161" t="s">
        <v>27</v>
      </c>
      <c r="FX161">
        <v>94.5</v>
      </c>
      <c r="FY161">
        <v>46.75</v>
      </c>
      <c r="GA161" t="s">
        <v>4</v>
      </c>
      <c r="GD161">
        <v>0</v>
      </c>
      <c r="GF161">
        <v>-59192285</v>
      </c>
      <c r="GG161">
        <v>1</v>
      </c>
      <c r="GH161">
        <v>1</v>
      </c>
      <c r="GI161">
        <v>4</v>
      </c>
      <c r="GJ161">
        <v>0</v>
      </c>
      <c r="GK161">
        <f>ROUND(R161*(S12)/100,2)</f>
        <v>0</v>
      </c>
      <c r="GL161">
        <f t="shared" si="218"/>
        <v>0</v>
      </c>
      <c r="GM161">
        <f t="shared" si="219"/>
        <v>92871.9</v>
      </c>
      <c r="GN161">
        <f t="shared" si="220"/>
        <v>92871.9</v>
      </c>
      <c r="GO161">
        <f t="shared" si="221"/>
        <v>0</v>
      </c>
      <c r="GP161">
        <f t="shared" si="222"/>
        <v>0</v>
      </c>
      <c r="GR161">
        <v>0</v>
      </c>
      <c r="GS161">
        <v>3</v>
      </c>
      <c r="GT161">
        <v>0</v>
      </c>
      <c r="GU161" t="s">
        <v>4</v>
      </c>
      <c r="GV161">
        <f t="shared" si="223"/>
        <v>0</v>
      </c>
      <c r="GW161">
        <v>1</v>
      </c>
      <c r="GX161">
        <f t="shared" si="224"/>
        <v>0</v>
      </c>
      <c r="HA161">
        <v>0</v>
      </c>
      <c r="HB161">
        <v>0</v>
      </c>
      <c r="IK161">
        <v>0</v>
      </c>
    </row>
    <row r="162" spans="1:255" x14ac:dyDescent="0.2">
      <c r="A162" s="2">
        <v>17</v>
      </c>
      <c r="B162" s="2">
        <v>1</v>
      </c>
      <c r="C162" s="2">
        <f>ROW(SmtRes!A349)</f>
        <v>349</v>
      </c>
      <c r="D162" s="2">
        <f>ROW(EtalonRes!A341)</f>
        <v>341</v>
      </c>
      <c r="E162" s="2" t="s">
        <v>291</v>
      </c>
      <c r="F162" s="2" t="s">
        <v>292</v>
      </c>
      <c r="G162" s="2" t="s">
        <v>293</v>
      </c>
      <c r="H162" s="2" t="s">
        <v>294</v>
      </c>
      <c r="I162" s="2">
        <f>ROUND(8/100,9)</f>
        <v>0.08</v>
      </c>
      <c r="J162" s="2">
        <v>0</v>
      </c>
      <c r="K162" s="2"/>
      <c r="L162" s="2"/>
      <c r="M162" s="2"/>
      <c r="N162" s="2"/>
      <c r="O162" s="2">
        <f t="shared" si="192"/>
        <v>34.46</v>
      </c>
      <c r="P162" s="2">
        <f t="shared" si="193"/>
        <v>2.92</v>
      </c>
      <c r="Q162" s="2">
        <f t="shared" si="194"/>
        <v>0.02</v>
      </c>
      <c r="R162" s="2">
        <f t="shared" si="195"/>
        <v>0.01</v>
      </c>
      <c r="S162" s="2">
        <f t="shared" si="196"/>
        <v>31.52</v>
      </c>
      <c r="T162" s="2">
        <f t="shared" si="197"/>
        <v>0</v>
      </c>
      <c r="U162" s="2">
        <f t="shared" si="198"/>
        <v>3.6951999999999998</v>
      </c>
      <c r="V162" s="2">
        <f t="shared" si="199"/>
        <v>8.0000000000000004E-4</v>
      </c>
      <c r="W162" s="2">
        <f t="shared" si="200"/>
        <v>0</v>
      </c>
      <c r="X162" s="2">
        <f t="shared" si="201"/>
        <v>32.479999999999997</v>
      </c>
      <c r="Y162" s="2">
        <f t="shared" si="202"/>
        <v>18.920000000000002</v>
      </c>
      <c r="Z162" s="2"/>
      <c r="AA162" s="2">
        <v>16483241</v>
      </c>
      <c r="AB162" s="2">
        <f t="shared" si="203"/>
        <v>430.86</v>
      </c>
      <c r="AC162" s="2">
        <f t="shared" si="149"/>
        <v>36.549999999999997</v>
      </c>
      <c r="AD162" s="2">
        <f t="shared" si="187"/>
        <v>0.31</v>
      </c>
      <c r="AE162" s="2">
        <f t="shared" si="188"/>
        <v>0.14000000000000001</v>
      </c>
      <c r="AF162" s="2">
        <f t="shared" si="189"/>
        <v>394</v>
      </c>
      <c r="AG162" s="2">
        <f t="shared" si="204"/>
        <v>0</v>
      </c>
      <c r="AH162" s="2">
        <f t="shared" si="190"/>
        <v>46.19</v>
      </c>
      <c r="AI162" s="2">
        <f t="shared" si="191"/>
        <v>0.01</v>
      </c>
      <c r="AJ162" s="2">
        <f t="shared" si="205"/>
        <v>0</v>
      </c>
      <c r="AK162" s="2">
        <v>430.86</v>
      </c>
      <c r="AL162" s="2">
        <v>36.549999999999997</v>
      </c>
      <c r="AM162" s="2">
        <v>0.31</v>
      </c>
      <c r="AN162" s="2">
        <v>0.14000000000000001</v>
      </c>
      <c r="AO162" s="2">
        <v>394</v>
      </c>
      <c r="AP162" s="2">
        <v>0</v>
      </c>
      <c r="AQ162" s="2">
        <v>46.19</v>
      </c>
      <c r="AR162" s="2">
        <v>0.01</v>
      </c>
      <c r="AS162" s="2">
        <v>0</v>
      </c>
      <c r="AT162" s="2">
        <v>103</v>
      </c>
      <c r="AU162" s="2">
        <v>60</v>
      </c>
      <c r="AV162" s="2">
        <v>1</v>
      </c>
      <c r="AW162" s="2">
        <v>1</v>
      </c>
      <c r="AX162" s="2"/>
      <c r="AY162" s="2"/>
      <c r="AZ162" s="2">
        <v>1</v>
      </c>
      <c r="BA162" s="2">
        <v>1</v>
      </c>
      <c r="BB162" s="2">
        <v>1</v>
      </c>
      <c r="BC162" s="2">
        <v>1</v>
      </c>
      <c r="BD162" s="2" t="s">
        <v>4</v>
      </c>
      <c r="BE162" s="2" t="s">
        <v>4</v>
      </c>
      <c r="BF162" s="2" t="s">
        <v>4</v>
      </c>
      <c r="BG162" s="2" t="s">
        <v>4</v>
      </c>
      <c r="BH162" s="2">
        <v>0</v>
      </c>
      <c r="BI162" s="2">
        <v>1</v>
      </c>
      <c r="BJ162" s="2" t="s">
        <v>295</v>
      </c>
      <c r="BK162" s="2"/>
      <c r="BL162" s="2"/>
      <c r="BM162" s="2">
        <v>65010</v>
      </c>
      <c r="BN162" s="2">
        <v>0</v>
      </c>
      <c r="BO162" s="2" t="s">
        <v>4</v>
      </c>
      <c r="BP162" s="2">
        <v>0</v>
      </c>
      <c r="BQ162" s="2">
        <v>6</v>
      </c>
      <c r="BR162" s="2">
        <v>0</v>
      </c>
      <c r="BS162" s="2">
        <v>1</v>
      </c>
      <c r="BT162" s="2">
        <v>1</v>
      </c>
      <c r="BU162" s="2">
        <v>1</v>
      </c>
      <c r="BV162" s="2">
        <v>1</v>
      </c>
      <c r="BW162" s="2">
        <v>1</v>
      </c>
      <c r="BX162" s="2">
        <v>1</v>
      </c>
      <c r="BY162" s="2" t="s">
        <v>4</v>
      </c>
      <c r="BZ162" s="2">
        <v>103</v>
      </c>
      <c r="CA162" s="2">
        <v>60</v>
      </c>
      <c r="CB162" s="2"/>
      <c r="CC162" s="2"/>
      <c r="CD162" s="2"/>
      <c r="CE162" s="2"/>
      <c r="CF162" s="2">
        <v>0</v>
      </c>
      <c r="CG162" s="2">
        <v>0</v>
      </c>
      <c r="CH162" s="2"/>
      <c r="CI162" s="2"/>
      <c r="CJ162" s="2"/>
      <c r="CK162" s="2"/>
      <c r="CL162" s="2"/>
      <c r="CM162" s="2">
        <v>0</v>
      </c>
      <c r="CN162" s="2" t="s">
        <v>4</v>
      </c>
      <c r="CO162" s="2">
        <v>0</v>
      </c>
      <c r="CP162" s="2">
        <f t="shared" si="206"/>
        <v>34.46</v>
      </c>
      <c r="CQ162" s="2">
        <f t="shared" si="207"/>
        <v>36.549999999999997</v>
      </c>
      <c r="CR162" s="2">
        <f t="shared" si="208"/>
        <v>0.31</v>
      </c>
      <c r="CS162" s="2">
        <f t="shared" si="209"/>
        <v>0.14000000000000001</v>
      </c>
      <c r="CT162" s="2">
        <f t="shared" si="210"/>
        <v>394</v>
      </c>
      <c r="CU162" s="2">
        <f t="shared" si="211"/>
        <v>0</v>
      </c>
      <c r="CV162" s="2">
        <f t="shared" si="212"/>
        <v>46.19</v>
      </c>
      <c r="CW162" s="2">
        <f t="shared" si="213"/>
        <v>0.01</v>
      </c>
      <c r="CX162" s="2">
        <f t="shared" si="214"/>
        <v>0</v>
      </c>
      <c r="CY162" s="2">
        <f t="shared" si="215"/>
        <v>32.475900000000003</v>
      </c>
      <c r="CZ162" s="2">
        <f t="shared" si="216"/>
        <v>18.918000000000003</v>
      </c>
      <c r="DA162" s="2"/>
      <c r="DB162" s="2"/>
      <c r="DC162" s="2" t="s">
        <v>4</v>
      </c>
      <c r="DD162" s="2" t="s">
        <v>4</v>
      </c>
      <c r="DE162" s="2" t="s">
        <v>4</v>
      </c>
      <c r="DF162" s="2" t="s">
        <v>4</v>
      </c>
      <c r="DG162" s="2" t="s">
        <v>4</v>
      </c>
      <c r="DH162" s="2" t="s">
        <v>4</v>
      </c>
      <c r="DI162" s="2" t="s">
        <v>4</v>
      </c>
      <c r="DJ162" s="2" t="s">
        <v>4</v>
      </c>
      <c r="DK162" s="2" t="s">
        <v>4</v>
      </c>
      <c r="DL162" s="2" t="s">
        <v>4</v>
      </c>
      <c r="DM162" s="2" t="s">
        <v>4</v>
      </c>
      <c r="DN162" s="2">
        <v>0</v>
      </c>
      <c r="DO162" s="2">
        <v>0</v>
      </c>
      <c r="DP162" s="2">
        <v>1</v>
      </c>
      <c r="DQ162" s="2">
        <v>1</v>
      </c>
      <c r="DR162" s="2"/>
      <c r="DS162" s="2"/>
      <c r="DT162" s="2"/>
      <c r="DU162" s="2">
        <v>1013</v>
      </c>
      <c r="DV162" s="2" t="s">
        <v>294</v>
      </c>
      <c r="DW162" s="2" t="s">
        <v>294</v>
      </c>
      <c r="DX162" s="2">
        <v>1</v>
      </c>
      <c r="DY162" s="2"/>
      <c r="DZ162" s="2"/>
      <c r="EA162" s="2"/>
      <c r="EB162" s="2"/>
      <c r="EC162" s="2"/>
      <c r="ED162" s="2"/>
      <c r="EE162" s="2">
        <v>16510589</v>
      </c>
      <c r="EF162" s="2">
        <v>6</v>
      </c>
      <c r="EG162" s="2" t="s">
        <v>53</v>
      </c>
      <c r="EH162" s="2">
        <v>0</v>
      </c>
      <c r="EI162" s="2" t="s">
        <v>4</v>
      </c>
      <c r="EJ162" s="2">
        <v>1</v>
      </c>
      <c r="EK162" s="2">
        <v>65010</v>
      </c>
      <c r="EL162" s="2" t="s">
        <v>296</v>
      </c>
      <c r="EM162" s="2" t="s">
        <v>297</v>
      </c>
      <c r="EN162" s="2"/>
      <c r="EO162" s="2" t="s">
        <v>4</v>
      </c>
      <c r="EP162" s="2"/>
      <c r="EQ162" s="2">
        <v>0</v>
      </c>
      <c r="ER162" s="2">
        <v>430.86</v>
      </c>
      <c r="ES162" s="2">
        <v>36.549999999999997</v>
      </c>
      <c r="ET162" s="2">
        <v>0.31</v>
      </c>
      <c r="EU162" s="2">
        <v>0.14000000000000001</v>
      </c>
      <c r="EV162" s="2">
        <v>394</v>
      </c>
      <c r="EW162" s="2">
        <v>46.19</v>
      </c>
      <c r="EX162" s="2">
        <v>0.01</v>
      </c>
      <c r="EY162" s="2">
        <v>0</v>
      </c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>
        <v>0</v>
      </c>
      <c r="FR162" s="2">
        <f t="shared" si="217"/>
        <v>0</v>
      </c>
      <c r="FS162" s="2">
        <v>0</v>
      </c>
      <c r="FT162" s="2"/>
      <c r="FU162" s="2"/>
      <c r="FV162" s="2"/>
      <c r="FW162" s="2"/>
      <c r="FX162" s="2">
        <v>103</v>
      </c>
      <c r="FY162" s="2">
        <v>60</v>
      </c>
      <c r="FZ162" s="2"/>
      <c r="GA162" s="2" t="s">
        <v>4</v>
      </c>
      <c r="GB162" s="2"/>
      <c r="GC162" s="2"/>
      <c r="GD162" s="2">
        <v>0</v>
      </c>
      <c r="GE162" s="2"/>
      <c r="GF162" s="2">
        <v>605043330</v>
      </c>
      <c r="GG162" s="2">
        <v>2</v>
      </c>
      <c r="GH162" s="2">
        <v>1</v>
      </c>
      <c r="GI162" s="2">
        <v>-2</v>
      </c>
      <c r="GJ162" s="2">
        <v>0</v>
      </c>
      <c r="GK162" s="2">
        <f>ROUND(R162*(R12)/100,2)</f>
        <v>0</v>
      </c>
      <c r="GL162" s="2">
        <f t="shared" si="218"/>
        <v>0</v>
      </c>
      <c r="GM162" s="2">
        <f t="shared" si="219"/>
        <v>85.86</v>
      </c>
      <c r="GN162" s="2">
        <f t="shared" si="220"/>
        <v>85.86</v>
      </c>
      <c r="GO162" s="2">
        <f t="shared" si="221"/>
        <v>0</v>
      </c>
      <c r="GP162" s="2">
        <f t="shared" si="222"/>
        <v>0</v>
      </c>
      <c r="GQ162" s="2"/>
      <c r="GR162" s="2">
        <v>0</v>
      </c>
      <c r="GS162" s="2">
        <v>3</v>
      </c>
      <c r="GT162" s="2">
        <v>0</v>
      </c>
      <c r="GU162" s="2" t="s">
        <v>4</v>
      </c>
      <c r="GV162" s="2">
        <f t="shared" si="223"/>
        <v>0</v>
      </c>
      <c r="GW162" s="2">
        <v>1</v>
      </c>
      <c r="GX162" s="2">
        <f t="shared" si="224"/>
        <v>0</v>
      </c>
      <c r="GY162" s="2"/>
      <c r="GZ162" s="2"/>
      <c r="HA162" s="2">
        <v>0</v>
      </c>
      <c r="HB162" s="2">
        <v>0</v>
      </c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>
        <v>0</v>
      </c>
      <c r="IL162" s="2"/>
      <c r="IM162" s="2"/>
      <c r="IN162" s="2"/>
      <c r="IO162" s="2"/>
      <c r="IP162" s="2"/>
      <c r="IQ162" s="2"/>
      <c r="IR162" s="2"/>
      <c r="IS162" s="2"/>
      <c r="IT162" s="2"/>
      <c r="IU162" s="2"/>
    </row>
    <row r="163" spans="1:255" x14ac:dyDescent="0.2">
      <c r="A163">
        <v>17</v>
      </c>
      <c r="B163">
        <v>1</v>
      </c>
      <c r="C163">
        <f>ROW(SmtRes!A354)</f>
        <v>354</v>
      </c>
      <c r="D163">
        <f>ROW(EtalonRes!A348)</f>
        <v>348</v>
      </c>
      <c r="E163" t="s">
        <v>291</v>
      </c>
      <c r="F163" t="s">
        <v>292</v>
      </c>
      <c r="G163" t="s">
        <v>293</v>
      </c>
      <c r="H163" t="s">
        <v>294</v>
      </c>
      <c r="I163">
        <f>ROUND(8/100,9)</f>
        <v>0.08</v>
      </c>
      <c r="J163">
        <v>0</v>
      </c>
      <c r="O163">
        <f t="shared" si="192"/>
        <v>225.08</v>
      </c>
      <c r="P163">
        <f t="shared" si="193"/>
        <v>19.09</v>
      </c>
      <c r="Q163">
        <f t="shared" si="194"/>
        <v>0.16</v>
      </c>
      <c r="R163">
        <f t="shared" si="195"/>
        <v>7.0000000000000007E-2</v>
      </c>
      <c r="S163">
        <f t="shared" si="196"/>
        <v>205.83</v>
      </c>
      <c r="T163">
        <f t="shared" si="197"/>
        <v>0</v>
      </c>
      <c r="U163">
        <f t="shared" si="198"/>
        <v>3.6951999999999998</v>
      </c>
      <c r="V163">
        <f t="shared" si="199"/>
        <v>8.0000000000000004E-4</v>
      </c>
      <c r="W163">
        <f t="shared" si="200"/>
        <v>0</v>
      </c>
      <c r="X163">
        <f t="shared" si="201"/>
        <v>212.08</v>
      </c>
      <c r="Y163">
        <f t="shared" si="202"/>
        <v>123.54</v>
      </c>
      <c r="AA163">
        <v>16483255</v>
      </c>
      <c r="AB163">
        <f t="shared" si="203"/>
        <v>430.86</v>
      </c>
      <c r="AC163">
        <f t="shared" si="149"/>
        <v>36.549999999999997</v>
      </c>
      <c r="AD163">
        <f t="shared" si="187"/>
        <v>0.31</v>
      </c>
      <c r="AE163">
        <f t="shared" si="188"/>
        <v>0.14000000000000001</v>
      </c>
      <c r="AF163">
        <f t="shared" si="189"/>
        <v>394</v>
      </c>
      <c r="AG163">
        <f t="shared" si="204"/>
        <v>0</v>
      </c>
      <c r="AH163">
        <f t="shared" si="190"/>
        <v>46.19</v>
      </c>
      <c r="AI163">
        <f t="shared" si="191"/>
        <v>0.01</v>
      </c>
      <c r="AJ163">
        <f t="shared" si="205"/>
        <v>0</v>
      </c>
      <c r="AK163">
        <v>430.86</v>
      </c>
      <c r="AL163">
        <v>36.549999999999997</v>
      </c>
      <c r="AM163">
        <v>0.31</v>
      </c>
      <c r="AN163">
        <v>0.14000000000000001</v>
      </c>
      <c r="AO163">
        <v>394</v>
      </c>
      <c r="AP163">
        <v>0</v>
      </c>
      <c r="AQ163">
        <v>46.19</v>
      </c>
      <c r="AR163">
        <v>0.01</v>
      </c>
      <c r="AS163">
        <v>0</v>
      </c>
      <c r="AT163">
        <v>103</v>
      </c>
      <c r="AU163">
        <v>60</v>
      </c>
      <c r="AV163">
        <v>1</v>
      </c>
      <c r="AW163">
        <v>1</v>
      </c>
      <c r="AZ163">
        <v>6.53</v>
      </c>
      <c r="BA163">
        <v>6.53</v>
      </c>
      <c r="BB163">
        <v>6.53</v>
      </c>
      <c r="BC163">
        <v>6.53</v>
      </c>
      <c r="BD163" t="s">
        <v>4</v>
      </c>
      <c r="BE163" t="s">
        <v>4</v>
      </c>
      <c r="BF163" t="s">
        <v>4</v>
      </c>
      <c r="BG163" t="s">
        <v>4</v>
      </c>
      <c r="BH163">
        <v>0</v>
      </c>
      <c r="BI163">
        <v>1</v>
      </c>
      <c r="BJ163" t="s">
        <v>295</v>
      </c>
      <c r="BM163">
        <v>65010</v>
      </c>
      <c r="BN163">
        <v>0</v>
      </c>
      <c r="BO163" t="s">
        <v>4</v>
      </c>
      <c r="BP163">
        <v>0</v>
      </c>
      <c r="BQ163">
        <v>6</v>
      </c>
      <c r="BR163">
        <v>0</v>
      </c>
      <c r="BS163">
        <v>6.53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4</v>
      </c>
      <c r="BZ163">
        <v>103</v>
      </c>
      <c r="CA163">
        <v>60</v>
      </c>
      <c r="CF163">
        <v>0</v>
      </c>
      <c r="CG163">
        <v>0</v>
      </c>
      <c r="CM163">
        <v>0</v>
      </c>
      <c r="CN163" t="s">
        <v>4</v>
      </c>
      <c r="CO163">
        <v>0</v>
      </c>
      <c r="CP163">
        <f t="shared" si="206"/>
        <v>225.08</v>
      </c>
      <c r="CQ163">
        <f t="shared" si="207"/>
        <v>238.67149999999998</v>
      </c>
      <c r="CR163">
        <f t="shared" si="208"/>
        <v>2.0243000000000002</v>
      </c>
      <c r="CS163">
        <f t="shared" si="209"/>
        <v>0.91420000000000012</v>
      </c>
      <c r="CT163">
        <f t="shared" si="210"/>
        <v>2572.8200000000002</v>
      </c>
      <c r="CU163">
        <f t="shared" si="211"/>
        <v>0</v>
      </c>
      <c r="CV163">
        <f t="shared" si="212"/>
        <v>46.19</v>
      </c>
      <c r="CW163">
        <f t="shared" si="213"/>
        <v>0.01</v>
      </c>
      <c r="CX163">
        <f t="shared" si="214"/>
        <v>0</v>
      </c>
      <c r="CY163">
        <f t="shared" si="215"/>
        <v>212.077</v>
      </c>
      <c r="CZ163">
        <f t="shared" si="216"/>
        <v>123.54</v>
      </c>
      <c r="DC163" t="s">
        <v>4</v>
      </c>
      <c r="DD163" t="s">
        <v>4</v>
      </c>
      <c r="DE163" t="s">
        <v>4</v>
      </c>
      <c r="DF163" t="s">
        <v>4</v>
      </c>
      <c r="DG163" t="s">
        <v>4</v>
      </c>
      <c r="DH163" t="s">
        <v>4</v>
      </c>
      <c r="DI163" t="s">
        <v>4</v>
      </c>
      <c r="DJ163" t="s">
        <v>4</v>
      </c>
      <c r="DK163" t="s">
        <v>4</v>
      </c>
      <c r="DL163" t="s">
        <v>4</v>
      </c>
      <c r="DM163" t="s">
        <v>4</v>
      </c>
      <c r="DN163">
        <v>0</v>
      </c>
      <c r="DO163">
        <v>0</v>
      </c>
      <c r="DP163">
        <v>1</v>
      </c>
      <c r="DQ163">
        <v>1</v>
      </c>
      <c r="DU163">
        <v>1013</v>
      </c>
      <c r="DV163" t="s">
        <v>294</v>
      </c>
      <c r="DW163" t="s">
        <v>294</v>
      </c>
      <c r="DX163">
        <v>1</v>
      </c>
      <c r="EE163">
        <v>16510589</v>
      </c>
      <c r="EF163">
        <v>6</v>
      </c>
      <c r="EG163" t="s">
        <v>53</v>
      </c>
      <c r="EH163">
        <v>0</v>
      </c>
      <c r="EI163" t="s">
        <v>4</v>
      </c>
      <c r="EJ163">
        <v>1</v>
      </c>
      <c r="EK163">
        <v>65010</v>
      </c>
      <c r="EL163" t="s">
        <v>296</v>
      </c>
      <c r="EM163" t="s">
        <v>297</v>
      </c>
      <c r="EO163" t="s">
        <v>4</v>
      </c>
      <c r="EQ163">
        <v>0</v>
      </c>
      <c r="ER163">
        <v>430.86</v>
      </c>
      <c r="ES163">
        <v>36.549999999999997</v>
      </c>
      <c r="ET163">
        <v>0.31</v>
      </c>
      <c r="EU163">
        <v>0.14000000000000001</v>
      </c>
      <c r="EV163">
        <v>394</v>
      </c>
      <c r="EW163">
        <v>46.19</v>
      </c>
      <c r="EX163">
        <v>0.01</v>
      </c>
      <c r="EY163">
        <v>0</v>
      </c>
      <c r="FQ163">
        <v>0</v>
      </c>
      <c r="FR163">
        <f t="shared" si="217"/>
        <v>0</v>
      </c>
      <c r="FS163">
        <v>0</v>
      </c>
      <c r="FX163">
        <v>103</v>
      </c>
      <c r="FY163">
        <v>60</v>
      </c>
      <c r="GA163" t="s">
        <v>4</v>
      </c>
      <c r="GD163">
        <v>0</v>
      </c>
      <c r="GF163">
        <v>605043330</v>
      </c>
      <c r="GG163">
        <v>1</v>
      </c>
      <c r="GH163">
        <v>1</v>
      </c>
      <c r="GI163">
        <v>4</v>
      </c>
      <c r="GJ163">
        <v>0</v>
      </c>
      <c r="GK163">
        <f>ROUND(R163*(S12)/100,2)</f>
        <v>0</v>
      </c>
      <c r="GL163">
        <f t="shared" si="218"/>
        <v>0</v>
      </c>
      <c r="GM163">
        <f t="shared" si="219"/>
        <v>560.70000000000005</v>
      </c>
      <c r="GN163">
        <f t="shared" si="220"/>
        <v>560.70000000000005</v>
      </c>
      <c r="GO163">
        <f t="shared" si="221"/>
        <v>0</v>
      </c>
      <c r="GP163">
        <f t="shared" si="222"/>
        <v>0</v>
      </c>
      <c r="GR163">
        <v>0</v>
      </c>
      <c r="GS163">
        <v>3</v>
      </c>
      <c r="GT163">
        <v>0</v>
      </c>
      <c r="GU163" t="s">
        <v>4</v>
      </c>
      <c r="GV163">
        <f t="shared" si="223"/>
        <v>0</v>
      </c>
      <c r="GW163">
        <v>1</v>
      </c>
      <c r="GX163">
        <f t="shared" si="224"/>
        <v>0</v>
      </c>
      <c r="HA163">
        <v>0</v>
      </c>
      <c r="HB163">
        <v>0</v>
      </c>
      <c r="IK163">
        <v>0</v>
      </c>
    </row>
    <row r="165" spans="1:255" x14ac:dyDescent="0.2">
      <c r="A165" s="3">
        <v>51</v>
      </c>
      <c r="B165" s="3">
        <f>B24</f>
        <v>1</v>
      </c>
      <c r="C165" s="3">
        <f>A24</f>
        <v>4</v>
      </c>
      <c r="D165" s="3">
        <f>ROW(A24)</f>
        <v>24</v>
      </c>
      <c r="E165" s="3"/>
      <c r="F165" s="3" t="str">
        <f>IF(F24&lt;&gt;"",F24,"")</f>
        <v>Новый раздел</v>
      </c>
      <c r="G165" s="3" t="str">
        <f>IF(G24&lt;&gt;"",G24,"")</f>
        <v>Раздел Общестроительные работы</v>
      </c>
      <c r="H165" s="3">
        <v>0</v>
      </c>
      <c r="I165" s="3"/>
      <c r="J165" s="3"/>
      <c r="K165" s="3"/>
      <c r="L165" s="3"/>
      <c r="M165" s="3"/>
      <c r="N165" s="3"/>
      <c r="O165" s="3">
        <f t="shared" ref="O165:T165" si="225">ROUND(AB165,2)</f>
        <v>143435.03</v>
      </c>
      <c r="P165" s="3">
        <f t="shared" si="225"/>
        <v>121594.05</v>
      </c>
      <c r="Q165" s="3">
        <f t="shared" si="225"/>
        <v>3835.22</v>
      </c>
      <c r="R165" s="3">
        <f t="shared" si="225"/>
        <v>612.54999999999995</v>
      </c>
      <c r="S165" s="3">
        <f t="shared" si="225"/>
        <v>18005.759999999998</v>
      </c>
      <c r="T165" s="3">
        <f t="shared" si="225"/>
        <v>0</v>
      </c>
      <c r="U165" s="3">
        <f>AH165</f>
        <v>2102.4735247499998</v>
      </c>
      <c r="V165" s="3">
        <f>AI165</f>
        <v>55.890315100000009</v>
      </c>
      <c r="W165" s="3">
        <f>ROUND(AJ165,2)</f>
        <v>0</v>
      </c>
      <c r="X165" s="3">
        <f>ROUND(AK165,2)</f>
        <v>16592.490000000002</v>
      </c>
      <c r="Y165" s="3">
        <f>ROUND(AL165,2)</f>
        <v>10106.19</v>
      </c>
      <c r="Z165" s="3"/>
      <c r="AA165" s="3"/>
      <c r="AB165" s="3">
        <f>ROUND(SUMIF(AA28:AA163,"=16483241",O28:O163),2)</f>
        <v>143435.03</v>
      </c>
      <c r="AC165" s="3">
        <f>ROUND(SUMIF(AA28:AA163,"=16483241",P28:P163),2)</f>
        <v>121594.05</v>
      </c>
      <c r="AD165" s="3">
        <f>ROUND(SUMIF(AA28:AA163,"=16483241",Q28:Q163),2)</f>
        <v>3835.22</v>
      </c>
      <c r="AE165" s="3">
        <f>ROUND(SUMIF(AA28:AA163,"=16483241",R28:R163),2)</f>
        <v>612.54999999999995</v>
      </c>
      <c r="AF165" s="3">
        <f>ROUND(SUMIF(AA28:AA163,"=16483241",S28:S163),2)</f>
        <v>18005.759999999998</v>
      </c>
      <c r="AG165" s="3">
        <f>ROUND(SUMIF(AA28:AA163,"=16483241",T28:T163),2)</f>
        <v>0</v>
      </c>
      <c r="AH165" s="3">
        <f>SUMIF(AA28:AA163,"=16483241",U28:U163)</f>
        <v>2102.4735247499998</v>
      </c>
      <c r="AI165" s="3">
        <f>SUMIF(AA28:AA163,"=16483241",V28:V163)</f>
        <v>55.890315100000009</v>
      </c>
      <c r="AJ165" s="3">
        <f>ROUND(SUMIF(AA28:AA163,"=16483241",W28:W163),2)</f>
        <v>0</v>
      </c>
      <c r="AK165" s="3">
        <f>ROUND(SUMIF(AA28:AA163,"=16483241",X28:X163),2)</f>
        <v>16592.490000000002</v>
      </c>
      <c r="AL165" s="3">
        <f>ROUND(SUMIF(AA28:AA163,"=16483241",Y28:Y163),2)</f>
        <v>10106.19</v>
      </c>
      <c r="AM165" s="3"/>
      <c r="AN165" s="3"/>
      <c r="AO165" s="3">
        <f t="shared" ref="AO165:BC165" si="226">ROUND(BX165,2)</f>
        <v>0</v>
      </c>
      <c r="AP165" s="3">
        <f t="shared" si="226"/>
        <v>0</v>
      </c>
      <c r="AQ165" s="3">
        <f t="shared" si="226"/>
        <v>0</v>
      </c>
      <c r="AR165" s="3">
        <f t="shared" si="226"/>
        <v>170133.71</v>
      </c>
      <c r="AS165" s="3">
        <f t="shared" si="226"/>
        <v>170133.71</v>
      </c>
      <c r="AT165" s="3">
        <f t="shared" si="226"/>
        <v>0</v>
      </c>
      <c r="AU165" s="3">
        <f t="shared" si="226"/>
        <v>0</v>
      </c>
      <c r="AV165" s="3">
        <f t="shared" si="226"/>
        <v>121594.05</v>
      </c>
      <c r="AW165" s="3">
        <f t="shared" si="226"/>
        <v>121594.05</v>
      </c>
      <c r="AX165" s="3">
        <f t="shared" si="226"/>
        <v>0</v>
      </c>
      <c r="AY165" s="3">
        <f t="shared" si="226"/>
        <v>121594.05</v>
      </c>
      <c r="AZ165" s="3">
        <f t="shared" si="226"/>
        <v>0</v>
      </c>
      <c r="BA165" s="3">
        <f t="shared" si="226"/>
        <v>0</v>
      </c>
      <c r="BB165" s="3">
        <f t="shared" si="226"/>
        <v>0</v>
      </c>
      <c r="BC165" s="3">
        <f t="shared" si="226"/>
        <v>0</v>
      </c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>
        <f>ROUND(SUMIF(AA28:AA163,"=16483241",FQ28:FQ163),2)</f>
        <v>0</v>
      </c>
      <c r="BY165" s="3">
        <f>ROUND(SUMIF(AA28:AA163,"=16483241",FR28:FR163),2)</f>
        <v>0</v>
      </c>
      <c r="BZ165" s="3">
        <f>ROUND(SUMIF(AA28:AA163,"=16483241",GL28:GL163),2)</f>
        <v>0</v>
      </c>
      <c r="CA165" s="3">
        <f>ROUND(SUMIF(AA28:AA163,"=16483241",GM28:GM163),2)</f>
        <v>170133.71</v>
      </c>
      <c r="CB165" s="3">
        <f>ROUND(SUMIF(AA28:AA163,"=16483241",GN28:GN163),2)</f>
        <v>170133.71</v>
      </c>
      <c r="CC165" s="3">
        <f>ROUND(SUMIF(AA28:AA163,"=16483241",GO28:GO163),2)</f>
        <v>0</v>
      </c>
      <c r="CD165" s="3">
        <f>ROUND(SUMIF(AA28:AA163,"=16483241",GP28:GP163),2)</f>
        <v>0</v>
      </c>
      <c r="CE165" s="3">
        <f>AC165-BX165</f>
        <v>121594.05</v>
      </c>
      <c r="CF165" s="3">
        <f>AC165-BY165</f>
        <v>121594.05</v>
      </c>
      <c r="CG165" s="3">
        <f>BX165-BZ165</f>
        <v>0</v>
      </c>
      <c r="CH165" s="3">
        <f>AC165-BX165-BY165+BZ165</f>
        <v>121594.05</v>
      </c>
      <c r="CI165" s="3">
        <f>BY165-BZ165</f>
        <v>0</v>
      </c>
      <c r="CJ165" s="3">
        <f>ROUND(SUMIF(AA28:AA163,"=16483241",GX28:GX163),2)</f>
        <v>0</v>
      </c>
      <c r="CK165" s="3">
        <f>ROUND(SUMIF(AA28:AA163,"=16483241",GY28:GY163),2)</f>
        <v>0</v>
      </c>
      <c r="CL165" s="3">
        <f>ROUND(SUMIF(AA28:AA163,"=16483241",GZ28:GZ163),2)</f>
        <v>0</v>
      </c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4">
        <f t="shared" ref="DG165:DL165" si="227">ROUND(DT165,2)</f>
        <v>936630.89</v>
      </c>
      <c r="DH165" s="4">
        <f t="shared" si="227"/>
        <v>794009.25</v>
      </c>
      <c r="DI165" s="4">
        <f t="shared" si="227"/>
        <v>25043.96</v>
      </c>
      <c r="DJ165" s="4">
        <f t="shared" si="227"/>
        <v>3999.98</v>
      </c>
      <c r="DK165" s="4">
        <f t="shared" si="227"/>
        <v>117577.68</v>
      </c>
      <c r="DL165" s="4">
        <f t="shared" si="227"/>
        <v>0</v>
      </c>
      <c r="DM165" s="4">
        <f>DZ165</f>
        <v>2102.4735247499998</v>
      </c>
      <c r="DN165" s="4">
        <f>EA165</f>
        <v>55.890315100000009</v>
      </c>
      <c r="DO165" s="4">
        <f>ROUND(EB165,2)</f>
        <v>0</v>
      </c>
      <c r="DP165" s="4">
        <f>ROUND(EC165,2)</f>
        <v>108348.96</v>
      </c>
      <c r="DQ165" s="4">
        <f>ROUND(ED165,2)</f>
        <v>65993.460000000006</v>
      </c>
      <c r="DR165" s="4"/>
      <c r="DS165" s="4"/>
      <c r="DT165" s="4">
        <f>ROUND(SUMIF(AA28:AA163,"=16483255",O28:O163),2)</f>
        <v>936630.89</v>
      </c>
      <c r="DU165" s="4">
        <f>ROUND(SUMIF(AA28:AA163,"=16483255",P28:P163),2)</f>
        <v>794009.25</v>
      </c>
      <c r="DV165" s="4">
        <f>ROUND(SUMIF(AA28:AA163,"=16483255",Q28:Q163),2)</f>
        <v>25043.96</v>
      </c>
      <c r="DW165" s="4">
        <f>ROUND(SUMIF(AA28:AA163,"=16483255",R28:R163),2)</f>
        <v>3999.98</v>
      </c>
      <c r="DX165" s="4">
        <f>ROUND(SUMIF(AA28:AA163,"=16483255",S28:S163),2)</f>
        <v>117577.68</v>
      </c>
      <c r="DY165" s="4">
        <f>ROUND(SUMIF(AA28:AA163,"=16483255",T28:T163),2)</f>
        <v>0</v>
      </c>
      <c r="DZ165" s="4">
        <f>SUMIF(AA28:AA163,"=16483255",U28:U163)</f>
        <v>2102.4735247499998</v>
      </c>
      <c r="EA165" s="4">
        <f>SUMIF(AA28:AA163,"=16483255",V28:V163)</f>
        <v>55.890315100000009</v>
      </c>
      <c r="EB165" s="4">
        <f>ROUND(SUMIF(AA28:AA163,"=16483255",W28:W163),2)</f>
        <v>0</v>
      </c>
      <c r="EC165" s="4">
        <f>ROUND(SUMIF(AA28:AA163,"=16483255",X28:X163),2)</f>
        <v>108348.96</v>
      </c>
      <c r="ED165" s="4">
        <f>ROUND(SUMIF(AA28:AA163,"=16483255",Y28:Y163),2)</f>
        <v>65993.460000000006</v>
      </c>
      <c r="EE165" s="4"/>
      <c r="EF165" s="4"/>
      <c r="EG165" s="4">
        <f t="shared" ref="EG165:EU165" si="228">ROUND(FP165,2)</f>
        <v>0</v>
      </c>
      <c r="EH165" s="4">
        <f t="shared" si="228"/>
        <v>0</v>
      </c>
      <c r="EI165" s="4">
        <f t="shared" si="228"/>
        <v>0</v>
      </c>
      <c r="EJ165" s="4">
        <f t="shared" si="228"/>
        <v>1110973.31</v>
      </c>
      <c r="EK165" s="4">
        <f t="shared" si="228"/>
        <v>1110973.31</v>
      </c>
      <c r="EL165" s="4">
        <f t="shared" si="228"/>
        <v>0</v>
      </c>
      <c r="EM165" s="4">
        <f t="shared" si="228"/>
        <v>0</v>
      </c>
      <c r="EN165" s="4">
        <f t="shared" si="228"/>
        <v>794009.25</v>
      </c>
      <c r="EO165" s="4">
        <f t="shared" si="228"/>
        <v>794009.25</v>
      </c>
      <c r="EP165" s="4">
        <f t="shared" si="228"/>
        <v>0</v>
      </c>
      <c r="EQ165" s="4">
        <f t="shared" si="228"/>
        <v>794009.25</v>
      </c>
      <c r="ER165" s="4">
        <f t="shared" si="228"/>
        <v>0</v>
      </c>
      <c r="ES165" s="4">
        <f t="shared" si="228"/>
        <v>0</v>
      </c>
      <c r="ET165" s="4">
        <f t="shared" si="228"/>
        <v>0</v>
      </c>
      <c r="EU165" s="4">
        <f t="shared" si="228"/>
        <v>0</v>
      </c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>
        <f>ROUND(SUMIF(AA28:AA163,"=16483255",FQ28:FQ163),2)</f>
        <v>0</v>
      </c>
      <c r="FQ165" s="4">
        <f>ROUND(SUMIF(AA28:AA163,"=16483255",FR28:FR163),2)</f>
        <v>0</v>
      </c>
      <c r="FR165" s="4">
        <f>ROUND(SUMIF(AA28:AA163,"=16483255",GL28:GL163),2)</f>
        <v>0</v>
      </c>
      <c r="FS165" s="4">
        <f>ROUND(SUMIF(AA28:AA163,"=16483255",GM28:GM163),2)</f>
        <v>1110973.31</v>
      </c>
      <c r="FT165" s="4">
        <f>ROUND(SUMIF(AA28:AA163,"=16483255",GN28:GN163),2)</f>
        <v>1110973.31</v>
      </c>
      <c r="FU165" s="4">
        <f>ROUND(SUMIF(AA28:AA163,"=16483255",GO28:GO163),2)</f>
        <v>0</v>
      </c>
      <c r="FV165" s="4">
        <f>ROUND(SUMIF(AA28:AA163,"=16483255",GP28:GP163),2)</f>
        <v>0</v>
      </c>
      <c r="FW165" s="4">
        <f>DU165-FP165</f>
        <v>794009.25</v>
      </c>
      <c r="FX165" s="4">
        <f>DU165-FQ165</f>
        <v>794009.25</v>
      </c>
      <c r="FY165" s="4">
        <f>FP165-FR165</f>
        <v>0</v>
      </c>
      <c r="FZ165" s="4">
        <f>DU165-FP165-FQ165+FR165</f>
        <v>794009.25</v>
      </c>
      <c r="GA165" s="4">
        <f>FQ165-FR165</f>
        <v>0</v>
      </c>
      <c r="GB165" s="4">
        <f>ROUND(SUMIF(AA28:AA163,"=16483255",GX28:GX163),2)</f>
        <v>0</v>
      </c>
      <c r="GC165" s="4">
        <f>ROUND(SUMIF(AA28:AA163,"=16483255",GY28:GY163),2)</f>
        <v>0</v>
      </c>
      <c r="GD165" s="4">
        <f>ROUND(SUMIF(AA28:AA163,"=16483255",GZ28:GZ163),2)</f>
        <v>0</v>
      </c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>
        <v>0</v>
      </c>
    </row>
    <row r="167" spans="1:255" x14ac:dyDescent="0.2">
      <c r="A167" s="5">
        <v>50</v>
      </c>
      <c r="B167" s="5">
        <v>0</v>
      </c>
      <c r="C167" s="5">
        <v>0</v>
      </c>
      <c r="D167" s="5">
        <v>1</v>
      </c>
      <c r="E167" s="5">
        <v>0</v>
      </c>
      <c r="F167" s="5">
        <f>ROUND(Source!O165,O167)</f>
        <v>143435.03</v>
      </c>
      <c r="G167" s="5" t="s">
        <v>298</v>
      </c>
      <c r="H167" s="5" t="s">
        <v>299</v>
      </c>
      <c r="I167" s="5"/>
      <c r="J167" s="5"/>
      <c r="K167" s="5">
        <v>201</v>
      </c>
      <c r="L167" s="5">
        <v>1</v>
      </c>
      <c r="M167" s="5">
        <v>3</v>
      </c>
      <c r="N167" s="5" t="s">
        <v>4</v>
      </c>
      <c r="O167" s="5">
        <v>2</v>
      </c>
      <c r="P167" s="5">
        <f>ROUND(Source!DG165,O167)</f>
        <v>936630.89</v>
      </c>
      <c r="Q167" s="5"/>
      <c r="R167" s="5"/>
      <c r="S167" s="5"/>
      <c r="T167" s="5"/>
      <c r="U167" s="5"/>
      <c r="V167" s="5"/>
      <c r="W167" s="5"/>
    </row>
    <row r="168" spans="1:255" x14ac:dyDescent="0.2">
      <c r="A168" s="5">
        <v>50</v>
      </c>
      <c r="B168" s="5">
        <v>0</v>
      </c>
      <c r="C168" s="5">
        <v>0</v>
      </c>
      <c r="D168" s="5">
        <v>1</v>
      </c>
      <c r="E168" s="5">
        <v>202</v>
      </c>
      <c r="F168" s="5">
        <f>ROUND(Source!P165,O168)</f>
        <v>121594.05</v>
      </c>
      <c r="G168" s="5" t="s">
        <v>300</v>
      </c>
      <c r="H168" s="5" t="s">
        <v>301</v>
      </c>
      <c r="I168" s="5"/>
      <c r="J168" s="5"/>
      <c r="K168" s="5">
        <v>202</v>
      </c>
      <c r="L168" s="5">
        <v>2</v>
      </c>
      <c r="M168" s="5">
        <v>3</v>
      </c>
      <c r="N168" s="5" t="s">
        <v>4</v>
      </c>
      <c r="O168" s="5">
        <v>2</v>
      </c>
      <c r="P168" s="5">
        <f>ROUND(Source!DH165,O168)</f>
        <v>794009.25</v>
      </c>
      <c r="Q168" s="5"/>
      <c r="R168" s="5"/>
      <c r="S168" s="5"/>
      <c r="T168" s="5"/>
      <c r="U168" s="5"/>
      <c r="V168" s="5"/>
      <c r="W168" s="5"/>
    </row>
    <row r="169" spans="1:255" x14ac:dyDescent="0.2">
      <c r="A169" s="5">
        <v>50</v>
      </c>
      <c r="B169" s="5">
        <v>0</v>
      </c>
      <c r="C169" s="5">
        <v>0</v>
      </c>
      <c r="D169" s="5">
        <v>1</v>
      </c>
      <c r="E169" s="5">
        <v>222</v>
      </c>
      <c r="F169" s="5">
        <f>ROUND(Source!AO165,O169)</f>
        <v>0</v>
      </c>
      <c r="G169" s="5" t="s">
        <v>302</v>
      </c>
      <c r="H169" s="5" t="s">
        <v>303</v>
      </c>
      <c r="I169" s="5"/>
      <c r="J169" s="5"/>
      <c r="K169" s="5">
        <v>222</v>
      </c>
      <c r="L169" s="5">
        <v>3</v>
      </c>
      <c r="M169" s="5">
        <v>3</v>
      </c>
      <c r="N169" s="5" t="s">
        <v>4</v>
      </c>
      <c r="O169" s="5">
        <v>2</v>
      </c>
      <c r="P169" s="5">
        <f>ROUND(Source!EG165,O169)</f>
        <v>0</v>
      </c>
      <c r="Q169" s="5"/>
      <c r="R169" s="5"/>
      <c r="S169" s="5"/>
      <c r="T169" s="5"/>
      <c r="U169" s="5"/>
      <c r="V169" s="5"/>
      <c r="W169" s="5"/>
    </row>
    <row r="170" spans="1:255" x14ac:dyDescent="0.2">
      <c r="A170" s="5">
        <v>50</v>
      </c>
      <c r="B170" s="5">
        <v>0</v>
      </c>
      <c r="C170" s="5">
        <v>0</v>
      </c>
      <c r="D170" s="5">
        <v>1</v>
      </c>
      <c r="E170" s="5">
        <v>225</v>
      </c>
      <c r="F170" s="5">
        <f>ROUND(Source!AV165,O170)</f>
        <v>121594.05</v>
      </c>
      <c r="G170" s="5" t="s">
        <v>304</v>
      </c>
      <c r="H170" s="5" t="s">
        <v>305</v>
      </c>
      <c r="I170" s="5"/>
      <c r="J170" s="5"/>
      <c r="K170" s="5">
        <v>225</v>
      </c>
      <c r="L170" s="5">
        <v>4</v>
      </c>
      <c r="M170" s="5">
        <v>3</v>
      </c>
      <c r="N170" s="5" t="s">
        <v>4</v>
      </c>
      <c r="O170" s="5">
        <v>2</v>
      </c>
      <c r="P170" s="5">
        <f>ROUND(Source!EN165,O170)</f>
        <v>794009.25</v>
      </c>
      <c r="Q170" s="5"/>
      <c r="R170" s="5"/>
      <c r="S170" s="5"/>
      <c r="T170" s="5"/>
      <c r="U170" s="5"/>
      <c r="V170" s="5"/>
      <c r="W170" s="5"/>
    </row>
    <row r="171" spans="1:255" x14ac:dyDescent="0.2">
      <c r="A171" s="5">
        <v>50</v>
      </c>
      <c r="B171" s="5">
        <v>0</v>
      </c>
      <c r="C171" s="5">
        <v>0</v>
      </c>
      <c r="D171" s="5">
        <v>1</v>
      </c>
      <c r="E171" s="5">
        <v>226</v>
      </c>
      <c r="F171" s="5">
        <f>ROUND(Source!AW165,O171)</f>
        <v>121594.05</v>
      </c>
      <c r="G171" s="5" t="s">
        <v>306</v>
      </c>
      <c r="H171" s="5" t="s">
        <v>307</v>
      </c>
      <c r="I171" s="5"/>
      <c r="J171" s="5"/>
      <c r="K171" s="5">
        <v>226</v>
      </c>
      <c r="L171" s="5">
        <v>5</v>
      </c>
      <c r="M171" s="5">
        <v>3</v>
      </c>
      <c r="N171" s="5" t="s">
        <v>4</v>
      </c>
      <c r="O171" s="5">
        <v>2</v>
      </c>
      <c r="P171" s="5">
        <f>ROUND(Source!EO165,O171)</f>
        <v>794009.25</v>
      </c>
      <c r="Q171" s="5"/>
      <c r="R171" s="5"/>
      <c r="S171" s="5"/>
      <c r="T171" s="5"/>
      <c r="U171" s="5"/>
      <c r="V171" s="5"/>
      <c r="W171" s="5"/>
    </row>
    <row r="172" spans="1:255" x14ac:dyDescent="0.2">
      <c r="A172" s="5">
        <v>50</v>
      </c>
      <c r="B172" s="5">
        <v>0</v>
      </c>
      <c r="C172" s="5">
        <v>0</v>
      </c>
      <c r="D172" s="5">
        <v>1</v>
      </c>
      <c r="E172" s="5">
        <v>227</v>
      </c>
      <c r="F172" s="5">
        <f>ROUND(Source!AX165,O172)</f>
        <v>0</v>
      </c>
      <c r="G172" s="5" t="s">
        <v>308</v>
      </c>
      <c r="H172" s="5" t="s">
        <v>309</v>
      </c>
      <c r="I172" s="5"/>
      <c r="J172" s="5"/>
      <c r="K172" s="5">
        <v>227</v>
      </c>
      <c r="L172" s="5">
        <v>6</v>
      </c>
      <c r="M172" s="5">
        <v>3</v>
      </c>
      <c r="N172" s="5" t="s">
        <v>4</v>
      </c>
      <c r="O172" s="5">
        <v>2</v>
      </c>
      <c r="P172" s="5">
        <f>ROUND(Source!EP165,O172)</f>
        <v>0</v>
      </c>
      <c r="Q172" s="5"/>
      <c r="R172" s="5"/>
      <c r="S172" s="5"/>
      <c r="T172" s="5"/>
      <c r="U172" s="5"/>
      <c r="V172" s="5"/>
      <c r="W172" s="5"/>
    </row>
    <row r="173" spans="1:255" x14ac:dyDescent="0.2">
      <c r="A173" s="5">
        <v>50</v>
      </c>
      <c r="B173" s="5">
        <v>0</v>
      </c>
      <c r="C173" s="5">
        <v>0</v>
      </c>
      <c r="D173" s="5">
        <v>1</v>
      </c>
      <c r="E173" s="5">
        <v>228</v>
      </c>
      <c r="F173" s="5">
        <f>ROUND(Source!AY165,O173)</f>
        <v>121594.05</v>
      </c>
      <c r="G173" s="5" t="s">
        <v>310</v>
      </c>
      <c r="H173" s="5" t="s">
        <v>311</v>
      </c>
      <c r="I173" s="5"/>
      <c r="J173" s="5"/>
      <c r="K173" s="5">
        <v>228</v>
      </c>
      <c r="L173" s="5">
        <v>7</v>
      </c>
      <c r="M173" s="5">
        <v>3</v>
      </c>
      <c r="N173" s="5" t="s">
        <v>4</v>
      </c>
      <c r="O173" s="5">
        <v>2</v>
      </c>
      <c r="P173" s="5">
        <f>ROUND(Source!EQ165,O173)</f>
        <v>794009.25</v>
      </c>
      <c r="Q173" s="5"/>
      <c r="R173" s="5"/>
      <c r="S173" s="5"/>
      <c r="T173" s="5"/>
      <c r="U173" s="5"/>
      <c r="V173" s="5"/>
      <c r="W173" s="5"/>
    </row>
    <row r="174" spans="1:255" x14ac:dyDescent="0.2">
      <c r="A174" s="5">
        <v>50</v>
      </c>
      <c r="B174" s="5">
        <v>0</v>
      </c>
      <c r="C174" s="5">
        <v>0</v>
      </c>
      <c r="D174" s="5">
        <v>1</v>
      </c>
      <c r="E174" s="5">
        <v>216</v>
      </c>
      <c r="F174" s="5">
        <f>ROUND(Source!AP165,O174)</f>
        <v>0</v>
      </c>
      <c r="G174" s="5" t="s">
        <v>312</v>
      </c>
      <c r="H174" s="5" t="s">
        <v>313</v>
      </c>
      <c r="I174" s="5"/>
      <c r="J174" s="5"/>
      <c r="K174" s="5">
        <v>216</v>
      </c>
      <c r="L174" s="5">
        <v>8</v>
      </c>
      <c r="M174" s="5">
        <v>3</v>
      </c>
      <c r="N174" s="5" t="s">
        <v>4</v>
      </c>
      <c r="O174" s="5">
        <v>2</v>
      </c>
      <c r="P174" s="5">
        <f>ROUND(Source!EH165,O174)</f>
        <v>0</v>
      </c>
      <c r="Q174" s="5"/>
      <c r="R174" s="5"/>
      <c r="S174" s="5"/>
      <c r="T174" s="5"/>
      <c r="U174" s="5"/>
      <c r="V174" s="5"/>
      <c r="W174" s="5"/>
    </row>
    <row r="175" spans="1:255" x14ac:dyDescent="0.2">
      <c r="A175" s="5">
        <v>50</v>
      </c>
      <c r="B175" s="5">
        <v>0</v>
      </c>
      <c r="C175" s="5">
        <v>0</v>
      </c>
      <c r="D175" s="5">
        <v>1</v>
      </c>
      <c r="E175" s="5">
        <v>223</v>
      </c>
      <c r="F175" s="5">
        <f>ROUND(Source!AQ165,O175)</f>
        <v>0</v>
      </c>
      <c r="G175" s="5" t="s">
        <v>314</v>
      </c>
      <c r="H175" s="5" t="s">
        <v>315</v>
      </c>
      <c r="I175" s="5"/>
      <c r="J175" s="5"/>
      <c r="K175" s="5">
        <v>223</v>
      </c>
      <c r="L175" s="5">
        <v>9</v>
      </c>
      <c r="M175" s="5">
        <v>3</v>
      </c>
      <c r="N175" s="5" t="s">
        <v>4</v>
      </c>
      <c r="O175" s="5">
        <v>2</v>
      </c>
      <c r="P175" s="5">
        <f>ROUND(Source!EI165,O175)</f>
        <v>0</v>
      </c>
      <c r="Q175" s="5"/>
      <c r="R175" s="5"/>
      <c r="S175" s="5"/>
      <c r="T175" s="5"/>
      <c r="U175" s="5"/>
      <c r="V175" s="5"/>
      <c r="W175" s="5"/>
    </row>
    <row r="176" spans="1:255" x14ac:dyDescent="0.2">
      <c r="A176" s="5">
        <v>50</v>
      </c>
      <c r="B176" s="5">
        <v>0</v>
      </c>
      <c r="C176" s="5">
        <v>0</v>
      </c>
      <c r="D176" s="5">
        <v>1</v>
      </c>
      <c r="E176" s="5">
        <v>229</v>
      </c>
      <c r="F176" s="5">
        <f>ROUND(Source!AZ165,O176)</f>
        <v>0</v>
      </c>
      <c r="G176" s="5" t="s">
        <v>316</v>
      </c>
      <c r="H176" s="5" t="s">
        <v>317</v>
      </c>
      <c r="I176" s="5"/>
      <c r="J176" s="5"/>
      <c r="K176" s="5">
        <v>229</v>
      </c>
      <c r="L176" s="5">
        <v>10</v>
      </c>
      <c r="M176" s="5">
        <v>3</v>
      </c>
      <c r="N176" s="5" t="s">
        <v>4</v>
      </c>
      <c r="O176" s="5">
        <v>2</v>
      </c>
      <c r="P176" s="5">
        <f>ROUND(Source!ER165,O176)</f>
        <v>0</v>
      </c>
      <c r="Q176" s="5"/>
      <c r="R176" s="5"/>
      <c r="S176" s="5"/>
      <c r="T176" s="5"/>
      <c r="U176" s="5"/>
      <c r="V176" s="5"/>
      <c r="W176" s="5"/>
    </row>
    <row r="177" spans="1:23" x14ac:dyDescent="0.2">
      <c r="A177" s="5">
        <v>50</v>
      </c>
      <c r="B177" s="5">
        <v>0</v>
      </c>
      <c r="C177" s="5">
        <v>0</v>
      </c>
      <c r="D177" s="5">
        <v>1</v>
      </c>
      <c r="E177" s="5">
        <v>203</v>
      </c>
      <c r="F177" s="5">
        <f>ROUND(Source!Q165,O177)</f>
        <v>3835.22</v>
      </c>
      <c r="G177" s="5" t="s">
        <v>318</v>
      </c>
      <c r="H177" s="5" t="s">
        <v>319</v>
      </c>
      <c r="I177" s="5"/>
      <c r="J177" s="5"/>
      <c r="K177" s="5">
        <v>203</v>
      </c>
      <c r="L177" s="5">
        <v>11</v>
      </c>
      <c r="M177" s="5">
        <v>3</v>
      </c>
      <c r="N177" s="5" t="s">
        <v>4</v>
      </c>
      <c r="O177" s="5">
        <v>2</v>
      </c>
      <c r="P177" s="5">
        <f>ROUND(Source!DI165,O177)</f>
        <v>25043.96</v>
      </c>
      <c r="Q177" s="5"/>
      <c r="R177" s="5"/>
      <c r="S177" s="5"/>
      <c r="T177" s="5"/>
      <c r="U177" s="5"/>
      <c r="V177" s="5"/>
      <c r="W177" s="5"/>
    </row>
    <row r="178" spans="1:23" x14ac:dyDescent="0.2">
      <c r="A178" s="5">
        <v>50</v>
      </c>
      <c r="B178" s="5">
        <v>0</v>
      </c>
      <c r="C178" s="5">
        <v>0</v>
      </c>
      <c r="D178" s="5">
        <v>1</v>
      </c>
      <c r="E178" s="5">
        <v>231</v>
      </c>
      <c r="F178" s="5">
        <f>ROUND(Source!BB165,O178)</f>
        <v>0</v>
      </c>
      <c r="G178" s="5" t="s">
        <v>320</v>
      </c>
      <c r="H178" s="5" t="s">
        <v>321</v>
      </c>
      <c r="I178" s="5"/>
      <c r="J178" s="5"/>
      <c r="K178" s="5">
        <v>231</v>
      </c>
      <c r="L178" s="5">
        <v>12</v>
      </c>
      <c r="M178" s="5">
        <v>3</v>
      </c>
      <c r="N178" s="5" t="s">
        <v>4</v>
      </c>
      <c r="O178" s="5">
        <v>2</v>
      </c>
      <c r="P178" s="5">
        <f>ROUND(Source!ET165,O178)</f>
        <v>0</v>
      </c>
      <c r="Q178" s="5"/>
      <c r="R178" s="5"/>
      <c r="S178" s="5"/>
      <c r="T178" s="5"/>
      <c r="U178" s="5"/>
      <c r="V178" s="5"/>
      <c r="W178" s="5"/>
    </row>
    <row r="179" spans="1:23" x14ac:dyDescent="0.2">
      <c r="A179" s="5">
        <v>50</v>
      </c>
      <c r="B179" s="5">
        <v>0</v>
      </c>
      <c r="C179" s="5">
        <v>0</v>
      </c>
      <c r="D179" s="5">
        <v>1</v>
      </c>
      <c r="E179" s="5">
        <v>204</v>
      </c>
      <c r="F179" s="5">
        <f>ROUND(Source!R165,O179)</f>
        <v>612.54999999999995</v>
      </c>
      <c r="G179" s="5" t="s">
        <v>322</v>
      </c>
      <c r="H179" s="5" t="s">
        <v>323</v>
      </c>
      <c r="I179" s="5"/>
      <c r="J179" s="5"/>
      <c r="K179" s="5">
        <v>204</v>
      </c>
      <c r="L179" s="5">
        <v>13</v>
      </c>
      <c r="M179" s="5">
        <v>3</v>
      </c>
      <c r="N179" s="5" t="s">
        <v>4</v>
      </c>
      <c r="O179" s="5">
        <v>2</v>
      </c>
      <c r="P179" s="5">
        <f>ROUND(Source!DJ165,O179)</f>
        <v>3999.98</v>
      </c>
      <c r="Q179" s="5"/>
      <c r="R179" s="5"/>
      <c r="S179" s="5"/>
      <c r="T179" s="5"/>
      <c r="U179" s="5"/>
      <c r="V179" s="5"/>
      <c r="W179" s="5"/>
    </row>
    <row r="180" spans="1:23" x14ac:dyDescent="0.2">
      <c r="A180" s="5">
        <v>50</v>
      </c>
      <c r="B180" s="5">
        <v>0</v>
      </c>
      <c r="C180" s="5">
        <v>0</v>
      </c>
      <c r="D180" s="5">
        <v>1</v>
      </c>
      <c r="E180" s="5">
        <v>205</v>
      </c>
      <c r="F180" s="5">
        <f>ROUND(Source!S165,O180)</f>
        <v>18005.759999999998</v>
      </c>
      <c r="G180" s="5" t="s">
        <v>324</v>
      </c>
      <c r="H180" s="5" t="s">
        <v>325</v>
      </c>
      <c r="I180" s="5"/>
      <c r="J180" s="5"/>
      <c r="K180" s="5">
        <v>205</v>
      </c>
      <c r="L180" s="5">
        <v>14</v>
      </c>
      <c r="M180" s="5">
        <v>3</v>
      </c>
      <c r="N180" s="5" t="s">
        <v>4</v>
      </c>
      <c r="O180" s="5">
        <v>2</v>
      </c>
      <c r="P180" s="5">
        <f>ROUND(Source!DK165,O180)</f>
        <v>117577.68</v>
      </c>
      <c r="Q180" s="5"/>
      <c r="R180" s="5"/>
      <c r="S180" s="5"/>
      <c r="T180" s="5"/>
      <c r="U180" s="5"/>
      <c r="V180" s="5"/>
      <c r="W180" s="5"/>
    </row>
    <row r="181" spans="1:23" x14ac:dyDescent="0.2">
      <c r="A181" s="5">
        <v>50</v>
      </c>
      <c r="B181" s="5">
        <v>0</v>
      </c>
      <c r="C181" s="5">
        <v>0</v>
      </c>
      <c r="D181" s="5">
        <v>1</v>
      </c>
      <c r="E181" s="5">
        <v>232</v>
      </c>
      <c r="F181" s="5">
        <f>ROUND(Source!BC165,O181)</f>
        <v>0</v>
      </c>
      <c r="G181" s="5" t="s">
        <v>326</v>
      </c>
      <c r="H181" s="5" t="s">
        <v>327</v>
      </c>
      <c r="I181" s="5"/>
      <c r="J181" s="5"/>
      <c r="K181" s="5">
        <v>232</v>
      </c>
      <c r="L181" s="5">
        <v>15</v>
      </c>
      <c r="M181" s="5">
        <v>3</v>
      </c>
      <c r="N181" s="5" t="s">
        <v>4</v>
      </c>
      <c r="O181" s="5">
        <v>2</v>
      </c>
      <c r="P181" s="5">
        <f>ROUND(Source!EU165,O181)</f>
        <v>0</v>
      </c>
      <c r="Q181" s="5"/>
      <c r="R181" s="5"/>
      <c r="S181" s="5"/>
      <c r="T181" s="5"/>
      <c r="U181" s="5"/>
      <c r="V181" s="5"/>
      <c r="W181" s="5"/>
    </row>
    <row r="182" spans="1:23" x14ac:dyDescent="0.2">
      <c r="A182" s="5">
        <v>50</v>
      </c>
      <c r="B182" s="5">
        <v>0</v>
      </c>
      <c r="C182" s="5">
        <v>0</v>
      </c>
      <c r="D182" s="5">
        <v>1</v>
      </c>
      <c r="E182" s="5">
        <v>214</v>
      </c>
      <c r="F182" s="5">
        <f>ROUND(Source!AS165,O182)</f>
        <v>170133.71</v>
      </c>
      <c r="G182" s="5" t="s">
        <v>328</v>
      </c>
      <c r="H182" s="5" t="s">
        <v>329</v>
      </c>
      <c r="I182" s="5"/>
      <c r="J182" s="5"/>
      <c r="K182" s="5">
        <v>214</v>
      </c>
      <c r="L182" s="5">
        <v>16</v>
      </c>
      <c r="M182" s="5">
        <v>3</v>
      </c>
      <c r="N182" s="5" t="s">
        <v>4</v>
      </c>
      <c r="O182" s="5">
        <v>2</v>
      </c>
      <c r="P182" s="5">
        <f>ROUND(Source!EK165,O182)</f>
        <v>1110973.31</v>
      </c>
      <c r="Q182" s="5"/>
      <c r="R182" s="5"/>
      <c r="S182" s="5"/>
      <c r="T182" s="5"/>
      <c r="U182" s="5"/>
      <c r="V182" s="5"/>
      <c r="W182" s="5"/>
    </row>
    <row r="183" spans="1:23" x14ac:dyDescent="0.2">
      <c r="A183" s="5">
        <v>50</v>
      </c>
      <c r="B183" s="5">
        <v>0</v>
      </c>
      <c r="C183" s="5">
        <v>0</v>
      </c>
      <c r="D183" s="5">
        <v>1</v>
      </c>
      <c r="E183" s="5">
        <v>215</v>
      </c>
      <c r="F183" s="5">
        <f>ROUND(Source!AT165,O183)</f>
        <v>0</v>
      </c>
      <c r="G183" s="5" t="s">
        <v>330</v>
      </c>
      <c r="H183" s="5" t="s">
        <v>331</v>
      </c>
      <c r="I183" s="5"/>
      <c r="J183" s="5"/>
      <c r="K183" s="5">
        <v>215</v>
      </c>
      <c r="L183" s="5">
        <v>17</v>
      </c>
      <c r="M183" s="5">
        <v>3</v>
      </c>
      <c r="N183" s="5" t="s">
        <v>4</v>
      </c>
      <c r="O183" s="5">
        <v>2</v>
      </c>
      <c r="P183" s="5">
        <f>ROUND(Source!EL165,O183)</f>
        <v>0</v>
      </c>
      <c r="Q183" s="5"/>
      <c r="R183" s="5"/>
      <c r="S183" s="5"/>
      <c r="T183" s="5"/>
      <c r="U183" s="5"/>
      <c r="V183" s="5"/>
      <c r="W183" s="5"/>
    </row>
    <row r="184" spans="1:23" x14ac:dyDescent="0.2">
      <c r="A184" s="5">
        <v>50</v>
      </c>
      <c r="B184" s="5">
        <v>0</v>
      </c>
      <c r="C184" s="5">
        <v>0</v>
      </c>
      <c r="D184" s="5">
        <v>1</v>
      </c>
      <c r="E184" s="5">
        <v>217</v>
      </c>
      <c r="F184" s="5">
        <f>ROUND(Source!AU165,O184)</f>
        <v>0</v>
      </c>
      <c r="G184" s="5" t="s">
        <v>332</v>
      </c>
      <c r="H184" s="5" t="s">
        <v>333</v>
      </c>
      <c r="I184" s="5"/>
      <c r="J184" s="5"/>
      <c r="K184" s="5">
        <v>217</v>
      </c>
      <c r="L184" s="5">
        <v>18</v>
      </c>
      <c r="M184" s="5">
        <v>3</v>
      </c>
      <c r="N184" s="5" t="s">
        <v>4</v>
      </c>
      <c r="O184" s="5">
        <v>2</v>
      </c>
      <c r="P184" s="5">
        <f>ROUND(Source!EM165,O184)</f>
        <v>0</v>
      </c>
      <c r="Q184" s="5"/>
      <c r="R184" s="5"/>
      <c r="S184" s="5"/>
      <c r="T184" s="5"/>
      <c r="U184" s="5"/>
      <c r="V184" s="5"/>
      <c r="W184" s="5"/>
    </row>
    <row r="185" spans="1:23" x14ac:dyDescent="0.2">
      <c r="A185" s="5">
        <v>50</v>
      </c>
      <c r="B185" s="5">
        <v>0</v>
      </c>
      <c r="C185" s="5">
        <v>0</v>
      </c>
      <c r="D185" s="5">
        <v>1</v>
      </c>
      <c r="E185" s="5">
        <v>230</v>
      </c>
      <c r="F185" s="5">
        <f>ROUND(Source!BA165,O185)</f>
        <v>0</v>
      </c>
      <c r="G185" s="5" t="s">
        <v>334</v>
      </c>
      <c r="H185" s="5" t="s">
        <v>335</v>
      </c>
      <c r="I185" s="5"/>
      <c r="J185" s="5"/>
      <c r="K185" s="5">
        <v>230</v>
      </c>
      <c r="L185" s="5">
        <v>19</v>
      </c>
      <c r="M185" s="5">
        <v>3</v>
      </c>
      <c r="N185" s="5" t="s">
        <v>4</v>
      </c>
      <c r="O185" s="5">
        <v>2</v>
      </c>
      <c r="P185" s="5">
        <f>ROUND(Source!ES165,O185)</f>
        <v>0</v>
      </c>
      <c r="Q185" s="5"/>
      <c r="R185" s="5"/>
      <c r="S185" s="5"/>
      <c r="T185" s="5"/>
      <c r="U185" s="5"/>
      <c r="V185" s="5"/>
      <c r="W185" s="5"/>
    </row>
    <row r="186" spans="1:23" x14ac:dyDescent="0.2">
      <c r="A186" s="5">
        <v>50</v>
      </c>
      <c r="B186" s="5">
        <v>0</v>
      </c>
      <c r="C186" s="5">
        <v>0</v>
      </c>
      <c r="D186" s="5">
        <v>1</v>
      </c>
      <c r="E186" s="5">
        <v>206</v>
      </c>
      <c r="F186" s="5">
        <f>ROUND(Source!T165,O186)</f>
        <v>0</v>
      </c>
      <c r="G186" s="5" t="s">
        <v>336</v>
      </c>
      <c r="H186" s="5" t="s">
        <v>337</v>
      </c>
      <c r="I186" s="5"/>
      <c r="J186" s="5"/>
      <c r="K186" s="5">
        <v>206</v>
      </c>
      <c r="L186" s="5">
        <v>20</v>
      </c>
      <c r="M186" s="5">
        <v>3</v>
      </c>
      <c r="N186" s="5" t="s">
        <v>4</v>
      </c>
      <c r="O186" s="5">
        <v>2</v>
      </c>
      <c r="P186" s="5">
        <f>ROUND(Source!DL165,O186)</f>
        <v>0</v>
      </c>
      <c r="Q186" s="5"/>
      <c r="R186" s="5"/>
      <c r="S186" s="5"/>
      <c r="T186" s="5"/>
      <c r="U186" s="5"/>
      <c r="V186" s="5"/>
      <c r="W186" s="5"/>
    </row>
    <row r="187" spans="1:23" x14ac:dyDescent="0.2">
      <c r="A187" s="5">
        <v>50</v>
      </c>
      <c r="B187" s="5">
        <v>0</v>
      </c>
      <c r="C187" s="5">
        <v>0</v>
      </c>
      <c r="D187" s="5">
        <v>1</v>
      </c>
      <c r="E187" s="5">
        <v>207</v>
      </c>
      <c r="F187" s="5">
        <f>Source!U165</f>
        <v>2102.4735247499998</v>
      </c>
      <c r="G187" s="5" t="s">
        <v>338</v>
      </c>
      <c r="H187" s="5" t="s">
        <v>339</v>
      </c>
      <c r="I187" s="5"/>
      <c r="J187" s="5"/>
      <c r="K187" s="5">
        <v>207</v>
      </c>
      <c r="L187" s="5">
        <v>21</v>
      </c>
      <c r="M187" s="5">
        <v>3</v>
      </c>
      <c r="N187" s="5" t="s">
        <v>4</v>
      </c>
      <c r="O187" s="5">
        <v>-1</v>
      </c>
      <c r="P187" s="5">
        <f>Source!DM165</f>
        <v>2102.4735247499998</v>
      </c>
      <c r="Q187" s="5"/>
      <c r="R187" s="5"/>
      <c r="S187" s="5"/>
      <c r="T187" s="5"/>
      <c r="U187" s="5"/>
      <c r="V187" s="5"/>
      <c r="W187" s="5"/>
    </row>
    <row r="188" spans="1:23" x14ac:dyDescent="0.2">
      <c r="A188" s="5">
        <v>50</v>
      </c>
      <c r="B188" s="5">
        <v>0</v>
      </c>
      <c r="C188" s="5">
        <v>0</v>
      </c>
      <c r="D188" s="5">
        <v>1</v>
      </c>
      <c r="E188" s="5">
        <v>208</v>
      </c>
      <c r="F188" s="5">
        <f>Source!V165</f>
        <v>55.890315100000009</v>
      </c>
      <c r="G188" s="5" t="s">
        <v>340</v>
      </c>
      <c r="H188" s="5" t="s">
        <v>341</v>
      </c>
      <c r="I188" s="5"/>
      <c r="J188" s="5"/>
      <c r="K188" s="5">
        <v>208</v>
      </c>
      <c r="L188" s="5">
        <v>22</v>
      </c>
      <c r="M188" s="5">
        <v>3</v>
      </c>
      <c r="N188" s="5" t="s">
        <v>4</v>
      </c>
      <c r="O188" s="5">
        <v>-1</v>
      </c>
      <c r="P188" s="5">
        <f>Source!DN165</f>
        <v>55.890315100000009</v>
      </c>
      <c r="Q188" s="5"/>
      <c r="R188" s="5"/>
      <c r="S188" s="5"/>
      <c r="T188" s="5"/>
      <c r="U188" s="5"/>
      <c r="V188" s="5"/>
      <c r="W188" s="5"/>
    </row>
    <row r="189" spans="1:23" x14ac:dyDescent="0.2">
      <c r="A189" s="5">
        <v>50</v>
      </c>
      <c r="B189" s="5">
        <v>0</v>
      </c>
      <c r="C189" s="5">
        <v>0</v>
      </c>
      <c r="D189" s="5">
        <v>1</v>
      </c>
      <c r="E189" s="5">
        <v>209</v>
      </c>
      <c r="F189" s="5">
        <f>ROUND(Source!W165,O189)</f>
        <v>0</v>
      </c>
      <c r="G189" s="5" t="s">
        <v>342</v>
      </c>
      <c r="H189" s="5" t="s">
        <v>343</v>
      </c>
      <c r="I189" s="5"/>
      <c r="J189" s="5"/>
      <c r="K189" s="5">
        <v>209</v>
      </c>
      <c r="L189" s="5">
        <v>23</v>
      </c>
      <c r="M189" s="5">
        <v>3</v>
      </c>
      <c r="N189" s="5" t="s">
        <v>4</v>
      </c>
      <c r="O189" s="5">
        <v>2</v>
      </c>
      <c r="P189" s="5">
        <f>ROUND(Source!DO165,O189)</f>
        <v>0</v>
      </c>
      <c r="Q189" s="5"/>
      <c r="R189" s="5"/>
      <c r="S189" s="5"/>
      <c r="T189" s="5"/>
      <c r="U189" s="5"/>
      <c r="V189" s="5"/>
      <c r="W189" s="5"/>
    </row>
    <row r="190" spans="1:23" x14ac:dyDescent="0.2">
      <c r="A190" s="5">
        <v>50</v>
      </c>
      <c r="B190" s="5">
        <v>0</v>
      </c>
      <c r="C190" s="5">
        <v>0</v>
      </c>
      <c r="D190" s="5">
        <v>1</v>
      </c>
      <c r="E190" s="5">
        <v>0</v>
      </c>
      <c r="F190" s="5">
        <f>ROUND(Source!X165,O190)</f>
        <v>16592.490000000002</v>
      </c>
      <c r="G190" s="5" t="s">
        <v>344</v>
      </c>
      <c r="H190" s="5" t="s">
        <v>345</v>
      </c>
      <c r="I190" s="5"/>
      <c r="J190" s="5"/>
      <c r="K190" s="5">
        <v>210</v>
      </c>
      <c r="L190" s="5">
        <v>24</v>
      </c>
      <c r="M190" s="5">
        <v>3</v>
      </c>
      <c r="N190" s="5" t="s">
        <v>4</v>
      </c>
      <c r="O190" s="5">
        <v>2</v>
      </c>
      <c r="P190" s="5">
        <f>ROUND(Source!DP165,O190)</f>
        <v>108348.96</v>
      </c>
      <c r="Q190" s="5"/>
      <c r="R190" s="5"/>
      <c r="S190" s="5"/>
      <c r="T190" s="5"/>
      <c r="U190" s="5"/>
      <c r="V190" s="5"/>
      <c r="W190" s="5"/>
    </row>
    <row r="191" spans="1:23" x14ac:dyDescent="0.2">
      <c r="A191" s="5">
        <v>50</v>
      </c>
      <c r="B191" s="5">
        <v>0</v>
      </c>
      <c r="C191" s="5">
        <v>0</v>
      </c>
      <c r="D191" s="5">
        <v>1</v>
      </c>
      <c r="E191" s="5">
        <v>0</v>
      </c>
      <c r="F191" s="5">
        <f>ROUND(Source!Y165,O191)</f>
        <v>10106.19</v>
      </c>
      <c r="G191" s="5" t="s">
        <v>346</v>
      </c>
      <c r="H191" s="5" t="s">
        <v>347</v>
      </c>
      <c r="I191" s="5"/>
      <c r="J191" s="5"/>
      <c r="K191" s="5">
        <v>211</v>
      </c>
      <c r="L191" s="5">
        <v>25</v>
      </c>
      <c r="M191" s="5">
        <v>3</v>
      </c>
      <c r="N191" s="5" t="s">
        <v>4</v>
      </c>
      <c r="O191" s="5">
        <v>2</v>
      </c>
      <c r="P191" s="5">
        <f>ROUND(Source!DQ165,O191)</f>
        <v>65993.460000000006</v>
      </c>
      <c r="Q191" s="5"/>
      <c r="R191" s="5"/>
      <c r="S191" s="5"/>
      <c r="T191" s="5"/>
      <c r="U191" s="5"/>
      <c r="V191" s="5"/>
      <c r="W191" s="5"/>
    </row>
    <row r="192" spans="1:23" x14ac:dyDescent="0.2">
      <c r="A192" s="5">
        <v>50</v>
      </c>
      <c r="B192" s="5">
        <v>0</v>
      </c>
      <c r="C192" s="5">
        <v>0</v>
      </c>
      <c r="D192" s="5">
        <v>1</v>
      </c>
      <c r="E192" s="5">
        <v>224</v>
      </c>
      <c r="F192" s="5">
        <f>ROUND(Source!AR165,O192)</f>
        <v>170133.71</v>
      </c>
      <c r="G192" s="5" t="s">
        <v>348</v>
      </c>
      <c r="H192" s="5" t="s">
        <v>349</v>
      </c>
      <c r="I192" s="5"/>
      <c r="J192" s="5"/>
      <c r="K192" s="5">
        <v>224</v>
      </c>
      <c r="L192" s="5">
        <v>26</v>
      </c>
      <c r="M192" s="5">
        <v>3</v>
      </c>
      <c r="N192" s="5" t="s">
        <v>4</v>
      </c>
      <c r="O192" s="5">
        <v>2</v>
      </c>
      <c r="P192" s="5">
        <f>ROUND(Source!EJ165,O192)</f>
        <v>1110973.31</v>
      </c>
      <c r="Q192" s="5"/>
      <c r="R192" s="5"/>
      <c r="S192" s="5"/>
      <c r="T192" s="5"/>
      <c r="U192" s="5"/>
      <c r="V192" s="5"/>
      <c r="W192" s="5"/>
    </row>
    <row r="193" spans="1:255" x14ac:dyDescent="0.2">
      <c r="A193" s="5">
        <v>50</v>
      </c>
      <c r="B193" s="5">
        <v>0</v>
      </c>
      <c r="C193" s="5">
        <v>0</v>
      </c>
      <c r="D193" s="5">
        <v>2</v>
      </c>
      <c r="E193" s="5">
        <v>201</v>
      </c>
      <c r="F193" s="5">
        <f>ROUND(ROUND(F167,2),O193)</f>
        <v>143435.03</v>
      </c>
      <c r="G193" s="5" t="s">
        <v>350</v>
      </c>
      <c r="H193" s="5" t="s">
        <v>351</v>
      </c>
      <c r="I193" s="5"/>
      <c r="J193" s="5"/>
      <c r="K193" s="5">
        <v>212</v>
      </c>
      <c r="L193" s="5">
        <v>27</v>
      </c>
      <c r="M193" s="5">
        <v>3</v>
      </c>
      <c r="N193" s="5" t="s">
        <v>4</v>
      </c>
      <c r="O193" s="5">
        <v>2</v>
      </c>
      <c r="P193" s="5">
        <f>ROUND(ROUND(P167,2),O193)</f>
        <v>936630.89</v>
      </c>
      <c r="Q193" s="5"/>
      <c r="R193" s="5"/>
      <c r="S193" s="5"/>
      <c r="T193" s="5"/>
      <c r="U193" s="5"/>
      <c r="V193" s="5"/>
      <c r="W193" s="5"/>
    </row>
    <row r="194" spans="1:255" x14ac:dyDescent="0.2">
      <c r="A194" s="5">
        <v>50</v>
      </c>
      <c r="B194" s="5">
        <v>0</v>
      </c>
      <c r="C194" s="5">
        <v>0</v>
      </c>
      <c r="D194" s="5">
        <v>2</v>
      </c>
      <c r="E194" s="5">
        <v>210</v>
      </c>
      <c r="F194" s="5">
        <f>ROUND(ROUND(F190,2),O194)</f>
        <v>16592.490000000002</v>
      </c>
      <c r="G194" s="5" t="s">
        <v>352</v>
      </c>
      <c r="H194" s="5" t="s">
        <v>345</v>
      </c>
      <c r="I194" s="5"/>
      <c r="J194" s="5"/>
      <c r="K194" s="5">
        <v>212</v>
      </c>
      <c r="L194" s="5">
        <v>28</v>
      </c>
      <c r="M194" s="5">
        <v>3</v>
      </c>
      <c r="N194" s="5" t="s">
        <v>4</v>
      </c>
      <c r="O194" s="5">
        <v>2</v>
      </c>
      <c r="P194" s="5">
        <f>ROUND(ROUND(P190,2),O194)</f>
        <v>108348.96</v>
      </c>
      <c r="Q194" s="5"/>
      <c r="R194" s="5"/>
      <c r="S194" s="5"/>
      <c r="T194" s="5"/>
      <c r="U194" s="5"/>
      <c r="V194" s="5"/>
      <c r="W194" s="5"/>
    </row>
    <row r="195" spans="1:255" x14ac:dyDescent="0.2">
      <c r="A195" s="5">
        <v>50</v>
      </c>
      <c r="B195" s="5">
        <v>0</v>
      </c>
      <c r="C195" s="5">
        <v>0</v>
      </c>
      <c r="D195" s="5">
        <v>2</v>
      </c>
      <c r="E195" s="5">
        <v>211</v>
      </c>
      <c r="F195" s="5">
        <f>ROUND(ROUND(F191,2),O195)</f>
        <v>10106.19</v>
      </c>
      <c r="G195" s="5" t="s">
        <v>353</v>
      </c>
      <c r="H195" s="5" t="s">
        <v>347</v>
      </c>
      <c r="I195" s="5"/>
      <c r="J195" s="5"/>
      <c r="K195" s="5">
        <v>212</v>
      </c>
      <c r="L195" s="5">
        <v>29</v>
      </c>
      <c r="M195" s="5">
        <v>3</v>
      </c>
      <c r="N195" s="5" t="s">
        <v>4</v>
      </c>
      <c r="O195" s="5">
        <v>2</v>
      </c>
      <c r="P195" s="5">
        <f>ROUND(ROUND(P191,2),O195)</f>
        <v>65993.460000000006</v>
      </c>
      <c r="Q195" s="5"/>
      <c r="R195" s="5"/>
      <c r="S195" s="5"/>
      <c r="T195" s="5"/>
      <c r="U195" s="5"/>
      <c r="V195" s="5"/>
      <c r="W195" s="5"/>
    </row>
    <row r="196" spans="1:255" x14ac:dyDescent="0.2">
      <c r="A196" s="5">
        <v>50</v>
      </c>
      <c r="B196" s="5">
        <v>0</v>
      </c>
      <c r="C196" s="5">
        <v>0</v>
      </c>
      <c r="D196" s="5">
        <v>2</v>
      </c>
      <c r="E196" s="5">
        <v>0</v>
      </c>
      <c r="F196" s="5">
        <f>ROUND(F193+F194+F195,O196)</f>
        <v>170133.71</v>
      </c>
      <c r="G196" s="5" t="s">
        <v>354</v>
      </c>
      <c r="H196" s="5" t="s">
        <v>355</v>
      </c>
      <c r="I196" s="5"/>
      <c r="J196" s="5"/>
      <c r="K196" s="5">
        <v>212</v>
      </c>
      <c r="L196" s="5">
        <v>30</v>
      </c>
      <c r="M196" s="5">
        <v>3</v>
      </c>
      <c r="N196" s="5" t="s">
        <v>4</v>
      </c>
      <c r="O196" s="5">
        <v>2</v>
      </c>
      <c r="P196" s="5">
        <f>ROUND(P193+P194+P195,O196)</f>
        <v>1110973.31</v>
      </c>
      <c r="Q196" s="5"/>
      <c r="R196" s="5"/>
      <c r="S196" s="5"/>
      <c r="T196" s="5"/>
      <c r="U196" s="5"/>
      <c r="V196" s="5"/>
      <c r="W196" s="5"/>
    </row>
    <row r="197" spans="1:255" x14ac:dyDescent="0.2">
      <c r="A197" s="5">
        <v>50</v>
      </c>
      <c r="B197" s="5">
        <v>0</v>
      </c>
      <c r="C197" s="5">
        <v>0</v>
      </c>
      <c r="D197" s="5">
        <v>2</v>
      </c>
      <c r="E197" s="5">
        <v>0</v>
      </c>
      <c r="F197" s="5">
        <f>0</f>
        <v>0</v>
      </c>
      <c r="G197" s="5" t="s">
        <v>356</v>
      </c>
      <c r="H197" s="5" t="s">
        <v>357</v>
      </c>
      <c r="I197" s="5"/>
      <c r="J197" s="5"/>
      <c r="K197" s="5">
        <v>212</v>
      </c>
      <c r="L197" s="5">
        <v>31</v>
      </c>
      <c r="M197" s="5">
        <v>3</v>
      </c>
      <c r="N197" s="5" t="s">
        <v>4</v>
      </c>
      <c r="O197" s="5">
        <v>-1</v>
      </c>
      <c r="P197" s="5">
        <f>0</f>
        <v>0</v>
      </c>
      <c r="Q197" s="5"/>
      <c r="R197" s="5"/>
      <c r="S197" s="5"/>
      <c r="T197" s="5"/>
      <c r="U197" s="5"/>
      <c r="V197" s="5"/>
      <c r="W197" s="5"/>
    </row>
    <row r="198" spans="1:255" x14ac:dyDescent="0.2">
      <c r="A198" s="5">
        <v>50</v>
      </c>
      <c r="B198" s="5">
        <v>1</v>
      </c>
      <c r="C198" s="5">
        <v>0</v>
      </c>
      <c r="D198" s="5">
        <v>2</v>
      </c>
      <c r="E198" s="5">
        <v>0</v>
      </c>
      <c r="F198" s="5">
        <f>ROUND(F196+F197,O198)</f>
        <v>170133.71</v>
      </c>
      <c r="G198" s="5" t="s">
        <v>358</v>
      </c>
      <c r="H198" s="5" t="s">
        <v>355</v>
      </c>
      <c r="I198" s="5"/>
      <c r="J198" s="5"/>
      <c r="K198" s="5">
        <v>212</v>
      </c>
      <c r="L198" s="5">
        <v>32</v>
      </c>
      <c r="M198" s="5">
        <v>0</v>
      </c>
      <c r="N198" s="5" t="s">
        <v>4</v>
      </c>
      <c r="O198" s="5">
        <v>2</v>
      </c>
      <c r="P198" s="5">
        <f>ROUND(P196+P197,O198)</f>
        <v>1110973.31</v>
      </c>
      <c r="Q198" s="5"/>
      <c r="R198" s="5"/>
      <c r="S198" s="5"/>
      <c r="T198" s="5"/>
      <c r="U198" s="5"/>
      <c r="V198" s="5"/>
      <c r="W198" s="5"/>
    </row>
    <row r="199" spans="1:255" x14ac:dyDescent="0.2">
      <c r="A199" s="5">
        <v>50</v>
      </c>
      <c r="B199" s="5">
        <v>1</v>
      </c>
      <c r="C199" s="5">
        <v>0</v>
      </c>
      <c r="D199" s="5">
        <v>2</v>
      </c>
      <c r="E199" s="5">
        <v>0</v>
      </c>
      <c r="F199" s="5">
        <f>ROUND(ROUND(F198*0.18,2),O199)</f>
        <v>30624.07</v>
      </c>
      <c r="G199" s="5" t="s">
        <v>359</v>
      </c>
      <c r="H199" s="5" t="s">
        <v>360</v>
      </c>
      <c r="I199" s="5"/>
      <c r="J199" s="5"/>
      <c r="K199" s="5">
        <v>212</v>
      </c>
      <c r="L199" s="5">
        <v>33</v>
      </c>
      <c r="M199" s="5">
        <v>0</v>
      </c>
      <c r="N199" s="5" t="s">
        <v>4</v>
      </c>
      <c r="O199" s="5">
        <v>2</v>
      </c>
      <c r="P199" s="5">
        <f>ROUND(ROUND(P198*0.18,2),O199)</f>
        <v>199975.2</v>
      </c>
      <c r="Q199" s="5"/>
      <c r="R199" s="5"/>
      <c r="S199" s="5"/>
      <c r="T199" s="5"/>
      <c r="U199" s="5"/>
      <c r="V199" s="5"/>
      <c r="W199" s="5"/>
    </row>
    <row r="200" spans="1:255" x14ac:dyDescent="0.2">
      <c r="A200" s="5">
        <v>50</v>
      </c>
      <c r="B200" s="5">
        <v>1</v>
      </c>
      <c r="C200" s="5">
        <v>0</v>
      </c>
      <c r="D200" s="5">
        <v>2</v>
      </c>
      <c r="E200" s="5">
        <v>213</v>
      </c>
      <c r="F200" s="5">
        <f>ROUND(F198+F199,O200)</f>
        <v>200757.78</v>
      </c>
      <c r="G200" s="5" t="s">
        <v>361</v>
      </c>
      <c r="H200" s="5" t="s">
        <v>348</v>
      </c>
      <c r="I200" s="5"/>
      <c r="J200" s="5"/>
      <c r="K200" s="5">
        <v>212</v>
      </c>
      <c r="L200" s="5">
        <v>34</v>
      </c>
      <c r="M200" s="5">
        <v>0</v>
      </c>
      <c r="N200" s="5" t="s">
        <v>4</v>
      </c>
      <c r="O200" s="5">
        <v>2</v>
      </c>
      <c r="P200" s="5">
        <f>ROUND(P198+P199,O200)</f>
        <v>1310948.51</v>
      </c>
      <c r="Q200" s="5"/>
      <c r="R200" s="5"/>
      <c r="S200" s="5"/>
      <c r="T200" s="5"/>
      <c r="U200" s="5"/>
      <c r="V200" s="5"/>
      <c r="W200" s="5"/>
    </row>
    <row r="202" spans="1:255" x14ac:dyDescent="0.2">
      <c r="A202" s="1">
        <v>4</v>
      </c>
      <c r="B202" s="1">
        <v>1</v>
      </c>
      <c r="C202" s="1"/>
      <c r="D202" s="1">
        <f>ROW(A265)</f>
        <v>265</v>
      </c>
      <c r="E202" s="1"/>
      <c r="F202" s="1" t="s">
        <v>12</v>
      </c>
      <c r="G202" s="1" t="s">
        <v>362</v>
      </c>
      <c r="H202" s="1" t="s">
        <v>4</v>
      </c>
      <c r="I202" s="1">
        <v>0</v>
      </c>
      <c r="J202" s="1"/>
      <c r="K202" s="1">
        <v>0</v>
      </c>
      <c r="L202" s="1"/>
      <c r="M202" s="1"/>
      <c r="N202" s="1"/>
      <c r="O202" s="1"/>
      <c r="P202" s="1"/>
      <c r="Q202" s="1"/>
      <c r="R202" s="1"/>
      <c r="S202" s="1"/>
      <c r="T202" s="1"/>
      <c r="U202" s="1" t="s">
        <v>4</v>
      </c>
      <c r="V202" s="1">
        <v>0</v>
      </c>
      <c r="W202" s="1"/>
      <c r="X202" s="1"/>
      <c r="Y202" s="1"/>
      <c r="Z202" s="1"/>
      <c r="AA202" s="1"/>
      <c r="AB202" s="1" t="s">
        <v>4</v>
      </c>
      <c r="AC202" s="1" t="s">
        <v>4</v>
      </c>
      <c r="AD202" s="1" t="s">
        <v>4</v>
      </c>
      <c r="AE202" s="1" t="s">
        <v>4</v>
      </c>
      <c r="AF202" s="1" t="s">
        <v>4</v>
      </c>
      <c r="AG202" s="1" t="s">
        <v>4</v>
      </c>
      <c r="AH202" s="1"/>
      <c r="AI202" s="1"/>
      <c r="AJ202" s="1"/>
      <c r="AK202" s="1"/>
      <c r="AL202" s="1"/>
      <c r="AM202" s="1"/>
      <c r="AN202" s="1"/>
      <c r="AO202" s="1"/>
      <c r="AP202" s="1" t="s">
        <v>4</v>
      </c>
      <c r="AQ202" s="1" t="s">
        <v>4</v>
      </c>
      <c r="AR202" s="1" t="s">
        <v>4</v>
      </c>
      <c r="AS202" s="1"/>
      <c r="AT202" s="1"/>
      <c r="AU202" s="1"/>
      <c r="AV202" s="1"/>
      <c r="AW202" s="1"/>
      <c r="AX202" s="1"/>
      <c r="AY202" s="1"/>
      <c r="AZ202" s="1" t="s">
        <v>4</v>
      </c>
      <c r="BA202" s="1"/>
      <c r="BB202" s="1" t="s">
        <v>4</v>
      </c>
      <c r="BC202" s="1" t="s">
        <v>4</v>
      </c>
      <c r="BD202" s="1" t="s">
        <v>4</v>
      </c>
      <c r="BE202" s="1" t="s">
        <v>4</v>
      </c>
      <c r="BF202" s="1" t="s">
        <v>4</v>
      </c>
      <c r="BG202" s="1" t="s">
        <v>4</v>
      </c>
      <c r="BH202" s="1" t="s">
        <v>4</v>
      </c>
      <c r="BI202" s="1" t="s">
        <v>4</v>
      </c>
      <c r="BJ202" s="1" t="s">
        <v>4</v>
      </c>
      <c r="BK202" s="1" t="s">
        <v>4</v>
      </c>
      <c r="BL202" s="1" t="s">
        <v>4</v>
      </c>
      <c r="BM202" s="1" t="s">
        <v>4</v>
      </c>
      <c r="BN202" s="1" t="s">
        <v>4</v>
      </c>
      <c r="BO202" s="1" t="s">
        <v>4</v>
      </c>
      <c r="BP202" s="1" t="s">
        <v>4</v>
      </c>
      <c r="BQ202" s="1"/>
      <c r="BR202" s="1"/>
      <c r="BS202" s="1"/>
      <c r="BT202" s="1"/>
      <c r="BU202" s="1"/>
      <c r="BV202" s="1"/>
      <c r="BW202" s="1"/>
      <c r="BX202" s="1">
        <v>0</v>
      </c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>
        <v>0</v>
      </c>
    </row>
    <row r="204" spans="1:255" x14ac:dyDescent="0.2">
      <c r="A204" s="3">
        <v>52</v>
      </c>
      <c r="B204" s="3">
        <f t="shared" ref="B204:G204" si="229">B265</f>
        <v>1</v>
      </c>
      <c r="C204" s="3">
        <f t="shared" si="229"/>
        <v>4</v>
      </c>
      <c r="D204" s="3">
        <f t="shared" si="229"/>
        <v>202</v>
      </c>
      <c r="E204" s="3">
        <f t="shared" si="229"/>
        <v>0</v>
      </c>
      <c r="F204" s="3" t="str">
        <f t="shared" si="229"/>
        <v>Новый раздел</v>
      </c>
      <c r="G204" s="3" t="str">
        <f t="shared" si="229"/>
        <v>Раздел Электромонтажные работы</v>
      </c>
      <c r="H204" s="3"/>
      <c r="I204" s="3"/>
      <c r="J204" s="3"/>
      <c r="K204" s="3"/>
      <c r="L204" s="3"/>
      <c r="M204" s="3"/>
      <c r="N204" s="3"/>
      <c r="O204" s="3">
        <f t="shared" ref="O204:AT204" si="230">O265</f>
        <v>50433.72</v>
      </c>
      <c r="P204" s="3">
        <f t="shared" si="230"/>
        <v>44888.57</v>
      </c>
      <c r="Q204" s="3">
        <f t="shared" si="230"/>
        <v>266.77999999999997</v>
      </c>
      <c r="R204" s="3">
        <f t="shared" si="230"/>
        <v>29.66</v>
      </c>
      <c r="S204" s="3">
        <f t="shared" si="230"/>
        <v>5278.37</v>
      </c>
      <c r="T204" s="3">
        <f t="shared" si="230"/>
        <v>0</v>
      </c>
      <c r="U204" s="3">
        <f t="shared" si="230"/>
        <v>545.90112000000011</v>
      </c>
      <c r="V204" s="3">
        <f t="shared" si="230"/>
        <v>2.3493599999999999</v>
      </c>
      <c r="W204" s="3">
        <f t="shared" si="230"/>
        <v>0</v>
      </c>
      <c r="X204" s="3">
        <f t="shared" si="230"/>
        <v>4583.7</v>
      </c>
      <c r="Y204" s="3">
        <f t="shared" si="230"/>
        <v>3089.59</v>
      </c>
      <c r="Z204" s="3">
        <f t="shared" si="230"/>
        <v>0</v>
      </c>
      <c r="AA204" s="3">
        <f t="shared" si="230"/>
        <v>0</v>
      </c>
      <c r="AB204" s="3">
        <f t="shared" si="230"/>
        <v>50433.72</v>
      </c>
      <c r="AC204" s="3">
        <f t="shared" si="230"/>
        <v>44888.57</v>
      </c>
      <c r="AD204" s="3">
        <f t="shared" si="230"/>
        <v>266.77999999999997</v>
      </c>
      <c r="AE204" s="3">
        <f t="shared" si="230"/>
        <v>29.66</v>
      </c>
      <c r="AF204" s="3">
        <f t="shared" si="230"/>
        <v>5278.37</v>
      </c>
      <c r="AG204" s="3">
        <f t="shared" si="230"/>
        <v>0</v>
      </c>
      <c r="AH204" s="3">
        <f t="shared" si="230"/>
        <v>545.90112000000011</v>
      </c>
      <c r="AI204" s="3">
        <f t="shared" si="230"/>
        <v>2.3493599999999999</v>
      </c>
      <c r="AJ204" s="3">
        <f t="shared" si="230"/>
        <v>0</v>
      </c>
      <c r="AK204" s="3">
        <f t="shared" si="230"/>
        <v>4583.7</v>
      </c>
      <c r="AL204" s="3">
        <f t="shared" si="230"/>
        <v>3089.59</v>
      </c>
      <c r="AM204" s="3">
        <f t="shared" si="230"/>
        <v>0</v>
      </c>
      <c r="AN204" s="3">
        <f t="shared" si="230"/>
        <v>0</v>
      </c>
      <c r="AO204" s="3">
        <f t="shared" si="230"/>
        <v>0</v>
      </c>
      <c r="AP204" s="3">
        <f t="shared" si="230"/>
        <v>0</v>
      </c>
      <c r="AQ204" s="3">
        <f t="shared" si="230"/>
        <v>0</v>
      </c>
      <c r="AR204" s="3">
        <f t="shared" si="230"/>
        <v>58107.01</v>
      </c>
      <c r="AS204" s="3">
        <f t="shared" si="230"/>
        <v>449.87</v>
      </c>
      <c r="AT204" s="3">
        <f t="shared" si="230"/>
        <v>54699.91</v>
      </c>
      <c r="AU204" s="3">
        <f t="shared" ref="AU204:BZ204" si="231">AU265</f>
        <v>2957.23</v>
      </c>
      <c r="AV204" s="3">
        <f t="shared" si="231"/>
        <v>44888.57</v>
      </c>
      <c r="AW204" s="3">
        <f t="shared" si="231"/>
        <v>44888.57</v>
      </c>
      <c r="AX204" s="3">
        <f t="shared" si="231"/>
        <v>0</v>
      </c>
      <c r="AY204" s="3">
        <f t="shared" si="231"/>
        <v>44888.57</v>
      </c>
      <c r="AZ204" s="3">
        <f t="shared" si="231"/>
        <v>0</v>
      </c>
      <c r="BA204" s="3">
        <f t="shared" si="231"/>
        <v>0</v>
      </c>
      <c r="BB204" s="3">
        <f t="shared" si="231"/>
        <v>0</v>
      </c>
      <c r="BC204" s="3">
        <f t="shared" si="231"/>
        <v>0</v>
      </c>
      <c r="BD204" s="3">
        <f t="shared" si="231"/>
        <v>0</v>
      </c>
      <c r="BE204" s="3">
        <f t="shared" si="231"/>
        <v>0</v>
      </c>
      <c r="BF204" s="3">
        <f t="shared" si="231"/>
        <v>0</v>
      </c>
      <c r="BG204" s="3">
        <f t="shared" si="231"/>
        <v>0</v>
      </c>
      <c r="BH204" s="3">
        <f t="shared" si="231"/>
        <v>0</v>
      </c>
      <c r="BI204" s="3">
        <f t="shared" si="231"/>
        <v>0</v>
      </c>
      <c r="BJ204" s="3">
        <f t="shared" si="231"/>
        <v>0</v>
      </c>
      <c r="BK204" s="3">
        <f t="shared" si="231"/>
        <v>0</v>
      </c>
      <c r="BL204" s="3">
        <f t="shared" si="231"/>
        <v>0</v>
      </c>
      <c r="BM204" s="3">
        <f t="shared" si="231"/>
        <v>0</v>
      </c>
      <c r="BN204" s="3">
        <f t="shared" si="231"/>
        <v>0</v>
      </c>
      <c r="BO204" s="3">
        <f t="shared" si="231"/>
        <v>0</v>
      </c>
      <c r="BP204" s="3">
        <f t="shared" si="231"/>
        <v>0</v>
      </c>
      <c r="BQ204" s="3">
        <f t="shared" si="231"/>
        <v>0</v>
      </c>
      <c r="BR204" s="3">
        <f t="shared" si="231"/>
        <v>0</v>
      </c>
      <c r="BS204" s="3">
        <f t="shared" si="231"/>
        <v>0</v>
      </c>
      <c r="BT204" s="3">
        <f t="shared" si="231"/>
        <v>0</v>
      </c>
      <c r="BU204" s="3">
        <f t="shared" si="231"/>
        <v>0</v>
      </c>
      <c r="BV204" s="3">
        <f t="shared" si="231"/>
        <v>0</v>
      </c>
      <c r="BW204" s="3">
        <f t="shared" si="231"/>
        <v>0</v>
      </c>
      <c r="BX204" s="3">
        <f t="shared" si="231"/>
        <v>0</v>
      </c>
      <c r="BY204" s="3">
        <f t="shared" si="231"/>
        <v>0</v>
      </c>
      <c r="BZ204" s="3">
        <f t="shared" si="231"/>
        <v>0</v>
      </c>
      <c r="CA204" s="3">
        <f t="shared" ref="CA204:DF204" si="232">CA265</f>
        <v>58107.01</v>
      </c>
      <c r="CB204" s="3">
        <f t="shared" si="232"/>
        <v>449.87</v>
      </c>
      <c r="CC204" s="3">
        <f t="shared" si="232"/>
        <v>54699.91</v>
      </c>
      <c r="CD204" s="3">
        <f t="shared" si="232"/>
        <v>2957.23</v>
      </c>
      <c r="CE204" s="3">
        <f t="shared" si="232"/>
        <v>44888.57</v>
      </c>
      <c r="CF204" s="3">
        <f t="shared" si="232"/>
        <v>44888.57</v>
      </c>
      <c r="CG204" s="3">
        <f t="shared" si="232"/>
        <v>0</v>
      </c>
      <c r="CH204" s="3">
        <f t="shared" si="232"/>
        <v>44888.57</v>
      </c>
      <c r="CI204" s="3">
        <f t="shared" si="232"/>
        <v>0</v>
      </c>
      <c r="CJ204" s="3">
        <f t="shared" si="232"/>
        <v>0</v>
      </c>
      <c r="CK204" s="3">
        <f t="shared" si="232"/>
        <v>0</v>
      </c>
      <c r="CL204" s="3">
        <f t="shared" si="232"/>
        <v>0</v>
      </c>
      <c r="CM204" s="3">
        <f t="shared" si="232"/>
        <v>0</v>
      </c>
      <c r="CN204" s="3">
        <f t="shared" si="232"/>
        <v>0</v>
      </c>
      <c r="CO204" s="3">
        <f t="shared" si="232"/>
        <v>0</v>
      </c>
      <c r="CP204" s="3">
        <f t="shared" si="232"/>
        <v>0</v>
      </c>
      <c r="CQ204" s="3">
        <f t="shared" si="232"/>
        <v>0</v>
      </c>
      <c r="CR204" s="3">
        <f t="shared" si="232"/>
        <v>0</v>
      </c>
      <c r="CS204" s="3">
        <f t="shared" si="232"/>
        <v>0</v>
      </c>
      <c r="CT204" s="3">
        <f t="shared" si="232"/>
        <v>0</v>
      </c>
      <c r="CU204" s="3">
        <f t="shared" si="232"/>
        <v>0</v>
      </c>
      <c r="CV204" s="3">
        <f t="shared" si="232"/>
        <v>0</v>
      </c>
      <c r="CW204" s="3">
        <f t="shared" si="232"/>
        <v>0</v>
      </c>
      <c r="CX204" s="3">
        <f t="shared" si="232"/>
        <v>0</v>
      </c>
      <c r="CY204" s="3">
        <f t="shared" si="232"/>
        <v>0</v>
      </c>
      <c r="CZ204" s="3">
        <f t="shared" si="232"/>
        <v>0</v>
      </c>
      <c r="DA204" s="3">
        <f t="shared" si="232"/>
        <v>0</v>
      </c>
      <c r="DB204" s="3">
        <f t="shared" si="232"/>
        <v>0</v>
      </c>
      <c r="DC204" s="3">
        <f t="shared" si="232"/>
        <v>0</v>
      </c>
      <c r="DD204" s="3">
        <f t="shared" si="232"/>
        <v>0</v>
      </c>
      <c r="DE204" s="3">
        <f t="shared" si="232"/>
        <v>0</v>
      </c>
      <c r="DF204" s="3">
        <f t="shared" si="232"/>
        <v>0</v>
      </c>
      <c r="DG204" s="4">
        <f t="shared" ref="DG204:EL204" si="233">DG265</f>
        <v>347104.35</v>
      </c>
      <c r="DH204" s="4">
        <f t="shared" si="233"/>
        <v>293122.32</v>
      </c>
      <c r="DI204" s="4">
        <f t="shared" si="233"/>
        <v>1742.04</v>
      </c>
      <c r="DJ204" s="4">
        <f t="shared" si="233"/>
        <v>193.65</v>
      </c>
      <c r="DK204" s="4">
        <f t="shared" si="233"/>
        <v>52239.99</v>
      </c>
      <c r="DL204" s="4">
        <f t="shared" si="233"/>
        <v>0</v>
      </c>
      <c r="DM204" s="4">
        <f t="shared" si="233"/>
        <v>545.90112000000011</v>
      </c>
      <c r="DN204" s="4">
        <f t="shared" si="233"/>
        <v>2.3493599999999999</v>
      </c>
      <c r="DO204" s="4">
        <f t="shared" si="233"/>
        <v>0</v>
      </c>
      <c r="DP204" s="4">
        <f t="shared" si="233"/>
        <v>41483.480000000003</v>
      </c>
      <c r="DQ204" s="4">
        <f t="shared" si="233"/>
        <v>27283.87</v>
      </c>
      <c r="DR204" s="4">
        <f t="shared" si="233"/>
        <v>0</v>
      </c>
      <c r="DS204" s="4">
        <f t="shared" si="233"/>
        <v>0</v>
      </c>
      <c r="DT204" s="4">
        <f t="shared" si="233"/>
        <v>347104.35</v>
      </c>
      <c r="DU204" s="4">
        <f t="shared" si="233"/>
        <v>293122.32</v>
      </c>
      <c r="DV204" s="4">
        <f t="shared" si="233"/>
        <v>1742.04</v>
      </c>
      <c r="DW204" s="4">
        <f t="shared" si="233"/>
        <v>193.65</v>
      </c>
      <c r="DX204" s="4">
        <f t="shared" si="233"/>
        <v>52239.99</v>
      </c>
      <c r="DY204" s="4">
        <f t="shared" si="233"/>
        <v>0</v>
      </c>
      <c r="DZ204" s="4">
        <f t="shared" si="233"/>
        <v>545.90112000000011</v>
      </c>
      <c r="EA204" s="4">
        <f t="shared" si="233"/>
        <v>2.3493599999999999</v>
      </c>
      <c r="EB204" s="4">
        <f t="shared" si="233"/>
        <v>0</v>
      </c>
      <c r="EC204" s="4">
        <f t="shared" si="233"/>
        <v>41483.480000000003</v>
      </c>
      <c r="ED204" s="4">
        <f t="shared" si="233"/>
        <v>27283.87</v>
      </c>
      <c r="EE204" s="4">
        <f t="shared" si="233"/>
        <v>0</v>
      </c>
      <c r="EF204" s="4">
        <f t="shared" si="233"/>
        <v>0</v>
      </c>
      <c r="EG204" s="4">
        <f t="shared" si="233"/>
        <v>0</v>
      </c>
      <c r="EH204" s="4">
        <f t="shared" si="233"/>
        <v>0</v>
      </c>
      <c r="EI204" s="4">
        <f t="shared" si="233"/>
        <v>0</v>
      </c>
      <c r="EJ204" s="4">
        <f t="shared" si="233"/>
        <v>415871.7</v>
      </c>
      <c r="EK204" s="4">
        <f t="shared" si="233"/>
        <v>2937.65</v>
      </c>
      <c r="EL204" s="4">
        <f t="shared" si="233"/>
        <v>357190.34</v>
      </c>
      <c r="EM204" s="4">
        <f t="shared" ref="EM204:FR204" si="234">EM265</f>
        <v>55743.71</v>
      </c>
      <c r="EN204" s="4">
        <f t="shared" si="234"/>
        <v>293122.32</v>
      </c>
      <c r="EO204" s="4">
        <f t="shared" si="234"/>
        <v>293122.32</v>
      </c>
      <c r="EP204" s="4">
        <f t="shared" si="234"/>
        <v>0</v>
      </c>
      <c r="EQ204" s="4">
        <f t="shared" si="234"/>
        <v>293122.32</v>
      </c>
      <c r="ER204" s="4">
        <f t="shared" si="234"/>
        <v>0</v>
      </c>
      <c r="ES204" s="4">
        <f t="shared" si="234"/>
        <v>0</v>
      </c>
      <c r="ET204" s="4">
        <f t="shared" si="234"/>
        <v>0</v>
      </c>
      <c r="EU204" s="4">
        <f t="shared" si="234"/>
        <v>0</v>
      </c>
      <c r="EV204" s="4">
        <f t="shared" si="234"/>
        <v>0</v>
      </c>
      <c r="EW204" s="4">
        <f t="shared" si="234"/>
        <v>0</v>
      </c>
      <c r="EX204" s="4">
        <f t="shared" si="234"/>
        <v>0</v>
      </c>
      <c r="EY204" s="4">
        <f t="shared" si="234"/>
        <v>0</v>
      </c>
      <c r="EZ204" s="4">
        <f t="shared" si="234"/>
        <v>0</v>
      </c>
      <c r="FA204" s="4">
        <f t="shared" si="234"/>
        <v>0</v>
      </c>
      <c r="FB204" s="4">
        <f t="shared" si="234"/>
        <v>0</v>
      </c>
      <c r="FC204" s="4">
        <f t="shared" si="234"/>
        <v>0</v>
      </c>
      <c r="FD204" s="4">
        <f t="shared" si="234"/>
        <v>0</v>
      </c>
      <c r="FE204" s="4">
        <f t="shared" si="234"/>
        <v>0</v>
      </c>
      <c r="FF204" s="4">
        <f t="shared" si="234"/>
        <v>0</v>
      </c>
      <c r="FG204" s="4">
        <f t="shared" si="234"/>
        <v>0</v>
      </c>
      <c r="FH204" s="4">
        <f t="shared" si="234"/>
        <v>0</v>
      </c>
      <c r="FI204" s="4">
        <f t="shared" si="234"/>
        <v>0</v>
      </c>
      <c r="FJ204" s="4">
        <f t="shared" si="234"/>
        <v>0</v>
      </c>
      <c r="FK204" s="4">
        <f t="shared" si="234"/>
        <v>0</v>
      </c>
      <c r="FL204" s="4">
        <f t="shared" si="234"/>
        <v>0</v>
      </c>
      <c r="FM204" s="4">
        <f t="shared" si="234"/>
        <v>0</v>
      </c>
      <c r="FN204" s="4">
        <f t="shared" si="234"/>
        <v>0</v>
      </c>
      <c r="FO204" s="4">
        <f t="shared" si="234"/>
        <v>0</v>
      </c>
      <c r="FP204" s="4">
        <f t="shared" si="234"/>
        <v>0</v>
      </c>
      <c r="FQ204" s="4">
        <f t="shared" si="234"/>
        <v>0</v>
      </c>
      <c r="FR204" s="4">
        <f t="shared" si="234"/>
        <v>0</v>
      </c>
      <c r="FS204" s="4">
        <f t="shared" ref="FS204:GX204" si="235">FS265</f>
        <v>415871.7</v>
      </c>
      <c r="FT204" s="4">
        <f t="shared" si="235"/>
        <v>2937.65</v>
      </c>
      <c r="FU204" s="4">
        <f t="shared" si="235"/>
        <v>357190.34</v>
      </c>
      <c r="FV204" s="4">
        <f t="shared" si="235"/>
        <v>55743.71</v>
      </c>
      <c r="FW204" s="4">
        <f t="shared" si="235"/>
        <v>293122.32</v>
      </c>
      <c r="FX204" s="4">
        <f t="shared" si="235"/>
        <v>293122.32</v>
      </c>
      <c r="FY204" s="4">
        <f t="shared" si="235"/>
        <v>0</v>
      </c>
      <c r="FZ204" s="4">
        <f t="shared" si="235"/>
        <v>293122.32</v>
      </c>
      <c r="GA204" s="4">
        <f t="shared" si="235"/>
        <v>0</v>
      </c>
      <c r="GB204" s="4">
        <f t="shared" si="235"/>
        <v>0</v>
      </c>
      <c r="GC204" s="4">
        <f t="shared" si="235"/>
        <v>0</v>
      </c>
      <c r="GD204" s="4">
        <f t="shared" si="235"/>
        <v>0</v>
      </c>
      <c r="GE204" s="4">
        <f t="shared" si="235"/>
        <v>0</v>
      </c>
      <c r="GF204" s="4">
        <f t="shared" si="235"/>
        <v>0</v>
      </c>
      <c r="GG204" s="4">
        <f t="shared" si="235"/>
        <v>0</v>
      </c>
      <c r="GH204" s="4">
        <f t="shared" si="235"/>
        <v>0</v>
      </c>
      <c r="GI204" s="4">
        <f t="shared" si="235"/>
        <v>0</v>
      </c>
      <c r="GJ204" s="4">
        <f t="shared" si="235"/>
        <v>0</v>
      </c>
      <c r="GK204" s="4">
        <f t="shared" si="235"/>
        <v>0</v>
      </c>
      <c r="GL204" s="4">
        <f t="shared" si="235"/>
        <v>0</v>
      </c>
      <c r="GM204" s="4">
        <f t="shared" si="235"/>
        <v>0</v>
      </c>
      <c r="GN204" s="4">
        <f t="shared" si="235"/>
        <v>0</v>
      </c>
      <c r="GO204" s="4">
        <f t="shared" si="235"/>
        <v>0</v>
      </c>
      <c r="GP204" s="4">
        <f t="shared" si="235"/>
        <v>0</v>
      </c>
      <c r="GQ204" s="4">
        <f t="shared" si="235"/>
        <v>0</v>
      </c>
      <c r="GR204" s="4">
        <f t="shared" si="235"/>
        <v>0</v>
      </c>
      <c r="GS204" s="4">
        <f t="shared" si="235"/>
        <v>0</v>
      </c>
      <c r="GT204" s="4">
        <f t="shared" si="235"/>
        <v>0</v>
      </c>
      <c r="GU204" s="4">
        <f t="shared" si="235"/>
        <v>0</v>
      </c>
      <c r="GV204" s="4">
        <f t="shared" si="235"/>
        <v>0</v>
      </c>
      <c r="GW204" s="4">
        <f t="shared" si="235"/>
        <v>0</v>
      </c>
      <c r="GX204" s="4">
        <f t="shared" si="235"/>
        <v>0</v>
      </c>
    </row>
    <row r="206" spans="1:255" x14ac:dyDescent="0.2">
      <c r="A206" s="2">
        <v>17</v>
      </c>
      <c r="B206" s="2">
        <v>1</v>
      </c>
      <c r="C206" s="2">
        <f>ROW(SmtRes!A366)</f>
        <v>366</v>
      </c>
      <c r="D206" s="2">
        <f>ROW(EtalonRes!A360)</f>
        <v>360</v>
      </c>
      <c r="E206" s="2" t="s">
        <v>363</v>
      </c>
      <c r="F206" s="2" t="s">
        <v>364</v>
      </c>
      <c r="G206" s="2" t="s">
        <v>365</v>
      </c>
      <c r="H206" s="2" t="s">
        <v>101</v>
      </c>
      <c r="I206" s="2">
        <v>4</v>
      </c>
      <c r="J206" s="2">
        <v>0</v>
      </c>
      <c r="K206" s="2"/>
      <c r="L206" s="2"/>
      <c r="M206" s="2"/>
      <c r="N206" s="2"/>
      <c r="O206" s="2">
        <f t="shared" ref="O206:O237" si="236">ROUND(CP206,2)</f>
        <v>65.23</v>
      </c>
      <c r="P206" s="2">
        <f t="shared" ref="P206:P237" si="237">ROUND(CQ206*I206,2)</f>
        <v>0</v>
      </c>
      <c r="Q206" s="2">
        <f t="shared" ref="Q206:Q237" si="238">ROUND(CR206*I206,2)</f>
        <v>4.2699999999999996</v>
      </c>
      <c r="R206" s="2">
        <f t="shared" ref="R206:R237" si="239">ROUND(CS206*I206,2)</f>
        <v>0.62</v>
      </c>
      <c r="S206" s="2">
        <f t="shared" ref="S206:S237" si="240">ROUND(CT206*I206,2)</f>
        <v>60.96</v>
      </c>
      <c r="T206" s="2">
        <f t="shared" ref="T206:T237" si="241">ROUND(CU206*I206,2)</f>
        <v>0</v>
      </c>
      <c r="U206" s="2">
        <f t="shared" ref="U206:U237" si="242">CV206*I206</f>
        <v>6.1440000000000001</v>
      </c>
      <c r="V206" s="2">
        <f t="shared" ref="V206:V237" si="243">CW206*I206</f>
        <v>4.8000000000000001E-2</v>
      </c>
      <c r="W206" s="2">
        <f t="shared" ref="W206:W237" si="244">ROUND(CX206*I206,2)</f>
        <v>0</v>
      </c>
      <c r="X206" s="2">
        <f t="shared" ref="X206:X237" si="245">ROUND(CY206,2)</f>
        <v>58.5</v>
      </c>
      <c r="Y206" s="2">
        <f t="shared" ref="Y206:Y237" si="246">ROUND(CZ206,2)</f>
        <v>40.03</v>
      </c>
      <c r="Z206" s="2"/>
      <c r="AA206" s="2">
        <v>16483241</v>
      </c>
      <c r="AB206" s="2">
        <f t="shared" ref="AB206:AB237" si="247">ROUND((AC206+AD206+AF206),6)</f>
        <v>16.308</v>
      </c>
      <c r="AC206" s="2">
        <f>ROUND(((ES206*0)),6)</f>
        <v>0</v>
      </c>
      <c r="AD206" s="2">
        <f>ROUND(((((ET206*0.6))-((EU206*0.6)))+AE206),6)</f>
        <v>1.0680000000000001</v>
      </c>
      <c r="AE206" s="2">
        <f>ROUND(((EU206*0.6)),6)</f>
        <v>0.156</v>
      </c>
      <c r="AF206" s="2">
        <f>ROUND(((EV206*0.6)),6)</f>
        <v>15.24</v>
      </c>
      <c r="AG206" s="2">
        <f t="shared" ref="AG206:AG237" si="248">ROUND((AP206),6)</f>
        <v>0</v>
      </c>
      <c r="AH206" s="2">
        <f>((EW206*0.6))</f>
        <v>1.536</v>
      </c>
      <c r="AI206" s="2">
        <f>((EX206*0.6))</f>
        <v>1.2E-2</v>
      </c>
      <c r="AJ206" s="2">
        <f t="shared" ref="AJ206:AJ237" si="249">ROUND((AS206),6)</f>
        <v>0</v>
      </c>
      <c r="AK206" s="2">
        <v>70.22</v>
      </c>
      <c r="AL206" s="2">
        <v>43.04</v>
      </c>
      <c r="AM206" s="2">
        <v>1.78</v>
      </c>
      <c r="AN206" s="2">
        <v>0.26</v>
      </c>
      <c r="AO206" s="2">
        <v>25.4</v>
      </c>
      <c r="AP206" s="2">
        <v>0</v>
      </c>
      <c r="AQ206" s="2">
        <v>2.56</v>
      </c>
      <c r="AR206" s="2">
        <v>0.02</v>
      </c>
      <c r="AS206" s="2">
        <v>0</v>
      </c>
      <c r="AT206" s="2">
        <v>95</v>
      </c>
      <c r="AU206" s="2">
        <v>65</v>
      </c>
      <c r="AV206" s="2">
        <v>1</v>
      </c>
      <c r="AW206" s="2">
        <v>1</v>
      </c>
      <c r="AX206" s="2"/>
      <c r="AY206" s="2"/>
      <c r="AZ206" s="2">
        <v>1</v>
      </c>
      <c r="BA206" s="2">
        <v>1</v>
      </c>
      <c r="BB206" s="2">
        <v>1</v>
      </c>
      <c r="BC206" s="2">
        <v>1</v>
      </c>
      <c r="BD206" s="2" t="s">
        <v>4</v>
      </c>
      <c r="BE206" s="2" t="s">
        <v>4</v>
      </c>
      <c r="BF206" s="2" t="s">
        <v>4</v>
      </c>
      <c r="BG206" s="2" t="s">
        <v>4</v>
      </c>
      <c r="BH206" s="2">
        <v>0</v>
      </c>
      <c r="BI206" s="2">
        <v>2</v>
      </c>
      <c r="BJ206" s="2" t="s">
        <v>366</v>
      </c>
      <c r="BK206" s="2"/>
      <c r="BL206" s="2"/>
      <c r="BM206" s="2">
        <v>108001</v>
      </c>
      <c r="BN206" s="2">
        <v>0</v>
      </c>
      <c r="BO206" s="2" t="s">
        <v>4</v>
      </c>
      <c r="BP206" s="2">
        <v>0</v>
      </c>
      <c r="BQ206" s="2">
        <v>3</v>
      </c>
      <c r="BR206" s="2">
        <v>0</v>
      </c>
      <c r="BS206" s="2">
        <v>1</v>
      </c>
      <c r="BT206" s="2">
        <v>1</v>
      </c>
      <c r="BU206" s="2">
        <v>1</v>
      </c>
      <c r="BV206" s="2">
        <v>1</v>
      </c>
      <c r="BW206" s="2">
        <v>1</v>
      </c>
      <c r="BX206" s="2">
        <v>1</v>
      </c>
      <c r="BY206" s="2" t="s">
        <v>4</v>
      </c>
      <c r="BZ206" s="2">
        <v>95</v>
      </c>
      <c r="CA206" s="2">
        <v>65</v>
      </c>
      <c r="CB206" s="2"/>
      <c r="CC206" s="2"/>
      <c r="CD206" s="2"/>
      <c r="CE206" s="2"/>
      <c r="CF206" s="2">
        <v>0</v>
      </c>
      <c r="CG206" s="2">
        <v>0</v>
      </c>
      <c r="CH206" s="2"/>
      <c r="CI206" s="2"/>
      <c r="CJ206" s="2"/>
      <c r="CK206" s="2"/>
      <c r="CL206" s="2"/>
      <c r="CM206" s="2">
        <v>0</v>
      </c>
      <c r="CN206" s="2" t="s">
        <v>1127</v>
      </c>
      <c r="CO206" s="2">
        <v>0</v>
      </c>
      <c r="CP206" s="2">
        <f t="shared" ref="CP206:CP237" si="250">(P206+Q206+S206)</f>
        <v>65.23</v>
      </c>
      <c r="CQ206" s="2">
        <f t="shared" ref="CQ206:CQ237" si="251">AC206*BC206</f>
        <v>0</v>
      </c>
      <c r="CR206" s="2">
        <f t="shared" ref="CR206:CR237" si="252">AD206*BB206</f>
        <v>1.0680000000000001</v>
      </c>
      <c r="CS206" s="2">
        <f t="shared" ref="CS206:CS237" si="253">AE206*BS206</f>
        <v>0.156</v>
      </c>
      <c r="CT206" s="2">
        <f t="shared" ref="CT206:CT237" si="254">AF206*BA206</f>
        <v>15.24</v>
      </c>
      <c r="CU206" s="2">
        <f t="shared" ref="CU206:CU237" si="255">AG206</f>
        <v>0</v>
      </c>
      <c r="CV206" s="2">
        <f t="shared" ref="CV206:CV237" si="256">AH206</f>
        <v>1.536</v>
      </c>
      <c r="CW206" s="2">
        <f t="shared" ref="CW206:CW237" si="257">AI206</f>
        <v>1.2E-2</v>
      </c>
      <c r="CX206" s="2">
        <f t="shared" ref="CX206:CX237" si="258">AJ206</f>
        <v>0</v>
      </c>
      <c r="CY206" s="2">
        <f t="shared" ref="CY206:CY237" si="259">(((S206+R206)*AT206)/100)</f>
        <v>58.500999999999998</v>
      </c>
      <c r="CZ206" s="2">
        <f t="shared" ref="CZ206:CZ237" si="260">(((S206+R206)*AU206)/100)</f>
        <v>40.027000000000001</v>
      </c>
      <c r="DA206" s="2"/>
      <c r="DB206" s="2"/>
      <c r="DC206" s="2" t="s">
        <v>4</v>
      </c>
      <c r="DD206" s="2" t="s">
        <v>20</v>
      </c>
      <c r="DE206" s="2" t="s">
        <v>367</v>
      </c>
      <c r="DF206" s="2" t="s">
        <v>367</v>
      </c>
      <c r="DG206" s="2" t="s">
        <v>367</v>
      </c>
      <c r="DH206" s="2" t="s">
        <v>4</v>
      </c>
      <c r="DI206" s="2" t="s">
        <v>367</v>
      </c>
      <c r="DJ206" s="2" t="s">
        <v>367</v>
      </c>
      <c r="DK206" s="2" t="s">
        <v>4</v>
      </c>
      <c r="DL206" s="2" t="s">
        <v>4</v>
      </c>
      <c r="DM206" s="2" t="s">
        <v>4</v>
      </c>
      <c r="DN206" s="2">
        <v>0</v>
      </c>
      <c r="DO206" s="2">
        <v>0</v>
      </c>
      <c r="DP206" s="2">
        <v>1</v>
      </c>
      <c r="DQ206" s="2">
        <v>1</v>
      </c>
      <c r="DR206" s="2"/>
      <c r="DS206" s="2"/>
      <c r="DT206" s="2"/>
      <c r="DU206" s="2">
        <v>1013</v>
      </c>
      <c r="DV206" s="2" t="s">
        <v>101</v>
      </c>
      <c r="DW206" s="2" t="s">
        <v>101</v>
      </c>
      <c r="DX206" s="2">
        <v>1</v>
      </c>
      <c r="DY206" s="2"/>
      <c r="DZ206" s="2"/>
      <c r="EA206" s="2"/>
      <c r="EB206" s="2"/>
      <c r="EC206" s="2"/>
      <c r="ED206" s="2"/>
      <c r="EE206" s="2">
        <v>16510370</v>
      </c>
      <c r="EF206" s="2">
        <v>3</v>
      </c>
      <c r="EG206" s="2" t="s">
        <v>368</v>
      </c>
      <c r="EH206" s="2">
        <v>0</v>
      </c>
      <c r="EI206" s="2" t="s">
        <v>4</v>
      </c>
      <c r="EJ206" s="2">
        <v>2</v>
      </c>
      <c r="EK206" s="2">
        <v>108001</v>
      </c>
      <c r="EL206" s="2" t="s">
        <v>369</v>
      </c>
      <c r="EM206" s="2" t="s">
        <v>370</v>
      </c>
      <c r="EN206" s="2"/>
      <c r="EO206" s="2" t="s">
        <v>371</v>
      </c>
      <c r="EP206" s="2"/>
      <c r="EQ206" s="2">
        <v>0</v>
      </c>
      <c r="ER206" s="2">
        <v>70.22</v>
      </c>
      <c r="ES206" s="2">
        <v>43.04</v>
      </c>
      <c r="ET206" s="2">
        <v>1.78</v>
      </c>
      <c r="EU206" s="2">
        <v>0.26</v>
      </c>
      <c r="EV206" s="2">
        <v>25.4</v>
      </c>
      <c r="EW206" s="2">
        <v>2.56</v>
      </c>
      <c r="EX206" s="2">
        <v>0.02</v>
      </c>
      <c r="EY206" s="2">
        <v>0</v>
      </c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>
        <v>0</v>
      </c>
      <c r="FR206" s="2">
        <f t="shared" ref="FR206:FR237" si="261">ROUND(IF(AND(BH206=3,BI206=3),P206,0),2)</f>
        <v>0</v>
      </c>
      <c r="FS206" s="2">
        <v>0</v>
      </c>
      <c r="FT206" s="2"/>
      <c r="FU206" s="2"/>
      <c r="FV206" s="2"/>
      <c r="FW206" s="2"/>
      <c r="FX206" s="2">
        <v>95</v>
      </c>
      <c r="FY206" s="2">
        <v>65</v>
      </c>
      <c r="FZ206" s="2"/>
      <c r="GA206" s="2" t="s">
        <v>4</v>
      </c>
      <c r="GB206" s="2"/>
      <c r="GC206" s="2"/>
      <c r="GD206" s="2">
        <v>0</v>
      </c>
      <c r="GE206" s="2"/>
      <c r="GF206" s="2">
        <v>-309933680</v>
      </c>
      <c r="GG206" s="2">
        <v>2</v>
      </c>
      <c r="GH206" s="2">
        <v>1</v>
      </c>
      <c r="GI206" s="2">
        <v>-2</v>
      </c>
      <c r="GJ206" s="2">
        <v>0</v>
      </c>
      <c r="GK206" s="2">
        <f>ROUND(R206*(R12)/100,2)</f>
        <v>0</v>
      </c>
      <c r="GL206" s="2">
        <f t="shared" ref="GL206:GL237" si="262">ROUND(IF(AND(BH206=3,BI206=3,FS206&lt;&gt;0),P206,0),2)</f>
        <v>0</v>
      </c>
      <c r="GM206" s="2">
        <f t="shared" ref="GM206:GM237" si="263">ROUND(O206+X206+Y206+GK206,2)+GX206</f>
        <v>163.76</v>
      </c>
      <c r="GN206" s="2">
        <f t="shared" ref="GN206:GN237" si="264">IF(OR(BI206=0,BI206=1),ROUND(O206+X206+Y206+GK206,2),0)</f>
        <v>0</v>
      </c>
      <c r="GO206" s="2">
        <f t="shared" ref="GO206:GO237" si="265">IF(BI206=2,ROUND(O206+X206+Y206+GK206,2),0)</f>
        <v>163.76</v>
      </c>
      <c r="GP206" s="2">
        <f t="shared" ref="GP206:GP237" si="266">IF(BI206=4,ROUND(O206+X206+Y206+GK206,2)+GX206,0)</f>
        <v>0</v>
      </c>
      <c r="GQ206" s="2"/>
      <c r="GR206" s="2">
        <v>0</v>
      </c>
      <c r="GS206" s="2">
        <v>3</v>
      </c>
      <c r="GT206" s="2">
        <v>0</v>
      </c>
      <c r="GU206" s="2" t="s">
        <v>4</v>
      </c>
      <c r="GV206" s="2">
        <f t="shared" ref="GV206:GV237" si="267">ROUND(GT206,6)</f>
        <v>0</v>
      </c>
      <c r="GW206" s="2">
        <v>1</v>
      </c>
      <c r="GX206" s="2">
        <f t="shared" ref="GX206:GX237" si="268">ROUND(GV206*GW206*I206,2)</f>
        <v>0</v>
      </c>
      <c r="GY206" s="2"/>
      <c r="GZ206" s="2"/>
      <c r="HA206" s="2">
        <v>0</v>
      </c>
      <c r="HB206" s="2">
        <v>0</v>
      </c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>
        <v>0</v>
      </c>
      <c r="IL206" s="2"/>
      <c r="IM206" s="2"/>
      <c r="IN206" s="2"/>
      <c r="IO206" s="2"/>
      <c r="IP206" s="2"/>
      <c r="IQ206" s="2"/>
      <c r="IR206" s="2"/>
      <c r="IS206" s="2"/>
      <c r="IT206" s="2"/>
      <c r="IU206" s="2"/>
    </row>
    <row r="207" spans="1:255" x14ac:dyDescent="0.2">
      <c r="A207">
        <v>17</v>
      </c>
      <c r="B207">
        <v>1</v>
      </c>
      <c r="C207">
        <f>ROW(SmtRes!A378)</f>
        <v>378</v>
      </c>
      <c r="D207">
        <f>ROW(EtalonRes!A372)</f>
        <v>372</v>
      </c>
      <c r="E207" t="s">
        <v>363</v>
      </c>
      <c r="F207" t="s">
        <v>364</v>
      </c>
      <c r="G207" t="s">
        <v>365</v>
      </c>
      <c r="H207" t="s">
        <v>101</v>
      </c>
      <c r="I207">
        <v>4</v>
      </c>
      <c r="J207">
        <v>0</v>
      </c>
      <c r="O207">
        <f t="shared" si="236"/>
        <v>425.97</v>
      </c>
      <c r="P207">
        <f t="shared" si="237"/>
        <v>0</v>
      </c>
      <c r="Q207">
        <f t="shared" si="238"/>
        <v>27.9</v>
      </c>
      <c r="R207">
        <f t="shared" si="239"/>
        <v>4.07</v>
      </c>
      <c r="S207">
        <f t="shared" si="240"/>
        <v>398.07</v>
      </c>
      <c r="T207">
        <f t="shared" si="241"/>
        <v>0</v>
      </c>
      <c r="U207">
        <f t="shared" si="242"/>
        <v>6.1440000000000001</v>
      </c>
      <c r="V207">
        <f t="shared" si="243"/>
        <v>4.8000000000000001E-2</v>
      </c>
      <c r="W207">
        <f t="shared" si="244"/>
        <v>0</v>
      </c>
      <c r="X207">
        <f t="shared" si="245"/>
        <v>382.03</v>
      </c>
      <c r="Y207">
        <f t="shared" si="246"/>
        <v>261.39</v>
      </c>
      <c r="AA207">
        <v>16483255</v>
      </c>
      <c r="AB207">
        <f t="shared" si="247"/>
        <v>16.308</v>
      </c>
      <c r="AC207">
        <f>ROUND(((ES207*0)),6)</f>
        <v>0</v>
      </c>
      <c r="AD207">
        <f>ROUND(((((ET207*0.6))-((EU207*0.6)))+AE207),6)</f>
        <v>1.0680000000000001</v>
      </c>
      <c r="AE207">
        <f>ROUND(((EU207*0.6)),6)</f>
        <v>0.156</v>
      </c>
      <c r="AF207">
        <f>ROUND(((EV207*0.6)),6)</f>
        <v>15.24</v>
      </c>
      <c r="AG207">
        <f t="shared" si="248"/>
        <v>0</v>
      </c>
      <c r="AH207">
        <f>((EW207*0.6))</f>
        <v>1.536</v>
      </c>
      <c r="AI207">
        <f>((EX207*0.6))</f>
        <v>1.2E-2</v>
      </c>
      <c r="AJ207">
        <f t="shared" si="249"/>
        <v>0</v>
      </c>
      <c r="AK207">
        <v>70.22</v>
      </c>
      <c r="AL207">
        <v>43.04</v>
      </c>
      <c r="AM207">
        <v>1.78</v>
      </c>
      <c r="AN207">
        <v>0.26</v>
      </c>
      <c r="AO207">
        <v>25.4</v>
      </c>
      <c r="AP207">
        <v>0</v>
      </c>
      <c r="AQ207">
        <v>2.56</v>
      </c>
      <c r="AR207">
        <v>0.02</v>
      </c>
      <c r="AS207">
        <v>0</v>
      </c>
      <c r="AT207">
        <v>95</v>
      </c>
      <c r="AU207">
        <v>65</v>
      </c>
      <c r="AV207">
        <v>1</v>
      </c>
      <c r="AW207">
        <v>1</v>
      </c>
      <c r="AZ207">
        <v>6.53</v>
      </c>
      <c r="BA207">
        <v>6.53</v>
      </c>
      <c r="BB207">
        <v>6.53</v>
      </c>
      <c r="BC207">
        <v>6.53</v>
      </c>
      <c r="BD207" t="s">
        <v>4</v>
      </c>
      <c r="BE207" t="s">
        <v>4</v>
      </c>
      <c r="BF207" t="s">
        <v>4</v>
      </c>
      <c r="BG207" t="s">
        <v>4</v>
      </c>
      <c r="BH207">
        <v>0</v>
      </c>
      <c r="BI207">
        <v>2</v>
      </c>
      <c r="BJ207" t="s">
        <v>366</v>
      </c>
      <c r="BM207">
        <v>108001</v>
      </c>
      <c r="BN207">
        <v>0</v>
      </c>
      <c r="BO207" t="s">
        <v>4</v>
      </c>
      <c r="BP207">
        <v>0</v>
      </c>
      <c r="BQ207">
        <v>3</v>
      </c>
      <c r="BR207">
        <v>0</v>
      </c>
      <c r="BS207">
        <v>6.53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4</v>
      </c>
      <c r="BZ207">
        <v>95</v>
      </c>
      <c r="CA207">
        <v>65</v>
      </c>
      <c r="CF207">
        <v>0</v>
      </c>
      <c r="CG207">
        <v>0</v>
      </c>
      <c r="CM207">
        <v>0</v>
      </c>
      <c r="CN207" t="s">
        <v>1127</v>
      </c>
      <c r="CO207">
        <v>0</v>
      </c>
      <c r="CP207">
        <f t="shared" si="250"/>
        <v>425.96999999999997</v>
      </c>
      <c r="CQ207">
        <f t="shared" si="251"/>
        <v>0</v>
      </c>
      <c r="CR207">
        <f t="shared" si="252"/>
        <v>6.9740400000000005</v>
      </c>
      <c r="CS207">
        <f t="shared" si="253"/>
        <v>1.01868</v>
      </c>
      <c r="CT207">
        <f t="shared" si="254"/>
        <v>99.517200000000003</v>
      </c>
      <c r="CU207">
        <f t="shared" si="255"/>
        <v>0</v>
      </c>
      <c r="CV207">
        <f t="shared" si="256"/>
        <v>1.536</v>
      </c>
      <c r="CW207">
        <f t="shared" si="257"/>
        <v>1.2E-2</v>
      </c>
      <c r="CX207">
        <f t="shared" si="258"/>
        <v>0</v>
      </c>
      <c r="CY207">
        <f t="shared" si="259"/>
        <v>382.03299999999996</v>
      </c>
      <c r="CZ207">
        <f t="shared" si="260"/>
        <v>261.39099999999996</v>
      </c>
      <c r="DC207" t="s">
        <v>4</v>
      </c>
      <c r="DD207" t="s">
        <v>20</v>
      </c>
      <c r="DE207" t="s">
        <v>367</v>
      </c>
      <c r="DF207" t="s">
        <v>367</v>
      </c>
      <c r="DG207" t="s">
        <v>367</v>
      </c>
      <c r="DH207" t="s">
        <v>4</v>
      </c>
      <c r="DI207" t="s">
        <v>367</v>
      </c>
      <c r="DJ207" t="s">
        <v>367</v>
      </c>
      <c r="DK207" t="s">
        <v>4</v>
      </c>
      <c r="DL207" t="s">
        <v>4</v>
      </c>
      <c r="DM207" t="s">
        <v>4</v>
      </c>
      <c r="DN207">
        <v>0</v>
      </c>
      <c r="DO207">
        <v>0</v>
      </c>
      <c r="DP207">
        <v>1</v>
      </c>
      <c r="DQ207">
        <v>1</v>
      </c>
      <c r="DU207">
        <v>1013</v>
      </c>
      <c r="DV207" t="s">
        <v>101</v>
      </c>
      <c r="DW207" t="s">
        <v>101</v>
      </c>
      <c r="DX207">
        <v>1</v>
      </c>
      <c r="EE207">
        <v>16510370</v>
      </c>
      <c r="EF207">
        <v>3</v>
      </c>
      <c r="EG207" t="s">
        <v>368</v>
      </c>
      <c r="EH207">
        <v>0</v>
      </c>
      <c r="EI207" t="s">
        <v>4</v>
      </c>
      <c r="EJ207">
        <v>2</v>
      </c>
      <c r="EK207">
        <v>108001</v>
      </c>
      <c r="EL207" t="s">
        <v>369</v>
      </c>
      <c r="EM207" t="s">
        <v>370</v>
      </c>
      <c r="EO207" t="s">
        <v>371</v>
      </c>
      <c r="EQ207">
        <v>0</v>
      </c>
      <c r="ER207">
        <v>70.22</v>
      </c>
      <c r="ES207">
        <v>43.04</v>
      </c>
      <c r="ET207">
        <v>1.78</v>
      </c>
      <c r="EU207">
        <v>0.26</v>
      </c>
      <c r="EV207">
        <v>25.4</v>
      </c>
      <c r="EW207">
        <v>2.56</v>
      </c>
      <c r="EX207">
        <v>0.02</v>
      </c>
      <c r="EY207">
        <v>0</v>
      </c>
      <c r="FQ207">
        <v>0</v>
      </c>
      <c r="FR207">
        <f t="shared" si="261"/>
        <v>0</v>
      </c>
      <c r="FS207">
        <v>0</v>
      </c>
      <c r="FX207">
        <v>95</v>
      </c>
      <c r="FY207">
        <v>65</v>
      </c>
      <c r="GA207" t="s">
        <v>4</v>
      </c>
      <c r="GD207">
        <v>0</v>
      </c>
      <c r="GF207">
        <v>-309933680</v>
      </c>
      <c r="GG207">
        <v>1</v>
      </c>
      <c r="GH207">
        <v>1</v>
      </c>
      <c r="GI207">
        <v>4</v>
      </c>
      <c r="GJ207">
        <v>0</v>
      </c>
      <c r="GK207">
        <f>ROUND(R207*(S12)/100,2)</f>
        <v>0</v>
      </c>
      <c r="GL207">
        <f t="shared" si="262"/>
        <v>0</v>
      </c>
      <c r="GM207">
        <f t="shared" si="263"/>
        <v>1069.3900000000001</v>
      </c>
      <c r="GN207">
        <f t="shared" si="264"/>
        <v>0</v>
      </c>
      <c r="GO207">
        <f t="shared" si="265"/>
        <v>1069.3900000000001</v>
      </c>
      <c r="GP207">
        <f t="shared" si="266"/>
        <v>0</v>
      </c>
      <c r="GR207">
        <v>0</v>
      </c>
      <c r="GS207">
        <v>3</v>
      </c>
      <c r="GT207">
        <v>0</v>
      </c>
      <c r="GU207" t="s">
        <v>4</v>
      </c>
      <c r="GV207">
        <f t="shared" si="267"/>
        <v>0</v>
      </c>
      <c r="GW207">
        <v>1</v>
      </c>
      <c r="GX207">
        <f t="shared" si="268"/>
        <v>0</v>
      </c>
      <c r="HA207">
        <v>0</v>
      </c>
      <c r="HB207">
        <v>0</v>
      </c>
      <c r="IK207">
        <v>0</v>
      </c>
    </row>
    <row r="208" spans="1:255" x14ac:dyDescent="0.2">
      <c r="A208" s="2">
        <v>17</v>
      </c>
      <c r="B208" s="2">
        <v>1</v>
      </c>
      <c r="C208" s="2">
        <f>ROW(SmtRes!A381)</f>
        <v>381</v>
      </c>
      <c r="D208" s="2">
        <f>ROW(EtalonRes!A375)</f>
        <v>375</v>
      </c>
      <c r="E208" s="2" t="s">
        <v>372</v>
      </c>
      <c r="F208" s="2" t="s">
        <v>373</v>
      </c>
      <c r="G208" s="2" t="s">
        <v>374</v>
      </c>
      <c r="H208" s="2" t="s">
        <v>38</v>
      </c>
      <c r="I208" s="2">
        <f>ROUND(200/100,9)</f>
        <v>2</v>
      </c>
      <c r="J208" s="2">
        <v>0</v>
      </c>
      <c r="K208" s="2"/>
      <c r="L208" s="2"/>
      <c r="M208" s="2"/>
      <c r="N208" s="2"/>
      <c r="O208" s="2">
        <f t="shared" si="236"/>
        <v>151</v>
      </c>
      <c r="P208" s="2">
        <f t="shared" si="237"/>
        <v>0</v>
      </c>
      <c r="Q208" s="2">
        <f t="shared" si="238"/>
        <v>0.62</v>
      </c>
      <c r="R208" s="2">
        <f t="shared" si="239"/>
        <v>0.28000000000000003</v>
      </c>
      <c r="S208" s="2">
        <f t="shared" si="240"/>
        <v>150.38</v>
      </c>
      <c r="T208" s="2">
        <f t="shared" si="241"/>
        <v>0</v>
      </c>
      <c r="U208" s="2">
        <f t="shared" si="242"/>
        <v>19.28</v>
      </c>
      <c r="V208" s="2">
        <f t="shared" si="243"/>
        <v>0.02</v>
      </c>
      <c r="W208" s="2">
        <f t="shared" si="244"/>
        <v>0</v>
      </c>
      <c r="X208" s="2">
        <f t="shared" si="245"/>
        <v>128.06</v>
      </c>
      <c r="Y208" s="2">
        <f t="shared" si="246"/>
        <v>97.93</v>
      </c>
      <c r="Z208" s="2"/>
      <c r="AA208" s="2">
        <v>16483241</v>
      </c>
      <c r="AB208" s="2">
        <f t="shared" si="247"/>
        <v>75.5</v>
      </c>
      <c r="AC208" s="2">
        <f>ROUND((ES208),6)</f>
        <v>0</v>
      </c>
      <c r="AD208" s="2">
        <f>ROUND((((ET208)-(EU208))+AE208),6)</f>
        <v>0.31</v>
      </c>
      <c r="AE208" s="2">
        <f>ROUND((EU208),6)</f>
        <v>0.14000000000000001</v>
      </c>
      <c r="AF208" s="2">
        <f>ROUND((EV208),6)</f>
        <v>75.19</v>
      </c>
      <c r="AG208" s="2">
        <f t="shared" si="248"/>
        <v>0</v>
      </c>
      <c r="AH208" s="2">
        <f>(EW208)</f>
        <v>9.64</v>
      </c>
      <c r="AI208" s="2">
        <f>(EX208)</f>
        <v>0.01</v>
      </c>
      <c r="AJ208" s="2">
        <f t="shared" si="249"/>
        <v>0</v>
      </c>
      <c r="AK208" s="2">
        <v>75.5</v>
      </c>
      <c r="AL208" s="2">
        <v>0</v>
      </c>
      <c r="AM208" s="2">
        <v>0.31</v>
      </c>
      <c r="AN208" s="2">
        <v>0.14000000000000001</v>
      </c>
      <c r="AO208" s="2">
        <v>75.19</v>
      </c>
      <c r="AP208" s="2">
        <v>0</v>
      </c>
      <c r="AQ208" s="2">
        <v>9.64</v>
      </c>
      <c r="AR208" s="2">
        <v>0.01</v>
      </c>
      <c r="AS208" s="2">
        <v>0</v>
      </c>
      <c r="AT208" s="2">
        <v>85</v>
      </c>
      <c r="AU208" s="2">
        <v>65</v>
      </c>
      <c r="AV208" s="2">
        <v>1</v>
      </c>
      <c r="AW208" s="2">
        <v>1</v>
      </c>
      <c r="AX208" s="2"/>
      <c r="AY208" s="2"/>
      <c r="AZ208" s="2">
        <v>1</v>
      </c>
      <c r="BA208" s="2">
        <v>1</v>
      </c>
      <c r="BB208" s="2">
        <v>1</v>
      </c>
      <c r="BC208" s="2">
        <v>1</v>
      </c>
      <c r="BD208" s="2" t="s">
        <v>4</v>
      </c>
      <c r="BE208" s="2" t="s">
        <v>4</v>
      </c>
      <c r="BF208" s="2" t="s">
        <v>4</v>
      </c>
      <c r="BG208" s="2" t="s">
        <v>4</v>
      </c>
      <c r="BH208" s="2">
        <v>0</v>
      </c>
      <c r="BI208" s="2">
        <v>1</v>
      </c>
      <c r="BJ208" s="2" t="s">
        <v>375</v>
      </c>
      <c r="BK208" s="2"/>
      <c r="BL208" s="2"/>
      <c r="BM208" s="2">
        <v>67001</v>
      </c>
      <c r="BN208" s="2">
        <v>0</v>
      </c>
      <c r="BO208" s="2" t="s">
        <v>4</v>
      </c>
      <c r="BP208" s="2">
        <v>0</v>
      </c>
      <c r="BQ208" s="2">
        <v>6</v>
      </c>
      <c r="BR208" s="2">
        <v>0</v>
      </c>
      <c r="BS208" s="2">
        <v>1</v>
      </c>
      <c r="BT208" s="2">
        <v>1</v>
      </c>
      <c r="BU208" s="2">
        <v>1</v>
      </c>
      <c r="BV208" s="2">
        <v>1</v>
      </c>
      <c r="BW208" s="2">
        <v>1</v>
      </c>
      <c r="BX208" s="2">
        <v>1</v>
      </c>
      <c r="BY208" s="2" t="s">
        <v>4</v>
      </c>
      <c r="BZ208" s="2">
        <v>85</v>
      </c>
      <c r="CA208" s="2">
        <v>65</v>
      </c>
      <c r="CB208" s="2"/>
      <c r="CC208" s="2"/>
      <c r="CD208" s="2"/>
      <c r="CE208" s="2"/>
      <c r="CF208" s="2">
        <v>0</v>
      </c>
      <c r="CG208" s="2">
        <v>0</v>
      </c>
      <c r="CH208" s="2"/>
      <c r="CI208" s="2"/>
      <c r="CJ208" s="2"/>
      <c r="CK208" s="2"/>
      <c r="CL208" s="2"/>
      <c r="CM208" s="2">
        <v>0</v>
      </c>
      <c r="CN208" s="2" t="s">
        <v>4</v>
      </c>
      <c r="CO208" s="2">
        <v>0</v>
      </c>
      <c r="CP208" s="2">
        <f t="shared" si="250"/>
        <v>151</v>
      </c>
      <c r="CQ208" s="2">
        <f t="shared" si="251"/>
        <v>0</v>
      </c>
      <c r="CR208" s="2">
        <f t="shared" si="252"/>
        <v>0.31</v>
      </c>
      <c r="CS208" s="2">
        <f t="shared" si="253"/>
        <v>0.14000000000000001</v>
      </c>
      <c r="CT208" s="2">
        <f t="shared" si="254"/>
        <v>75.19</v>
      </c>
      <c r="CU208" s="2">
        <f t="shared" si="255"/>
        <v>0</v>
      </c>
      <c r="CV208" s="2">
        <f t="shared" si="256"/>
        <v>9.64</v>
      </c>
      <c r="CW208" s="2">
        <f t="shared" si="257"/>
        <v>0.01</v>
      </c>
      <c r="CX208" s="2">
        <f t="shared" si="258"/>
        <v>0</v>
      </c>
      <c r="CY208" s="2">
        <f t="shared" si="259"/>
        <v>128.06100000000001</v>
      </c>
      <c r="CZ208" s="2">
        <f t="shared" si="260"/>
        <v>97.929000000000002</v>
      </c>
      <c r="DA208" s="2"/>
      <c r="DB208" s="2"/>
      <c r="DC208" s="2" t="s">
        <v>4</v>
      </c>
      <c r="DD208" s="2" t="s">
        <v>4</v>
      </c>
      <c r="DE208" s="2" t="s">
        <v>4</v>
      </c>
      <c r="DF208" s="2" t="s">
        <v>4</v>
      </c>
      <c r="DG208" s="2" t="s">
        <v>4</v>
      </c>
      <c r="DH208" s="2" t="s">
        <v>4</v>
      </c>
      <c r="DI208" s="2" t="s">
        <v>4</v>
      </c>
      <c r="DJ208" s="2" t="s">
        <v>4</v>
      </c>
      <c r="DK208" s="2" t="s">
        <v>4</v>
      </c>
      <c r="DL208" s="2" t="s">
        <v>4</v>
      </c>
      <c r="DM208" s="2" t="s">
        <v>4</v>
      </c>
      <c r="DN208" s="2">
        <v>0</v>
      </c>
      <c r="DO208" s="2">
        <v>0</v>
      </c>
      <c r="DP208" s="2">
        <v>1</v>
      </c>
      <c r="DQ208" s="2">
        <v>1</v>
      </c>
      <c r="DR208" s="2"/>
      <c r="DS208" s="2"/>
      <c r="DT208" s="2"/>
      <c r="DU208" s="2">
        <v>1003</v>
      </c>
      <c r="DV208" s="2" t="s">
        <v>38</v>
      </c>
      <c r="DW208" s="2" t="s">
        <v>38</v>
      </c>
      <c r="DX208" s="2">
        <v>100</v>
      </c>
      <c r="DY208" s="2"/>
      <c r="DZ208" s="2"/>
      <c r="EA208" s="2"/>
      <c r="EB208" s="2"/>
      <c r="EC208" s="2"/>
      <c r="ED208" s="2"/>
      <c r="EE208" s="2">
        <v>16510612</v>
      </c>
      <c r="EF208" s="2">
        <v>6</v>
      </c>
      <c r="EG208" s="2" t="s">
        <v>53</v>
      </c>
      <c r="EH208" s="2">
        <v>0</v>
      </c>
      <c r="EI208" s="2" t="s">
        <v>4</v>
      </c>
      <c r="EJ208" s="2">
        <v>1</v>
      </c>
      <c r="EK208" s="2">
        <v>67001</v>
      </c>
      <c r="EL208" s="2" t="s">
        <v>376</v>
      </c>
      <c r="EM208" s="2" t="s">
        <v>377</v>
      </c>
      <c r="EN208" s="2"/>
      <c r="EO208" s="2" t="s">
        <v>4</v>
      </c>
      <c r="EP208" s="2"/>
      <c r="EQ208" s="2">
        <v>0</v>
      </c>
      <c r="ER208" s="2">
        <v>75.5</v>
      </c>
      <c r="ES208" s="2">
        <v>0</v>
      </c>
      <c r="ET208" s="2">
        <v>0.31</v>
      </c>
      <c r="EU208" s="2">
        <v>0.14000000000000001</v>
      </c>
      <c r="EV208" s="2">
        <v>75.19</v>
      </c>
      <c r="EW208" s="2">
        <v>9.64</v>
      </c>
      <c r="EX208" s="2">
        <v>0.01</v>
      </c>
      <c r="EY208" s="2">
        <v>0</v>
      </c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>
        <v>0</v>
      </c>
      <c r="FR208" s="2">
        <f t="shared" si="261"/>
        <v>0</v>
      </c>
      <c r="FS208" s="2">
        <v>0</v>
      </c>
      <c r="FT208" s="2"/>
      <c r="FU208" s="2"/>
      <c r="FV208" s="2"/>
      <c r="FW208" s="2"/>
      <c r="FX208" s="2">
        <v>85</v>
      </c>
      <c r="FY208" s="2">
        <v>65</v>
      </c>
      <c r="FZ208" s="2"/>
      <c r="GA208" s="2" t="s">
        <v>4</v>
      </c>
      <c r="GB208" s="2"/>
      <c r="GC208" s="2"/>
      <c r="GD208" s="2">
        <v>0</v>
      </c>
      <c r="GE208" s="2"/>
      <c r="GF208" s="2">
        <v>-240526577</v>
      </c>
      <c r="GG208" s="2">
        <v>2</v>
      </c>
      <c r="GH208" s="2">
        <v>1</v>
      </c>
      <c r="GI208" s="2">
        <v>-2</v>
      </c>
      <c r="GJ208" s="2">
        <v>0</v>
      </c>
      <c r="GK208" s="2">
        <f>ROUND(R208*(R12)/100,2)</f>
        <v>0</v>
      </c>
      <c r="GL208" s="2">
        <f t="shared" si="262"/>
        <v>0</v>
      </c>
      <c r="GM208" s="2">
        <f t="shared" si="263"/>
        <v>376.99</v>
      </c>
      <c r="GN208" s="2">
        <f t="shared" si="264"/>
        <v>376.99</v>
      </c>
      <c r="GO208" s="2">
        <f t="shared" si="265"/>
        <v>0</v>
      </c>
      <c r="GP208" s="2">
        <f t="shared" si="266"/>
        <v>0</v>
      </c>
      <c r="GQ208" s="2"/>
      <c r="GR208" s="2">
        <v>0</v>
      </c>
      <c r="GS208" s="2">
        <v>3</v>
      </c>
      <c r="GT208" s="2">
        <v>0</v>
      </c>
      <c r="GU208" s="2" t="s">
        <v>4</v>
      </c>
      <c r="GV208" s="2">
        <f t="shared" si="267"/>
        <v>0</v>
      </c>
      <c r="GW208" s="2">
        <v>1</v>
      </c>
      <c r="GX208" s="2">
        <f t="shared" si="268"/>
        <v>0</v>
      </c>
      <c r="GY208" s="2"/>
      <c r="GZ208" s="2"/>
      <c r="HA208" s="2">
        <v>0</v>
      </c>
      <c r="HB208" s="2">
        <v>0</v>
      </c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>
        <v>0</v>
      </c>
      <c r="IL208" s="2"/>
      <c r="IM208" s="2"/>
      <c r="IN208" s="2"/>
      <c r="IO208" s="2"/>
      <c r="IP208" s="2"/>
      <c r="IQ208" s="2"/>
      <c r="IR208" s="2"/>
      <c r="IS208" s="2"/>
      <c r="IT208" s="2"/>
      <c r="IU208" s="2"/>
    </row>
    <row r="209" spans="1:255" x14ac:dyDescent="0.2">
      <c r="A209">
        <v>17</v>
      </c>
      <c r="B209">
        <v>1</v>
      </c>
      <c r="C209">
        <f>ROW(SmtRes!A384)</f>
        <v>384</v>
      </c>
      <c r="D209">
        <f>ROW(EtalonRes!A378)</f>
        <v>378</v>
      </c>
      <c r="E209" t="s">
        <v>372</v>
      </c>
      <c r="F209" t="s">
        <v>373</v>
      </c>
      <c r="G209" t="s">
        <v>374</v>
      </c>
      <c r="H209" t="s">
        <v>38</v>
      </c>
      <c r="I209">
        <f>ROUND(200/100,9)</f>
        <v>2</v>
      </c>
      <c r="J209">
        <v>0</v>
      </c>
      <c r="O209">
        <f t="shared" si="236"/>
        <v>986.03</v>
      </c>
      <c r="P209">
        <f t="shared" si="237"/>
        <v>0</v>
      </c>
      <c r="Q209">
        <f t="shared" si="238"/>
        <v>4.05</v>
      </c>
      <c r="R209">
        <f t="shared" si="239"/>
        <v>1.83</v>
      </c>
      <c r="S209">
        <f t="shared" si="240"/>
        <v>981.98</v>
      </c>
      <c r="T209">
        <f t="shared" si="241"/>
        <v>0</v>
      </c>
      <c r="U209">
        <f t="shared" si="242"/>
        <v>19.28</v>
      </c>
      <c r="V209">
        <f t="shared" si="243"/>
        <v>0.02</v>
      </c>
      <c r="W209">
        <f t="shared" si="244"/>
        <v>0</v>
      </c>
      <c r="X209">
        <f t="shared" si="245"/>
        <v>836.24</v>
      </c>
      <c r="Y209">
        <f t="shared" si="246"/>
        <v>639.48</v>
      </c>
      <c r="AA209">
        <v>16483255</v>
      </c>
      <c r="AB209">
        <f t="shared" si="247"/>
        <v>75.5</v>
      </c>
      <c r="AC209">
        <f>ROUND((ES209),6)</f>
        <v>0</v>
      </c>
      <c r="AD209">
        <f>ROUND((((ET209)-(EU209))+AE209),6)</f>
        <v>0.31</v>
      </c>
      <c r="AE209">
        <f>ROUND((EU209),6)</f>
        <v>0.14000000000000001</v>
      </c>
      <c r="AF209">
        <f>ROUND((EV209),6)</f>
        <v>75.19</v>
      </c>
      <c r="AG209">
        <f t="shared" si="248"/>
        <v>0</v>
      </c>
      <c r="AH209">
        <f>(EW209)</f>
        <v>9.64</v>
      </c>
      <c r="AI209">
        <f>(EX209)</f>
        <v>0.01</v>
      </c>
      <c r="AJ209">
        <f t="shared" si="249"/>
        <v>0</v>
      </c>
      <c r="AK209">
        <v>75.5</v>
      </c>
      <c r="AL209">
        <v>0</v>
      </c>
      <c r="AM209">
        <v>0.31</v>
      </c>
      <c r="AN209">
        <v>0.14000000000000001</v>
      </c>
      <c r="AO209">
        <v>75.19</v>
      </c>
      <c r="AP209">
        <v>0</v>
      </c>
      <c r="AQ209">
        <v>9.64</v>
      </c>
      <c r="AR209">
        <v>0.01</v>
      </c>
      <c r="AS209">
        <v>0</v>
      </c>
      <c r="AT209">
        <v>85</v>
      </c>
      <c r="AU209">
        <v>65</v>
      </c>
      <c r="AV209">
        <v>1</v>
      </c>
      <c r="AW209">
        <v>1</v>
      </c>
      <c r="AZ209">
        <v>6.53</v>
      </c>
      <c r="BA209">
        <v>6.53</v>
      </c>
      <c r="BB209">
        <v>6.53</v>
      </c>
      <c r="BC209">
        <v>6.53</v>
      </c>
      <c r="BD209" t="s">
        <v>4</v>
      </c>
      <c r="BE209" t="s">
        <v>4</v>
      </c>
      <c r="BF209" t="s">
        <v>4</v>
      </c>
      <c r="BG209" t="s">
        <v>4</v>
      </c>
      <c r="BH209">
        <v>0</v>
      </c>
      <c r="BI209">
        <v>1</v>
      </c>
      <c r="BJ209" t="s">
        <v>375</v>
      </c>
      <c r="BM209">
        <v>67001</v>
      </c>
      <c r="BN209">
        <v>0</v>
      </c>
      <c r="BO209" t="s">
        <v>4</v>
      </c>
      <c r="BP209">
        <v>0</v>
      </c>
      <c r="BQ209">
        <v>6</v>
      </c>
      <c r="BR209">
        <v>0</v>
      </c>
      <c r="BS209">
        <v>6.53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4</v>
      </c>
      <c r="BZ209">
        <v>85</v>
      </c>
      <c r="CA209">
        <v>65</v>
      </c>
      <c r="CF209">
        <v>0</v>
      </c>
      <c r="CG209">
        <v>0</v>
      </c>
      <c r="CM209">
        <v>0</v>
      </c>
      <c r="CN209" t="s">
        <v>4</v>
      </c>
      <c r="CO209">
        <v>0</v>
      </c>
      <c r="CP209">
        <f t="shared" si="250"/>
        <v>986.03</v>
      </c>
      <c r="CQ209">
        <f t="shared" si="251"/>
        <v>0</v>
      </c>
      <c r="CR209">
        <f t="shared" si="252"/>
        <v>2.0243000000000002</v>
      </c>
      <c r="CS209">
        <f t="shared" si="253"/>
        <v>0.91420000000000012</v>
      </c>
      <c r="CT209">
        <f t="shared" si="254"/>
        <v>490.9907</v>
      </c>
      <c r="CU209">
        <f t="shared" si="255"/>
        <v>0</v>
      </c>
      <c r="CV209">
        <f t="shared" si="256"/>
        <v>9.64</v>
      </c>
      <c r="CW209">
        <f t="shared" si="257"/>
        <v>0.01</v>
      </c>
      <c r="CX209">
        <f t="shared" si="258"/>
        <v>0</v>
      </c>
      <c r="CY209">
        <f t="shared" si="259"/>
        <v>836.23850000000004</v>
      </c>
      <c r="CZ209">
        <f t="shared" si="260"/>
        <v>639.47649999999999</v>
      </c>
      <c r="DC209" t="s">
        <v>4</v>
      </c>
      <c r="DD209" t="s">
        <v>4</v>
      </c>
      <c r="DE209" t="s">
        <v>4</v>
      </c>
      <c r="DF209" t="s">
        <v>4</v>
      </c>
      <c r="DG209" t="s">
        <v>4</v>
      </c>
      <c r="DH209" t="s">
        <v>4</v>
      </c>
      <c r="DI209" t="s">
        <v>4</v>
      </c>
      <c r="DJ209" t="s">
        <v>4</v>
      </c>
      <c r="DK209" t="s">
        <v>4</v>
      </c>
      <c r="DL209" t="s">
        <v>4</v>
      </c>
      <c r="DM209" t="s">
        <v>4</v>
      </c>
      <c r="DN209">
        <v>0</v>
      </c>
      <c r="DO209">
        <v>0</v>
      </c>
      <c r="DP209">
        <v>1</v>
      </c>
      <c r="DQ209">
        <v>1</v>
      </c>
      <c r="DU209">
        <v>1003</v>
      </c>
      <c r="DV209" t="s">
        <v>38</v>
      </c>
      <c r="DW209" t="s">
        <v>38</v>
      </c>
      <c r="DX209">
        <v>100</v>
      </c>
      <c r="EE209">
        <v>16510612</v>
      </c>
      <c r="EF209">
        <v>6</v>
      </c>
      <c r="EG209" t="s">
        <v>53</v>
      </c>
      <c r="EH209">
        <v>0</v>
      </c>
      <c r="EI209" t="s">
        <v>4</v>
      </c>
      <c r="EJ209">
        <v>1</v>
      </c>
      <c r="EK209">
        <v>67001</v>
      </c>
      <c r="EL209" t="s">
        <v>376</v>
      </c>
      <c r="EM209" t="s">
        <v>377</v>
      </c>
      <c r="EO209" t="s">
        <v>4</v>
      </c>
      <c r="EQ209">
        <v>0</v>
      </c>
      <c r="ER209">
        <v>75.5</v>
      </c>
      <c r="ES209">
        <v>0</v>
      </c>
      <c r="ET209">
        <v>0.31</v>
      </c>
      <c r="EU209">
        <v>0.14000000000000001</v>
      </c>
      <c r="EV209">
        <v>75.19</v>
      </c>
      <c r="EW209">
        <v>9.64</v>
      </c>
      <c r="EX209">
        <v>0.01</v>
      </c>
      <c r="EY209">
        <v>0</v>
      </c>
      <c r="FQ209">
        <v>0</v>
      </c>
      <c r="FR209">
        <f t="shared" si="261"/>
        <v>0</v>
      </c>
      <c r="FS209">
        <v>0</v>
      </c>
      <c r="FX209">
        <v>85</v>
      </c>
      <c r="FY209">
        <v>65</v>
      </c>
      <c r="GA209" t="s">
        <v>4</v>
      </c>
      <c r="GD209">
        <v>0</v>
      </c>
      <c r="GF209">
        <v>-240526577</v>
      </c>
      <c r="GG209">
        <v>1</v>
      </c>
      <c r="GH209">
        <v>1</v>
      </c>
      <c r="GI209">
        <v>4</v>
      </c>
      <c r="GJ209">
        <v>0</v>
      </c>
      <c r="GK209">
        <f>ROUND(R209*(S12)/100,2)</f>
        <v>0</v>
      </c>
      <c r="GL209">
        <f t="shared" si="262"/>
        <v>0</v>
      </c>
      <c r="GM209">
        <f t="shared" si="263"/>
        <v>2461.75</v>
      </c>
      <c r="GN209">
        <f t="shared" si="264"/>
        <v>2461.75</v>
      </c>
      <c r="GO209">
        <f t="shared" si="265"/>
        <v>0</v>
      </c>
      <c r="GP209">
        <f t="shared" si="266"/>
        <v>0</v>
      </c>
      <c r="GR209">
        <v>0</v>
      </c>
      <c r="GS209">
        <v>3</v>
      </c>
      <c r="GT209">
        <v>0</v>
      </c>
      <c r="GU209" t="s">
        <v>4</v>
      </c>
      <c r="GV209">
        <f t="shared" si="267"/>
        <v>0</v>
      </c>
      <c r="GW209">
        <v>1</v>
      </c>
      <c r="GX209">
        <f t="shared" si="268"/>
        <v>0</v>
      </c>
      <c r="HA209">
        <v>0</v>
      </c>
      <c r="HB209">
        <v>0</v>
      </c>
      <c r="IK209">
        <v>0</v>
      </c>
    </row>
    <row r="210" spans="1:255" x14ac:dyDescent="0.2">
      <c r="A210" s="2">
        <v>17</v>
      </c>
      <c r="B210" s="2">
        <v>1</v>
      </c>
      <c r="C210" s="2">
        <f>ROW(SmtRes!A390)</f>
        <v>390</v>
      </c>
      <c r="D210" s="2">
        <f>ROW(EtalonRes!A384)</f>
        <v>384</v>
      </c>
      <c r="E210" s="2" t="s">
        <v>378</v>
      </c>
      <c r="F210" s="2" t="s">
        <v>379</v>
      </c>
      <c r="G210" s="2" t="s">
        <v>380</v>
      </c>
      <c r="H210" s="2" t="s">
        <v>38</v>
      </c>
      <c r="I210" s="2">
        <f>ROUND(40/100,9)</f>
        <v>0.4</v>
      </c>
      <c r="J210" s="2">
        <v>0</v>
      </c>
      <c r="K210" s="2"/>
      <c r="L210" s="2"/>
      <c r="M210" s="2"/>
      <c r="N210" s="2"/>
      <c r="O210" s="2">
        <f t="shared" si="236"/>
        <v>23.24</v>
      </c>
      <c r="P210" s="2">
        <f t="shared" si="237"/>
        <v>0</v>
      </c>
      <c r="Q210" s="2">
        <f t="shared" si="238"/>
        <v>0.04</v>
      </c>
      <c r="R210" s="2">
        <f t="shared" si="239"/>
        <v>0.02</v>
      </c>
      <c r="S210" s="2">
        <f t="shared" si="240"/>
        <v>23.2</v>
      </c>
      <c r="T210" s="2">
        <f t="shared" si="241"/>
        <v>0</v>
      </c>
      <c r="U210" s="2">
        <f t="shared" si="242"/>
        <v>2.4396</v>
      </c>
      <c r="V210" s="2">
        <f t="shared" si="243"/>
        <v>1.2000000000000001E-3</v>
      </c>
      <c r="W210" s="2">
        <f t="shared" si="244"/>
        <v>0</v>
      </c>
      <c r="X210" s="2">
        <f t="shared" si="245"/>
        <v>22.06</v>
      </c>
      <c r="Y210" s="2">
        <f t="shared" si="246"/>
        <v>15.09</v>
      </c>
      <c r="Z210" s="2"/>
      <c r="AA210" s="2">
        <v>16483241</v>
      </c>
      <c r="AB210" s="2">
        <f t="shared" si="247"/>
        <v>58.094999999999999</v>
      </c>
      <c r="AC210" s="2">
        <f>ROUND(((ES210*0)),6)</f>
        <v>0</v>
      </c>
      <c r="AD210" s="2">
        <f>ROUND(((((ET210*0.3))-((EU210*0.3)))+AE210),6)</f>
        <v>9.2999999999999999E-2</v>
      </c>
      <c r="AE210" s="2">
        <f>ROUND(((EU210*0.3)),6)</f>
        <v>4.2000000000000003E-2</v>
      </c>
      <c r="AF210" s="2">
        <f>ROUND(((EV210*0.3)),6)</f>
        <v>58.002000000000002</v>
      </c>
      <c r="AG210" s="2">
        <f t="shared" si="248"/>
        <v>0</v>
      </c>
      <c r="AH210" s="2">
        <f>((EW210*0.3))</f>
        <v>6.0989999999999993</v>
      </c>
      <c r="AI210" s="2">
        <f>((EX210*0.3))</f>
        <v>3.0000000000000001E-3</v>
      </c>
      <c r="AJ210" s="2">
        <f t="shared" si="249"/>
        <v>0</v>
      </c>
      <c r="AK210" s="2">
        <v>286.92</v>
      </c>
      <c r="AL210" s="2">
        <v>93.27</v>
      </c>
      <c r="AM210" s="2">
        <v>0.31</v>
      </c>
      <c r="AN210" s="2">
        <v>0.14000000000000001</v>
      </c>
      <c r="AO210" s="2">
        <v>193.34</v>
      </c>
      <c r="AP210" s="2">
        <v>0</v>
      </c>
      <c r="AQ210" s="2">
        <v>20.329999999999998</v>
      </c>
      <c r="AR210" s="2">
        <v>0.01</v>
      </c>
      <c r="AS210" s="2">
        <v>0</v>
      </c>
      <c r="AT210" s="2">
        <v>95</v>
      </c>
      <c r="AU210" s="2">
        <v>65</v>
      </c>
      <c r="AV210" s="2">
        <v>1</v>
      </c>
      <c r="AW210" s="2">
        <v>1</v>
      </c>
      <c r="AX210" s="2"/>
      <c r="AY210" s="2"/>
      <c r="AZ210" s="2">
        <v>1</v>
      </c>
      <c r="BA210" s="2">
        <v>1</v>
      </c>
      <c r="BB210" s="2">
        <v>1</v>
      </c>
      <c r="BC210" s="2">
        <v>1</v>
      </c>
      <c r="BD210" s="2" t="s">
        <v>4</v>
      </c>
      <c r="BE210" s="2" t="s">
        <v>4</v>
      </c>
      <c r="BF210" s="2" t="s">
        <v>4</v>
      </c>
      <c r="BG210" s="2" t="s">
        <v>4</v>
      </c>
      <c r="BH210" s="2">
        <v>0</v>
      </c>
      <c r="BI210" s="2">
        <v>2</v>
      </c>
      <c r="BJ210" s="2" t="s">
        <v>381</v>
      </c>
      <c r="BK210" s="2"/>
      <c r="BL210" s="2"/>
      <c r="BM210" s="2">
        <v>108001</v>
      </c>
      <c r="BN210" s="2">
        <v>0</v>
      </c>
      <c r="BO210" s="2" t="s">
        <v>4</v>
      </c>
      <c r="BP210" s="2">
        <v>0</v>
      </c>
      <c r="BQ210" s="2">
        <v>3</v>
      </c>
      <c r="BR210" s="2">
        <v>0</v>
      </c>
      <c r="BS210" s="2">
        <v>1</v>
      </c>
      <c r="BT210" s="2">
        <v>1</v>
      </c>
      <c r="BU210" s="2">
        <v>1</v>
      </c>
      <c r="BV210" s="2">
        <v>1</v>
      </c>
      <c r="BW210" s="2">
        <v>1</v>
      </c>
      <c r="BX210" s="2">
        <v>1</v>
      </c>
      <c r="BY210" s="2" t="s">
        <v>4</v>
      </c>
      <c r="BZ210" s="2">
        <v>95</v>
      </c>
      <c r="CA210" s="2">
        <v>65</v>
      </c>
      <c r="CB210" s="2"/>
      <c r="CC210" s="2"/>
      <c r="CD210" s="2"/>
      <c r="CE210" s="2"/>
      <c r="CF210" s="2">
        <v>0</v>
      </c>
      <c r="CG210" s="2">
        <v>0</v>
      </c>
      <c r="CH210" s="2"/>
      <c r="CI210" s="2"/>
      <c r="CJ210" s="2"/>
      <c r="CK210" s="2"/>
      <c r="CL210" s="2"/>
      <c r="CM210" s="2">
        <v>0</v>
      </c>
      <c r="CN210" s="2" t="s">
        <v>382</v>
      </c>
      <c r="CO210" s="2">
        <v>0</v>
      </c>
      <c r="CP210" s="2">
        <f t="shared" si="250"/>
        <v>23.24</v>
      </c>
      <c r="CQ210" s="2">
        <f t="shared" si="251"/>
        <v>0</v>
      </c>
      <c r="CR210" s="2">
        <f t="shared" si="252"/>
        <v>9.2999999999999999E-2</v>
      </c>
      <c r="CS210" s="2">
        <f t="shared" si="253"/>
        <v>4.2000000000000003E-2</v>
      </c>
      <c r="CT210" s="2">
        <f t="shared" si="254"/>
        <v>58.002000000000002</v>
      </c>
      <c r="CU210" s="2">
        <f t="shared" si="255"/>
        <v>0</v>
      </c>
      <c r="CV210" s="2">
        <f t="shared" si="256"/>
        <v>6.0989999999999993</v>
      </c>
      <c r="CW210" s="2">
        <f t="shared" si="257"/>
        <v>3.0000000000000001E-3</v>
      </c>
      <c r="CX210" s="2">
        <f t="shared" si="258"/>
        <v>0</v>
      </c>
      <c r="CY210" s="2">
        <f t="shared" si="259"/>
        <v>22.059000000000001</v>
      </c>
      <c r="CZ210" s="2">
        <f t="shared" si="260"/>
        <v>15.093</v>
      </c>
      <c r="DA210" s="2"/>
      <c r="DB210" s="2"/>
      <c r="DC210" s="2" t="s">
        <v>4</v>
      </c>
      <c r="DD210" s="2" t="s">
        <v>20</v>
      </c>
      <c r="DE210" s="2" t="s">
        <v>383</v>
      </c>
      <c r="DF210" s="2" t="s">
        <v>383</v>
      </c>
      <c r="DG210" s="2" t="s">
        <v>383</v>
      </c>
      <c r="DH210" s="2" t="s">
        <v>4</v>
      </c>
      <c r="DI210" s="2" t="s">
        <v>383</v>
      </c>
      <c r="DJ210" s="2" t="s">
        <v>383</v>
      </c>
      <c r="DK210" s="2" t="s">
        <v>4</v>
      </c>
      <c r="DL210" s="2" t="s">
        <v>4</v>
      </c>
      <c r="DM210" s="2" t="s">
        <v>4</v>
      </c>
      <c r="DN210" s="2">
        <v>0</v>
      </c>
      <c r="DO210" s="2">
        <v>0</v>
      </c>
      <c r="DP210" s="2">
        <v>1</v>
      </c>
      <c r="DQ210" s="2">
        <v>1</v>
      </c>
      <c r="DR210" s="2"/>
      <c r="DS210" s="2"/>
      <c r="DT210" s="2"/>
      <c r="DU210" s="2">
        <v>1003</v>
      </c>
      <c r="DV210" s="2" t="s">
        <v>38</v>
      </c>
      <c r="DW210" s="2" t="s">
        <v>38</v>
      </c>
      <c r="DX210" s="2">
        <v>100</v>
      </c>
      <c r="DY210" s="2"/>
      <c r="DZ210" s="2"/>
      <c r="EA210" s="2"/>
      <c r="EB210" s="2"/>
      <c r="EC210" s="2"/>
      <c r="ED210" s="2"/>
      <c r="EE210" s="2">
        <v>16510370</v>
      </c>
      <c r="EF210" s="2">
        <v>3</v>
      </c>
      <c r="EG210" s="2" t="s">
        <v>368</v>
      </c>
      <c r="EH210" s="2">
        <v>0</v>
      </c>
      <c r="EI210" s="2" t="s">
        <v>4</v>
      </c>
      <c r="EJ210" s="2">
        <v>2</v>
      </c>
      <c r="EK210" s="2">
        <v>108001</v>
      </c>
      <c r="EL210" s="2" t="s">
        <v>369</v>
      </c>
      <c r="EM210" s="2" t="s">
        <v>370</v>
      </c>
      <c r="EN210" s="2"/>
      <c r="EO210" s="2" t="s">
        <v>384</v>
      </c>
      <c r="EP210" s="2"/>
      <c r="EQ210" s="2">
        <v>0</v>
      </c>
      <c r="ER210" s="2">
        <v>286.92</v>
      </c>
      <c r="ES210" s="2">
        <v>93.27</v>
      </c>
      <c r="ET210" s="2">
        <v>0.31</v>
      </c>
      <c r="EU210" s="2">
        <v>0.14000000000000001</v>
      </c>
      <c r="EV210" s="2">
        <v>193.34</v>
      </c>
      <c r="EW210" s="2">
        <v>20.329999999999998</v>
      </c>
      <c r="EX210" s="2">
        <v>0.01</v>
      </c>
      <c r="EY210" s="2">
        <v>0</v>
      </c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>
        <v>0</v>
      </c>
      <c r="FR210" s="2">
        <f t="shared" si="261"/>
        <v>0</v>
      </c>
      <c r="FS210" s="2">
        <v>0</v>
      </c>
      <c r="FT210" s="2"/>
      <c r="FU210" s="2"/>
      <c r="FV210" s="2"/>
      <c r="FW210" s="2"/>
      <c r="FX210" s="2">
        <v>95</v>
      </c>
      <c r="FY210" s="2">
        <v>65</v>
      </c>
      <c r="FZ210" s="2"/>
      <c r="GA210" s="2" t="s">
        <v>4</v>
      </c>
      <c r="GB210" s="2"/>
      <c r="GC210" s="2"/>
      <c r="GD210" s="2">
        <v>0</v>
      </c>
      <c r="GE210" s="2"/>
      <c r="GF210" s="2">
        <v>-606202864</v>
      </c>
      <c r="GG210" s="2">
        <v>2</v>
      </c>
      <c r="GH210" s="2">
        <v>1</v>
      </c>
      <c r="GI210" s="2">
        <v>-2</v>
      </c>
      <c r="GJ210" s="2">
        <v>0</v>
      </c>
      <c r="GK210" s="2">
        <f>ROUND(R210*(R12)/100,2)</f>
        <v>0</v>
      </c>
      <c r="GL210" s="2">
        <f t="shared" si="262"/>
        <v>0</v>
      </c>
      <c r="GM210" s="2">
        <f t="shared" si="263"/>
        <v>60.39</v>
      </c>
      <c r="GN210" s="2">
        <f t="shared" si="264"/>
        <v>0</v>
      </c>
      <c r="GO210" s="2">
        <f t="shared" si="265"/>
        <v>60.39</v>
      </c>
      <c r="GP210" s="2">
        <f t="shared" si="266"/>
        <v>0</v>
      </c>
      <c r="GQ210" s="2"/>
      <c r="GR210" s="2">
        <v>0</v>
      </c>
      <c r="GS210" s="2">
        <v>3</v>
      </c>
      <c r="GT210" s="2">
        <v>0</v>
      </c>
      <c r="GU210" s="2" t="s">
        <v>4</v>
      </c>
      <c r="GV210" s="2">
        <f t="shared" si="267"/>
        <v>0</v>
      </c>
      <c r="GW210" s="2">
        <v>1</v>
      </c>
      <c r="GX210" s="2">
        <f t="shared" si="268"/>
        <v>0</v>
      </c>
      <c r="GY210" s="2"/>
      <c r="GZ210" s="2"/>
      <c r="HA210" s="2">
        <v>0</v>
      </c>
      <c r="HB210" s="2">
        <v>0</v>
      </c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>
        <v>0</v>
      </c>
      <c r="IL210" s="2"/>
      <c r="IM210" s="2"/>
      <c r="IN210" s="2"/>
      <c r="IO210" s="2"/>
      <c r="IP210" s="2"/>
      <c r="IQ210" s="2"/>
      <c r="IR210" s="2"/>
      <c r="IS210" s="2"/>
      <c r="IT210" s="2"/>
      <c r="IU210" s="2"/>
    </row>
    <row r="211" spans="1:255" x14ac:dyDescent="0.2">
      <c r="A211">
        <v>17</v>
      </c>
      <c r="B211">
        <v>1</v>
      </c>
      <c r="C211">
        <f>ROW(SmtRes!A396)</f>
        <v>396</v>
      </c>
      <c r="D211">
        <f>ROW(EtalonRes!A390)</f>
        <v>390</v>
      </c>
      <c r="E211" t="s">
        <v>378</v>
      </c>
      <c r="F211" t="s">
        <v>379</v>
      </c>
      <c r="G211" t="s">
        <v>380</v>
      </c>
      <c r="H211" t="s">
        <v>38</v>
      </c>
      <c r="I211">
        <f>ROUND(40/100,9)</f>
        <v>0.4</v>
      </c>
      <c r="J211">
        <v>0</v>
      </c>
      <c r="O211">
        <f t="shared" si="236"/>
        <v>151.74</v>
      </c>
      <c r="P211">
        <f t="shared" si="237"/>
        <v>0</v>
      </c>
      <c r="Q211">
        <f t="shared" si="238"/>
        <v>0.24</v>
      </c>
      <c r="R211">
        <f t="shared" si="239"/>
        <v>0.11</v>
      </c>
      <c r="S211">
        <f t="shared" si="240"/>
        <v>151.5</v>
      </c>
      <c r="T211">
        <f t="shared" si="241"/>
        <v>0</v>
      </c>
      <c r="U211">
        <f t="shared" si="242"/>
        <v>2.4396</v>
      </c>
      <c r="V211">
        <f t="shared" si="243"/>
        <v>1.2000000000000001E-3</v>
      </c>
      <c r="W211">
        <f t="shared" si="244"/>
        <v>0</v>
      </c>
      <c r="X211">
        <f t="shared" si="245"/>
        <v>144.03</v>
      </c>
      <c r="Y211">
        <f t="shared" si="246"/>
        <v>98.55</v>
      </c>
      <c r="AA211">
        <v>16483255</v>
      </c>
      <c r="AB211">
        <f t="shared" si="247"/>
        <v>58.094999999999999</v>
      </c>
      <c r="AC211">
        <f>ROUND(((ES211*0)),6)</f>
        <v>0</v>
      </c>
      <c r="AD211">
        <f>ROUND(((((ET211*0.3))-((EU211*0.3)))+AE211),6)</f>
        <v>9.2999999999999999E-2</v>
      </c>
      <c r="AE211">
        <f>ROUND(((EU211*0.3)),6)</f>
        <v>4.2000000000000003E-2</v>
      </c>
      <c r="AF211">
        <f>ROUND(((EV211*0.3)),6)</f>
        <v>58.002000000000002</v>
      </c>
      <c r="AG211">
        <f t="shared" si="248"/>
        <v>0</v>
      </c>
      <c r="AH211">
        <f>((EW211*0.3))</f>
        <v>6.0989999999999993</v>
      </c>
      <c r="AI211">
        <f>((EX211*0.3))</f>
        <v>3.0000000000000001E-3</v>
      </c>
      <c r="AJ211">
        <f t="shared" si="249"/>
        <v>0</v>
      </c>
      <c r="AK211">
        <v>286.92</v>
      </c>
      <c r="AL211">
        <v>93.27</v>
      </c>
      <c r="AM211">
        <v>0.31</v>
      </c>
      <c r="AN211">
        <v>0.14000000000000001</v>
      </c>
      <c r="AO211">
        <v>193.34</v>
      </c>
      <c r="AP211">
        <v>0</v>
      </c>
      <c r="AQ211">
        <v>20.329999999999998</v>
      </c>
      <c r="AR211">
        <v>0.01</v>
      </c>
      <c r="AS211">
        <v>0</v>
      </c>
      <c r="AT211">
        <v>95</v>
      </c>
      <c r="AU211">
        <v>65</v>
      </c>
      <c r="AV211">
        <v>1</v>
      </c>
      <c r="AW211">
        <v>1</v>
      </c>
      <c r="AZ211">
        <v>6.53</v>
      </c>
      <c r="BA211">
        <v>6.53</v>
      </c>
      <c r="BB211">
        <v>6.53</v>
      </c>
      <c r="BC211">
        <v>6.53</v>
      </c>
      <c r="BD211" t="s">
        <v>4</v>
      </c>
      <c r="BE211" t="s">
        <v>4</v>
      </c>
      <c r="BF211" t="s">
        <v>4</v>
      </c>
      <c r="BG211" t="s">
        <v>4</v>
      </c>
      <c r="BH211">
        <v>0</v>
      </c>
      <c r="BI211">
        <v>2</v>
      </c>
      <c r="BJ211" t="s">
        <v>381</v>
      </c>
      <c r="BM211">
        <v>108001</v>
      </c>
      <c r="BN211">
        <v>0</v>
      </c>
      <c r="BO211" t="s">
        <v>4</v>
      </c>
      <c r="BP211">
        <v>0</v>
      </c>
      <c r="BQ211">
        <v>3</v>
      </c>
      <c r="BR211">
        <v>0</v>
      </c>
      <c r="BS211">
        <v>6.53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4</v>
      </c>
      <c r="BZ211">
        <v>95</v>
      </c>
      <c r="CA211">
        <v>65</v>
      </c>
      <c r="CF211">
        <v>0</v>
      </c>
      <c r="CG211">
        <v>0</v>
      </c>
      <c r="CM211">
        <v>0</v>
      </c>
      <c r="CN211" t="s">
        <v>382</v>
      </c>
      <c r="CO211">
        <v>0</v>
      </c>
      <c r="CP211">
        <f t="shared" si="250"/>
        <v>151.74</v>
      </c>
      <c r="CQ211">
        <f t="shared" si="251"/>
        <v>0</v>
      </c>
      <c r="CR211">
        <f t="shared" si="252"/>
        <v>0.60729</v>
      </c>
      <c r="CS211">
        <f t="shared" si="253"/>
        <v>0.27426</v>
      </c>
      <c r="CT211">
        <f t="shared" si="254"/>
        <v>378.75306</v>
      </c>
      <c r="CU211">
        <f t="shared" si="255"/>
        <v>0</v>
      </c>
      <c r="CV211">
        <f t="shared" si="256"/>
        <v>6.0989999999999993</v>
      </c>
      <c r="CW211">
        <f t="shared" si="257"/>
        <v>3.0000000000000001E-3</v>
      </c>
      <c r="CX211">
        <f t="shared" si="258"/>
        <v>0</v>
      </c>
      <c r="CY211">
        <f t="shared" si="259"/>
        <v>144.02950000000001</v>
      </c>
      <c r="CZ211">
        <f t="shared" si="260"/>
        <v>98.546500000000009</v>
      </c>
      <c r="DC211" t="s">
        <v>4</v>
      </c>
      <c r="DD211" t="s">
        <v>20</v>
      </c>
      <c r="DE211" t="s">
        <v>383</v>
      </c>
      <c r="DF211" t="s">
        <v>383</v>
      </c>
      <c r="DG211" t="s">
        <v>383</v>
      </c>
      <c r="DH211" t="s">
        <v>4</v>
      </c>
      <c r="DI211" t="s">
        <v>383</v>
      </c>
      <c r="DJ211" t="s">
        <v>383</v>
      </c>
      <c r="DK211" t="s">
        <v>4</v>
      </c>
      <c r="DL211" t="s">
        <v>4</v>
      </c>
      <c r="DM211" t="s">
        <v>4</v>
      </c>
      <c r="DN211">
        <v>0</v>
      </c>
      <c r="DO211">
        <v>0</v>
      </c>
      <c r="DP211">
        <v>1</v>
      </c>
      <c r="DQ211">
        <v>1</v>
      </c>
      <c r="DU211">
        <v>1003</v>
      </c>
      <c r="DV211" t="s">
        <v>38</v>
      </c>
      <c r="DW211" t="s">
        <v>38</v>
      </c>
      <c r="DX211">
        <v>100</v>
      </c>
      <c r="EE211">
        <v>16510370</v>
      </c>
      <c r="EF211">
        <v>3</v>
      </c>
      <c r="EG211" t="s">
        <v>368</v>
      </c>
      <c r="EH211">
        <v>0</v>
      </c>
      <c r="EI211" t="s">
        <v>4</v>
      </c>
      <c r="EJ211">
        <v>2</v>
      </c>
      <c r="EK211">
        <v>108001</v>
      </c>
      <c r="EL211" t="s">
        <v>369</v>
      </c>
      <c r="EM211" t="s">
        <v>370</v>
      </c>
      <c r="EO211" t="s">
        <v>384</v>
      </c>
      <c r="EQ211">
        <v>0</v>
      </c>
      <c r="ER211">
        <v>286.92</v>
      </c>
      <c r="ES211">
        <v>93.27</v>
      </c>
      <c r="ET211">
        <v>0.31</v>
      </c>
      <c r="EU211">
        <v>0.14000000000000001</v>
      </c>
      <c r="EV211">
        <v>193.34</v>
      </c>
      <c r="EW211">
        <v>20.329999999999998</v>
      </c>
      <c r="EX211">
        <v>0.01</v>
      </c>
      <c r="EY211">
        <v>0</v>
      </c>
      <c r="FQ211">
        <v>0</v>
      </c>
      <c r="FR211">
        <f t="shared" si="261"/>
        <v>0</v>
      </c>
      <c r="FS211">
        <v>0</v>
      </c>
      <c r="FX211">
        <v>95</v>
      </c>
      <c r="FY211">
        <v>65</v>
      </c>
      <c r="GA211" t="s">
        <v>4</v>
      </c>
      <c r="GD211">
        <v>0</v>
      </c>
      <c r="GF211">
        <v>-606202864</v>
      </c>
      <c r="GG211">
        <v>1</v>
      </c>
      <c r="GH211">
        <v>1</v>
      </c>
      <c r="GI211">
        <v>4</v>
      </c>
      <c r="GJ211">
        <v>0</v>
      </c>
      <c r="GK211">
        <f>ROUND(R211*(S12)/100,2)</f>
        <v>0</v>
      </c>
      <c r="GL211">
        <f t="shared" si="262"/>
        <v>0</v>
      </c>
      <c r="GM211">
        <f t="shared" si="263"/>
        <v>394.32</v>
      </c>
      <c r="GN211">
        <f t="shared" si="264"/>
        <v>0</v>
      </c>
      <c r="GO211">
        <f t="shared" si="265"/>
        <v>394.32</v>
      </c>
      <c r="GP211">
        <f t="shared" si="266"/>
        <v>0</v>
      </c>
      <c r="GR211">
        <v>0</v>
      </c>
      <c r="GS211">
        <v>3</v>
      </c>
      <c r="GT211">
        <v>0</v>
      </c>
      <c r="GU211" t="s">
        <v>4</v>
      </c>
      <c r="GV211">
        <f t="shared" si="267"/>
        <v>0</v>
      </c>
      <c r="GW211">
        <v>1</v>
      </c>
      <c r="GX211">
        <f t="shared" si="268"/>
        <v>0</v>
      </c>
      <c r="HA211">
        <v>0</v>
      </c>
      <c r="HB211">
        <v>0</v>
      </c>
      <c r="IK211">
        <v>0</v>
      </c>
    </row>
    <row r="212" spans="1:255" x14ac:dyDescent="0.2">
      <c r="A212" s="2">
        <v>17</v>
      </c>
      <c r="B212" s="2">
        <v>1</v>
      </c>
      <c r="C212" s="2">
        <f>ROW(SmtRes!A405)</f>
        <v>405</v>
      </c>
      <c r="D212" s="2">
        <f>ROW(EtalonRes!A399)</f>
        <v>399</v>
      </c>
      <c r="E212" s="2" t="s">
        <v>385</v>
      </c>
      <c r="F212" s="2" t="s">
        <v>386</v>
      </c>
      <c r="G212" s="2" t="s">
        <v>387</v>
      </c>
      <c r="H212" s="2" t="s">
        <v>294</v>
      </c>
      <c r="I212" s="2">
        <f>ROUND(48/100,9)</f>
        <v>0.48</v>
      </c>
      <c r="J212" s="2">
        <v>0</v>
      </c>
      <c r="K212" s="2"/>
      <c r="L212" s="2"/>
      <c r="M212" s="2"/>
      <c r="N212" s="2"/>
      <c r="O212" s="2">
        <f t="shared" si="236"/>
        <v>324.74</v>
      </c>
      <c r="P212" s="2">
        <f t="shared" si="237"/>
        <v>0</v>
      </c>
      <c r="Q212" s="2">
        <f t="shared" si="238"/>
        <v>64.489999999999995</v>
      </c>
      <c r="R212" s="2">
        <f t="shared" si="239"/>
        <v>9.11</v>
      </c>
      <c r="S212" s="2">
        <f t="shared" si="240"/>
        <v>260.25</v>
      </c>
      <c r="T212" s="2">
        <f t="shared" si="241"/>
        <v>0</v>
      </c>
      <c r="U212" s="2">
        <f t="shared" si="242"/>
        <v>26.234879999999997</v>
      </c>
      <c r="V212" s="2">
        <f t="shared" si="243"/>
        <v>0.72575999999999996</v>
      </c>
      <c r="W212" s="2">
        <f t="shared" si="244"/>
        <v>0</v>
      </c>
      <c r="X212" s="2">
        <f t="shared" si="245"/>
        <v>255.89</v>
      </c>
      <c r="Y212" s="2">
        <f t="shared" si="246"/>
        <v>175.08</v>
      </c>
      <c r="Z212" s="2"/>
      <c r="AA212" s="2">
        <v>16483241</v>
      </c>
      <c r="AB212" s="2">
        <f t="shared" si="247"/>
        <v>676.529</v>
      </c>
      <c r="AC212" s="2">
        <f>ROUND(((ES212*0)),6)</f>
        <v>0</v>
      </c>
      <c r="AD212" s="2">
        <f>ROUND(((((ET212*0.7))-((EU212*0.7)))+AE212),6)</f>
        <v>134.34399999999999</v>
      </c>
      <c r="AE212" s="2">
        <f>ROUND(((EU212*0.7)),6)</f>
        <v>18.977</v>
      </c>
      <c r="AF212" s="2">
        <f>ROUND(((EV212*0.7)),6)</f>
        <v>542.18499999999995</v>
      </c>
      <c r="AG212" s="2">
        <f t="shared" si="248"/>
        <v>0</v>
      </c>
      <c r="AH212" s="2">
        <f>((EW212*0.7))</f>
        <v>54.655999999999999</v>
      </c>
      <c r="AI212" s="2">
        <f>((EX212*0.7))</f>
        <v>1.512</v>
      </c>
      <c r="AJ212" s="2">
        <f t="shared" si="249"/>
        <v>0</v>
      </c>
      <c r="AK212" s="2">
        <v>1482.3</v>
      </c>
      <c r="AL212" s="2">
        <v>515.83000000000004</v>
      </c>
      <c r="AM212" s="2">
        <v>191.92</v>
      </c>
      <c r="AN212" s="2">
        <v>27.11</v>
      </c>
      <c r="AO212" s="2">
        <v>774.55</v>
      </c>
      <c r="AP212" s="2">
        <v>0</v>
      </c>
      <c r="AQ212" s="2">
        <v>78.08</v>
      </c>
      <c r="AR212" s="2">
        <v>2.16</v>
      </c>
      <c r="AS212" s="2">
        <v>0</v>
      </c>
      <c r="AT212" s="2">
        <v>95</v>
      </c>
      <c r="AU212" s="2">
        <v>65</v>
      </c>
      <c r="AV212" s="2">
        <v>1</v>
      </c>
      <c r="AW212" s="2">
        <v>1</v>
      </c>
      <c r="AX212" s="2"/>
      <c r="AY212" s="2"/>
      <c r="AZ212" s="2">
        <v>1</v>
      </c>
      <c r="BA212" s="2">
        <v>1</v>
      </c>
      <c r="BB212" s="2">
        <v>1</v>
      </c>
      <c r="BC212" s="2">
        <v>1</v>
      </c>
      <c r="BD212" s="2" t="s">
        <v>4</v>
      </c>
      <c r="BE212" s="2" t="s">
        <v>4</v>
      </c>
      <c r="BF212" s="2" t="s">
        <v>4</v>
      </c>
      <c r="BG212" s="2" t="s">
        <v>4</v>
      </c>
      <c r="BH212" s="2">
        <v>0</v>
      </c>
      <c r="BI212" s="2">
        <v>2</v>
      </c>
      <c r="BJ212" s="2" t="s">
        <v>388</v>
      </c>
      <c r="BK212" s="2"/>
      <c r="BL212" s="2"/>
      <c r="BM212" s="2">
        <v>108001</v>
      </c>
      <c r="BN212" s="2">
        <v>0</v>
      </c>
      <c r="BO212" s="2" t="s">
        <v>4</v>
      </c>
      <c r="BP212" s="2">
        <v>0</v>
      </c>
      <c r="BQ212" s="2">
        <v>3</v>
      </c>
      <c r="BR212" s="2">
        <v>0</v>
      </c>
      <c r="BS212" s="2">
        <v>1</v>
      </c>
      <c r="BT212" s="2">
        <v>1</v>
      </c>
      <c r="BU212" s="2">
        <v>1</v>
      </c>
      <c r="BV212" s="2">
        <v>1</v>
      </c>
      <c r="BW212" s="2">
        <v>1</v>
      </c>
      <c r="BX212" s="2">
        <v>1</v>
      </c>
      <c r="BY212" s="2" t="s">
        <v>4</v>
      </c>
      <c r="BZ212" s="2">
        <v>95</v>
      </c>
      <c r="CA212" s="2">
        <v>65</v>
      </c>
      <c r="CB212" s="2"/>
      <c r="CC212" s="2"/>
      <c r="CD212" s="2"/>
      <c r="CE212" s="2"/>
      <c r="CF212" s="2">
        <v>0</v>
      </c>
      <c r="CG212" s="2">
        <v>0</v>
      </c>
      <c r="CH212" s="2"/>
      <c r="CI212" s="2"/>
      <c r="CJ212" s="2"/>
      <c r="CK212" s="2"/>
      <c r="CL212" s="2"/>
      <c r="CM212" s="2">
        <v>0</v>
      </c>
      <c r="CN212" s="2" t="s">
        <v>1128</v>
      </c>
      <c r="CO212" s="2">
        <v>0</v>
      </c>
      <c r="CP212" s="2">
        <f t="shared" si="250"/>
        <v>324.74</v>
      </c>
      <c r="CQ212" s="2">
        <f t="shared" si="251"/>
        <v>0</v>
      </c>
      <c r="CR212" s="2">
        <f t="shared" si="252"/>
        <v>134.34399999999999</v>
      </c>
      <c r="CS212" s="2">
        <f t="shared" si="253"/>
        <v>18.977</v>
      </c>
      <c r="CT212" s="2">
        <f t="shared" si="254"/>
        <v>542.18499999999995</v>
      </c>
      <c r="CU212" s="2">
        <f t="shared" si="255"/>
        <v>0</v>
      </c>
      <c r="CV212" s="2">
        <f t="shared" si="256"/>
        <v>54.655999999999999</v>
      </c>
      <c r="CW212" s="2">
        <f t="shared" si="257"/>
        <v>1.512</v>
      </c>
      <c r="CX212" s="2">
        <f t="shared" si="258"/>
        <v>0</v>
      </c>
      <c r="CY212" s="2">
        <f t="shared" si="259"/>
        <v>255.892</v>
      </c>
      <c r="CZ212" s="2">
        <f t="shared" si="260"/>
        <v>175.084</v>
      </c>
      <c r="DA212" s="2"/>
      <c r="DB212" s="2"/>
      <c r="DC212" s="2" t="s">
        <v>4</v>
      </c>
      <c r="DD212" s="2" t="s">
        <v>20</v>
      </c>
      <c r="DE212" s="2" t="s">
        <v>21</v>
      </c>
      <c r="DF212" s="2" t="s">
        <v>21</v>
      </c>
      <c r="DG212" s="2" t="s">
        <v>21</v>
      </c>
      <c r="DH212" s="2" t="s">
        <v>4</v>
      </c>
      <c r="DI212" s="2" t="s">
        <v>21</v>
      </c>
      <c r="DJ212" s="2" t="s">
        <v>21</v>
      </c>
      <c r="DK212" s="2" t="s">
        <v>4</v>
      </c>
      <c r="DL212" s="2" t="s">
        <v>4</v>
      </c>
      <c r="DM212" s="2" t="s">
        <v>4</v>
      </c>
      <c r="DN212" s="2">
        <v>0</v>
      </c>
      <c r="DO212" s="2">
        <v>0</v>
      </c>
      <c r="DP212" s="2">
        <v>1</v>
      </c>
      <c r="DQ212" s="2">
        <v>1</v>
      </c>
      <c r="DR212" s="2"/>
      <c r="DS212" s="2"/>
      <c r="DT212" s="2"/>
      <c r="DU212" s="2">
        <v>1013</v>
      </c>
      <c r="DV212" s="2" t="s">
        <v>294</v>
      </c>
      <c r="DW212" s="2" t="s">
        <v>294</v>
      </c>
      <c r="DX212" s="2">
        <v>1</v>
      </c>
      <c r="DY212" s="2"/>
      <c r="DZ212" s="2"/>
      <c r="EA212" s="2"/>
      <c r="EB212" s="2"/>
      <c r="EC212" s="2"/>
      <c r="ED212" s="2"/>
      <c r="EE212" s="2">
        <v>16510370</v>
      </c>
      <c r="EF212" s="2">
        <v>3</v>
      </c>
      <c r="EG212" s="2" t="s">
        <v>368</v>
      </c>
      <c r="EH212" s="2">
        <v>0</v>
      </c>
      <c r="EI212" s="2" t="s">
        <v>4</v>
      </c>
      <c r="EJ212" s="2">
        <v>2</v>
      </c>
      <c r="EK212" s="2">
        <v>108001</v>
      </c>
      <c r="EL212" s="2" t="s">
        <v>369</v>
      </c>
      <c r="EM212" s="2" t="s">
        <v>370</v>
      </c>
      <c r="EN212" s="2"/>
      <c r="EO212" s="2" t="s">
        <v>389</v>
      </c>
      <c r="EP212" s="2"/>
      <c r="EQ212" s="2">
        <v>0</v>
      </c>
      <c r="ER212" s="2">
        <v>1482.3</v>
      </c>
      <c r="ES212" s="2">
        <v>515.83000000000004</v>
      </c>
      <c r="ET212" s="2">
        <v>191.92</v>
      </c>
      <c r="EU212" s="2">
        <v>27.11</v>
      </c>
      <c r="EV212" s="2">
        <v>774.55</v>
      </c>
      <c r="EW212" s="2">
        <v>78.08</v>
      </c>
      <c r="EX212" s="2">
        <v>2.16</v>
      </c>
      <c r="EY212" s="2">
        <v>0</v>
      </c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>
        <v>0</v>
      </c>
      <c r="FR212" s="2">
        <f t="shared" si="261"/>
        <v>0</v>
      </c>
      <c r="FS212" s="2">
        <v>0</v>
      </c>
      <c r="FT212" s="2"/>
      <c r="FU212" s="2"/>
      <c r="FV212" s="2"/>
      <c r="FW212" s="2"/>
      <c r="FX212" s="2">
        <v>95</v>
      </c>
      <c r="FY212" s="2">
        <v>65</v>
      </c>
      <c r="FZ212" s="2"/>
      <c r="GA212" s="2" t="s">
        <v>4</v>
      </c>
      <c r="GB212" s="2"/>
      <c r="GC212" s="2"/>
      <c r="GD212" s="2">
        <v>0</v>
      </c>
      <c r="GE212" s="2"/>
      <c r="GF212" s="2">
        <v>-1470913311</v>
      </c>
      <c r="GG212" s="2">
        <v>2</v>
      </c>
      <c r="GH212" s="2">
        <v>1</v>
      </c>
      <c r="GI212" s="2">
        <v>-2</v>
      </c>
      <c r="GJ212" s="2">
        <v>0</v>
      </c>
      <c r="GK212" s="2">
        <f>ROUND(R212*(R12)/100,2)</f>
        <v>0</v>
      </c>
      <c r="GL212" s="2">
        <f t="shared" si="262"/>
        <v>0</v>
      </c>
      <c r="GM212" s="2">
        <f t="shared" si="263"/>
        <v>755.71</v>
      </c>
      <c r="GN212" s="2">
        <f t="shared" si="264"/>
        <v>0</v>
      </c>
      <c r="GO212" s="2">
        <f t="shared" si="265"/>
        <v>755.71</v>
      </c>
      <c r="GP212" s="2">
        <f t="shared" si="266"/>
        <v>0</v>
      </c>
      <c r="GQ212" s="2"/>
      <c r="GR212" s="2">
        <v>0</v>
      </c>
      <c r="GS212" s="2">
        <v>3</v>
      </c>
      <c r="GT212" s="2">
        <v>0</v>
      </c>
      <c r="GU212" s="2" t="s">
        <v>4</v>
      </c>
      <c r="GV212" s="2">
        <f t="shared" si="267"/>
        <v>0</v>
      </c>
      <c r="GW212" s="2">
        <v>1</v>
      </c>
      <c r="GX212" s="2">
        <f t="shared" si="268"/>
        <v>0</v>
      </c>
      <c r="GY212" s="2"/>
      <c r="GZ212" s="2"/>
      <c r="HA212" s="2">
        <v>0</v>
      </c>
      <c r="HB212" s="2">
        <v>0</v>
      </c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>
        <v>0</v>
      </c>
      <c r="IL212" s="2"/>
      <c r="IM212" s="2"/>
      <c r="IN212" s="2"/>
      <c r="IO212" s="2"/>
      <c r="IP212" s="2"/>
      <c r="IQ212" s="2"/>
      <c r="IR212" s="2"/>
      <c r="IS212" s="2"/>
      <c r="IT212" s="2"/>
      <c r="IU212" s="2"/>
    </row>
    <row r="213" spans="1:255" x14ac:dyDescent="0.2">
      <c r="A213">
        <v>17</v>
      </c>
      <c r="B213">
        <v>1</v>
      </c>
      <c r="C213">
        <f>ROW(SmtRes!A414)</f>
        <v>414</v>
      </c>
      <c r="D213">
        <f>ROW(EtalonRes!A408)</f>
        <v>408</v>
      </c>
      <c r="E213" t="s">
        <v>385</v>
      </c>
      <c r="F213" t="s">
        <v>386</v>
      </c>
      <c r="G213" t="s">
        <v>387</v>
      </c>
      <c r="H213" t="s">
        <v>294</v>
      </c>
      <c r="I213">
        <f>ROUND(48/100,9)</f>
        <v>0.48</v>
      </c>
      <c r="J213">
        <v>0</v>
      </c>
      <c r="O213">
        <f t="shared" si="236"/>
        <v>2120.5100000000002</v>
      </c>
      <c r="P213">
        <f t="shared" si="237"/>
        <v>0</v>
      </c>
      <c r="Q213">
        <f t="shared" si="238"/>
        <v>421.09</v>
      </c>
      <c r="R213">
        <f t="shared" si="239"/>
        <v>59.48</v>
      </c>
      <c r="S213">
        <f t="shared" si="240"/>
        <v>1699.42</v>
      </c>
      <c r="T213">
        <f t="shared" si="241"/>
        <v>0</v>
      </c>
      <c r="U213">
        <f t="shared" si="242"/>
        <v>26.234879999999997</v>
      </c>
      <c r="V213">
        <f t="shared" si="243"/>
        <v>0.72575999999999996</v>
      </c>
      <c r="W213">
        <f t="shared" si="244"/>
        <v>0</v>
      </c>
      <c r="X213">
        <f t="shared" si="245"/>
        <v>1670.96</v>
      </c>
      <c r="Y213">
        <f t="shared" si="246"/>
        <v>1143.29</v>
      </c>
      <c r="AA213">
        <v>16483255</v>
      </c>
      <c r="AB213">
        <f t="shared" si="247"/>
        <v>676.529</v>
      </c>
      <c r="AC213">
        <f>ROUND(((ES213*0)),6)</f>
        <v>0</v>
      </c>
      <c r="AD213">
        <f>ROUND(((((ET213*0.7))-((EU213*0.7)))+AE213),6)</f>
        <v>134.34399999999999</v>
      </c>
      <c r="AE213">
        <f>ROUND(((EU213*0.7)),6)</f>
        <v>18.977</v>
      </c>
      <c r="AF213">
        <f>ROUND(((EV213*0.7)),6)</f>
        <v>542.18499999999995</v>
      </c>
      <c r="AG213">
        <f t="shared" si="248"/>
        <v>0</v>
      </c>
      <c r="AH213">
        <f>((EW213*0.7))</f>
        <v>54.655999999999999</v>
      </c>
      <c r="AI213">
        <f>((EX213*0.7))</f>
        <v>1.512</v>
      </c>
      <c r="AJ213">
        <f t="shared" si="249"/>
        <v>0</v>
      </c>
      <c r="AK213">
        <v>1482.3</v>
      </c>
      <c r="AL213">
        <v>515.83000000000004</v>
      </c>
      <c r="AM213">
        <v>191.92</v>
      </c>
      <c r="AN213">
        <v>27.11</v>
      </c>
      <c r="AO213">
        <v>774.55</v>
      </c>
      <c r="AP213">
        <v>0</v>
      </c>
      <c r="AQ213">
        <v>78.08</v>
      </c>
      <c r="AR213">
        <v>2.16</v>
      </c>
      <c r="AS213">
        <v>0</v>
      </c>
      <c r="AT213">
        <v>95</v>
      </c>
      <c r="AU213">
        <v>65</v>
      </c>
      <c r="AV213">
        <v>1</v>
      </c>
      <c r="AW213">
        <v>1</v>
      </c>
      <c r="AZ213">
        <v>6.53</v>
      </c>
      <c r="BA213">
        <v>6.53</v>
      </c>
      <c r="BB213">
        <v>6.53</v>
      </c>
      <c r="BC213">
        <v>6.53</v>
      </c>
      <c r="BD213" t="s">
        <v>4</v>
      </c>
      <c r="BE213" t="s">
        <v>4</v>
      </c>
      <c r="BF213" t="s">
        <v>4</v>
      </c>
      <c r="BG213" t="s">
        <v>4</v>
      </c>
      <c r="BH213">
        <v>0</v>
      </c>
      <c r="BI213">
        <v>2</v>
      </c>
      <c r="BJ213" t="s">
        <v>388</v>
      </c>
      <c r="BM213">
        <v>108001</v>
      </c>
      <c r="BN213">
        <v>0</v>
      </c>
      <c r="BO213" t="s">
        <v>4</v>
      </c>
      <c r="BP213">
        <v>0</v>
      </c>
      <c r="BQ213">
        <v>3</v>
      </c>
      <c r="BR213">
        <v>0</v>
      </c>
      <c r="BS213">
        <v>6.53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4</v>
      </c>
      <c r="BZ213">
        <v>95</v>
      </c>
      <c r="CA213">
        <v>65</v>
      </c>
      <c r="CF213">
        <v>0</v>
      </c>
      <c r="CG213">
        <v>0</v>
      </c>
      <c r="CM213">
        <v>0</v>
      </c>
      <c r="CN213" t="s">
        <v>1128</v>
      </c>
      <c r="CO213">
        <v>0</v>
      </c>
      <c r="CP213">
        <f t="shared" si="250"/>
        <v>2120.5100000000002</v>
      </c>
      <c r="CQ213">
        <f t="shared" si="251"/>
        <v>0</v>
      </c>
      <c r="CR213">
        <f t="shared" si="252"/>
        <v>877.26631999999995</v>
      </c>
      <c r="CS213">
        <f t="shared" si="253"/>
        <v>123.91981000000001</v>
      </c>
      <c r="CT213">
        <f t="shared" si="254"/>
        <v>3540.4680499999999</v>
      </c>
      <c r="CU213">
        <f t="shared" si="255"/>
        <v>0</v>
      </c>
      <c r="CV213">
        <f t="shared" si="256"/>
        <v>54.655999999999999</v>
      </c>
      <c r="CW213">
        <f t="shared" si="257"/>
        <v>1.512</v>
      </c>
      <c r="CX213">
        <f t="shared" si="258"/>
        <v>0</v>
      </c>
      <c r="CY213">
        <f t="shared" si="259"/>
        <v>1670.9549999999999</v>
      </c>
      <c r="CZ213">
        <f t="shared" si="260"/>
        <v>1143.2850000000001</v>
      </c>
      <c r="DC213" t="s">
        <v>4</v>
      </c>
      <c r="DD213" t="s">
        <v>20</v>
      </c>
      <c r="DE213" t="s">
        <v>21</v>
      </c>
      <c r="DF213" t="s">
        <v>21</v>
      </c>
      <c r="DG213" t="s">
        <v>21</v>
      </c>
      <c r="DH213" t="s">
        <v>4</v>
      </c>
      <c r="DI213" t="s">
        <v>21</v>
      </c>
      <c r="DJ213" t="s">
        <v>21</v>
      </c>
      <c r="DK213" t="s">
        <v>4</v>
      </c>
      <c r="DL213" t="s">
        <v>4</v>
      </c>
      <c r="DM213" t="s">
        <v>4</v>
      </c>
      <c r="DN213">
        <v>0</v>
      </c>
      <c r="DO213">
        <v>0</v>
      </c>
      <c r="DP213">
        <v>1</v>
      </c>
      <c r="DQ213">
        <v>1</v>
      </c>
      <c r="DU213">
        <v>1013</v>
      </c>
      <c r="DV213" t="s">
        <v>294</v>
      </c>
      <c r="DW213" t="s">
        <v>294</v>
      </c>
      <c r="DX213">
        <v>1</v>
      </c>
      <c r="EE213">
        <v>16510370</v>
      </c>
      <c r="EF213">
        <v>3</v>
      </c>
      <c r="EG213" t="s">
        <v>368</v>
      </c>
      <c r="EH213">
        <v>0</v>
      </c>
      <c r="EI213" t="s">
        <v>4</v>
      </c>
      <c r="EJ213">
        <v>2</v>
      </c>
      <c r="EK213">
        <v>108001</v>
      </c>
      <c r="EL213" t="s">
        <v>369</v>
      </c>
      <c r="EM213" t="s">
        <v>370</v>
      </c>
      <c r="EO213" t="s">
        <v>389</v>
      </c>
      <c r="EQ213">
        <v>0</v>
      </c>
      <c r="ER213">
        <v>1482.3</v>
      </c>
      <c r="ES213">
        <v>515.83000000000004</v>
      </c>
      <c r="ET213">
        <v>191.92</v>
      </c>
      <c r="EU213">
        <v>27.11</v>
      </c>
      <c r="EV213">
        <v>774.55</v>
      </c>
      <c r="EW213">
        <v>78.08</v>
      </c>
      <c r="EX213">
        <v>2.16</v>
      </c>
      <c r="EY213">
        <v>0</v>
      </c>
      <c r="FQ213">
        <v>0</v>
      </c>
      <c r="FR213">
        <f t="shared" si="261"/>
        <v>0</v>
      </c>
      <c r="FS213">
        <v>0</v>
      </c>
      <c r="FX213">
        <v>95</v>
      </c>
      <c r="FY213">
        <v>65</v>
      </c>
      <c r="GA213" t="s">
        <v>4</v>
      </c>
      <c r="GD213">
        <v>0</v>
      </c>
      <c r="GF213">
        <v>-1470913311</v>
      </c>
      <c r="GG213">
        <v>1</v>
      </c>
      <c r="GH213">
        <v>1</v>
      </c>
      <c r="GI213">
        <v>4</v>
      </c>
      <c r="GJ213">
        <v>0</v>
      </c>
      <c r="GK213">
        <f>ROUND(R213*(S12)/100,2)</f>
        <v>0</v>
      </c>
      <c r="GL213">
        <f t="shared" si="262"/>
        <v>0</v>
      </c>
      <c r="GM213">
        <f t="shared" si="263"/>
        <v>4934.76</v>
      </c>
      <c r="GN213">
        <f t="shared" si="264"/>
        <v>0</v>
      </c>
      <c r="GO213">
        <f t="shared" si="265"/>
        <v>4934.76</v>
      </c>
      <c r="GP213">
        <f t="shared" si="266"/>
        <v>0</v>
      </c>
      <c r="GR213">
        <v>0</v>
      </c>
      <c r="GS213">
        <v>3</v>
      </c>
      <c r="GT213">
        <v>0</v>
      </c>
      <c r="GU213" t="s">
        <v>4</v>
      </c>
      <c r="GV213">
        <f t="shared" si="267"/>
        <v>0</v>
      </c>
      <c r="GW213">
        <v>1</v>
      </c>
      <c r="GX213">
        <f t="shared" si="268"/>
        <v>0</v>
      </c>
      <c r="HA213">
        <v>0</v>
      </c>
      <c r="HB213">
        <v>0</v>
      </c>
      <c r="IK213">
        <v>0</v>
      </c>
    </row>
    <row r="214" spans="1:255" x14ac:dyDescent="0.2">
      <c r="A214" s="2">
        <v>17</v>
      </c>
      <c r="B214" s="2">
        <v>1</v>
      </c>
      <c r="C214" s="2">
        <f>ROW(SmtRes!A415)</f>
        <v>415</v>
      </c>
      <c r="D214" s="2">
        <f>ROW(EtalonRes!A409)</f>
        <v>409</v>
      </c>
      <c r="E214" s="2" t="s">
        <v>390</v>
      </c>
      <c r="F214" s="2" t="s">
        <v>391</v>
      </c>
      <c r="G214" s="2" t="s">
        <v>392</v>
      </c>
      <c r="H214" s="2" t="s">
        <v>294</v>
      </c>
      <c r="I214" s="2">
        <f>ROUND(64/100,9)</f>
        <v>0.64</v>
      </c>
      <c r="J214" s="2">
        <v>0</v>
      </c>
      <c r="K214" s="2"/>
      <c r="L214" s="2"/>
      <c r="M214" s="2"/>
      <c r="N214" s="2"/>
      <c r="O214" s="2">
        <f t="shared" si="236"/>
        <v>29.15</v>
      </c>
      <c r="P214" s="2">
        <f t="shared" si="237"/>
        <v>0</v>
      </c>
      <c r="Q214" s="2">
        <f t="shared" si="238"/>
        <v>0</v>
      </c>
      <c r="R214" s="2">
        <f t="shared" si="239"/>
        <v>0</v>
      </c>
      <c r="S214" s="2">
        <f t="shared" si="240"/>
        <v>29.15</v>
      </c>
      <c r="T214" s="2">
        <f t="shared" si="241"/>
        <v>0</v>
      </c>
      <c r="U214" s="2">
        <f t="shared" si="242"/>
        <v>3.7376</v>
      </c>
      <c r="V214" s="2">
        <f t="shared" si="243"/>
        <v>0</v>
      </c>
      <c r="W214" s="2">
        <f t="shared" si="244"/>
        <v>0</v>
      </c>
      <c r="X214" s="2">
        <f t="shared" si="245"/>
        <v>24.78</v>
      </c>
      <c r="Y214" s="2">
        <f t="shared" si="246"/>
        <v>18.95</v>
      </c>
      <c r="Z214" s="2"/>
      <c r="AA214" s="2">
        <v>16483241</v>
      </c>
      <c r="AB214" s="2">
        <f t="shared" si="247"/>
        <v>45.55</v>
      </c>
      <c r="AC214" s="2">
        <f t="shared" ref="AC214:AC245" si="269">ROUND((ES214),6)</f>
        <v>0</v>
      </c>
      <c r="AD214" s="2">
        <f t="shared" ref="AD214:AD245" si="270">ROUND((((ET214)-(EU214))+AE214),6)</f>
        <v>0</v>
      </c>
      <c r="AE214" s="2">
        <f t="shared" ref="AE214:AE253" si="271">ROUND((EU214),6)</f>
        <v>0</v>
      </c>
      <c r="AF214" s="2">
        <f t="shared" ref="AF214:AF253" si="272">ROUND((EV214),6)</f>
        <v>45.55</v>
      </c>
      <c r="AG214" s="2">
        <f t="shared" si="248"/>
        <v>0</v>
      </c>
      <c r="AH214" s="2">
        <f t="shared" ref="AH214:AH253" si="273">(EW214)</f>
        <v>5.84</v>
      </c>
      <c r="AI214" s="2">
        <f t="shared" ref="AI214:AI253" si="274">(EX214)</f>
        <v>0</v>
      </c>
      <c r="AJ214" s="2">
        <f t="shared" si="249"/>
        <v>0</v>
      </c>
      <c r="AK214" s="2">
        <v>45.55</v>
      </c>
      <c r="AL214" s="2">
        <v>0</v>
      </c>
      <c r="AM214" s="2">
        <v>0</v>
      </c>
      <c r="AN214" s="2">
        <v>0</v>
      </c>
      <c r="AO214" s="2">
        <v>45.55</v>
      </c>
      <c r="AP214" s="2">
        <v>0</v>
      </c>
      <c r="AQ214" s="2">
        <v>5.84</v>
      </c>
      <c r="AR214" s="2">
        <v>0</v>
      </c>
      <c r="AS214" s="2">
        <v>0</v>
      </c>
      <c r="AT214" s="2">
        <v>85</v>
      </c>
      <c r="AU214" s="2">
        <v>65</v>
      </c>
      <c r="AV214" s="2">
        <v>1</v>
      </c>
      <c r="AW214" s="2">
        <v>1</v>
      </c>
      <c r="AX214" s="2"/>
      <c r="AY214" s="2"/>
      <c r="AZ214" s="2">
        <v>1</v>
      </c>
      <c r="BA214" s="2">
        <v>1</v>
      </c>
      <c r="BB214" s="2">
        <v>1</v>
      </c>
      <c r="BC214" s="2">
        <v>1</v>
      </c>
      <c r="BD214" s="2" t="s">
        <v>4</v>
      </c>
      <c r="BE214" s="2" t="s">
        <v>4</v>
      </c>
      <c r="BF214" s="2" t="s">
        <v>4</v>
      </c>
      <c r="BG214" s="2" t="s">
        <v>4</v>
      </c>
      <c r="BH214" s="2">
        <v>0</v>
      </c>
      <c r="BI214" s="2">
        <v>1</v>
      </c>
      <c r="BJ214" s="2" t="s">
        <v>393</v>
      </c>
      <c r="BK214" s="2"/>
      <c r="BL214" s="2"/>
      <c r="BM214" s="2">
        <v>67001</v>
      </c>
      <c r="BN214" s="2">
        <v>0</v>
      </c>
      <c r="BO214" s="2" t="s">
        <v>4</v>
      </c>
      <c r="BP214" s="2">
        <v>0</v>
      </c>
      <c r="BQ214" s="2">
        <v>6</v>
      </c>
      <c r="BR214" s="2">
        <v>0</v>
      </c>
      <c r="BS214" s="2">
        <v>1</v>
      </c>
      <c r="BT214" s="2">
        <v>1</v>
      </c>
      <c r="BU214" s="2">
        <v>1</v>
      </c>
      <c r="BV214" s="2">
        <v>1</v>
      </c>
      <c r="BW214" s="2">
        <v>1</v>
      </c>
      <c r="BX214" s="2">
        <v>1</v>
      </c>
      <c r="BY214" s="2" t="s">
        <v>4</v>
      </c>
      <c r="BZ214" s="2">
        <v>85</v>
      </c>
      <c r="CA214" s="2">
        <v>65</v>
      </c>
      <c r="CB214" s="2"/>
      <c r="CC214" s="2"/>
      <c r="CD214" s="2"/>
      <c r="CE214" s="2"/>
      <c r="CF214" s="2">
        <v>0</v>
      </c>
      <c r="CG214" s="2">
        <v>0</v>
      </c>
      <c r="CH214" s="2"/>
      <c r="CI214" s="2"/>
      <c r="CJ214" s="2"/>
      <c r="CK214" s="2"/>
      <c r="CL214" s="2"/>
      <c r="CM214" s="2">
        <v>0</v>
      </c>
      <c r="CN214" s="2" t="s">
        <v>4</v>
      </c>
      <c r="CO214" s="2">
        <v>0</v>
      </c>
      <c r="CP214" s="2">
        <f t="shared" si="250"/>
        <v>29.15</v>
      </c>
      <c r="CQ214" s="2">
        <f t="shared" si="251"/>
        <v>0</v>
      </c>
      <c r="CR214" s="2">
        <f t="shared" si="252"/>
        <v>0</v>
      </c>
      <c r="CS214" s="2">
        <f t="shared" si="253"/>
        <v>0</v>
      </c>
      <c r="CT214" s="2">
        <f t="shared" si="254"/>
        <v>45.55</v>
      </c>
      <c r="CU214" s="2">
        <f t="shared" si="255"/>
        <v>0</v>
      </c>
      <c r="CV214" s="2">
        <f t="shared" si="256"/>
        <v>5.84</v>
      </c>
      <c r="CW214" s="2">
        <f t="shared" si="257"/>
        <v>0</v>
      </c>
      <c r="CX214" s="2">
        <f t="shared" si="258"/>
        <v>0</v>
      </c>
      <c r="CY214" s="2">
        <f t="shared" si="259"/>
        <v>24.7775</v>
      </c>
      <c r="CZ214" s="2">
        <f t="shared" si="260"/>
        <v>18.947500000000002</v>
      </c>
      <c r="DA214" s="2"/>
      <c r="DB214" s="2"/>
      <c r="DC214" s="2" t="s">
        <v>4</v>
      </c>
      <c r="DD214" s="2" t="s">
        <v>4</v>
      </c>
      <c r="DE214" s="2" t="s">
        <v>4</v>
      </c>
      <c r="DF214" s="2" t="s">
        <v>4</v>
      </c>
      <c r="DG214" s="2" t="s">
        <v>4</v>
      </c>
      <c r="DH214" s="2" t="s">
        <v>4</v>
      </c>
      <c r="DI214" s="2" t="s">
        <v>4</v>
      </c>
      <c r="DJ214" s="2" t="s">
        <v>4</v>
      </c>
      <c r="DK214" s="2" t="s">
        <v>4</v>
      </c>
      <c r="DL214" s="2" t="s">
        <v>4</v>
      </c>
      <c r="DM214" s="2" t="s">
        <v>4</v>
      </c>
      <c r="DN214" s="2">
        <v>0</v>
      </c>
      <c r="DO214" s="2">
        <v>0</v>
      </c>
      <c r="DP214" s="2">
        <v>1</v>
      </c>
      <c r="DQ214" s="2">
        <v>1</v>
      </c>
      <c r="DR214" s="2"/>
      <c r="DS214" s="2"/>
      <c r="DT214" s="2"/>
      <c r="DU214" s="2">
        <v>1013</v>
      </c>
      <c r="DV214" s="2" t="s">
        <v>294</v>
      </c>
      <c r="DW214" s="2" t="s">
        <v>294</v>
      </c>
      <c r="DX214" s="2">
        <v>1</v>
      </c>
      <c r="DY214" s="2"/>
      <c r="DZ214" s="2"/>
      <c r="EA214" s="2"/>
      <c r="EB214" s="2"/>
      <c r="EC214" s="2"/>
      <c r="ED214" s="2"/>
      <c r="EE214" s="2">
        <v>16510612</v>
      </c>
      <c r="EF214" s="2">
        <v>6</v>
      </c>
      <c r="EG214" s="2" t="s">
        <v>53</v>
      </c>
      <c r="EH214" s="2">
        <v>0</v>
      </c>
      <c r="EI214" s="2" t="s">
        <v>4</v>
      </c>
      <c r="EJ214" s="2">
        <v>1</v>
      </c>
      <c r="EK214" s="2">
        <v>67001</v>
      </c>
      <c r="EL214" s="2" t="s">
        <v>376</v>
      </c>
      <c r="EM214" s="2" t="s">
        <v>377</v>
      </c>
      <c r="EN214" s="2"/>
      <c r="EO214" s="2" t="s">
        <v>4</v>
      </c>
      <c r="EP214" s="2"/>
      <c r="EQ214" s="2">
        <v>0</v>
      </c>
      <c r="ER214" s="2">
        <v>45.55</v>
      </c>
      <c r="ES214" s="2">
        <v>0</v>
      </c>
      <c r="ET214" s="2">
        <v>0</v>
      </c>
      <c r="EU214" s="2">
        <v>0</v>
      </c>
      <c r="EV214" s="2">
        <v>45.55</v>
      </c>
      <c r="EW214" s="2">
        <v>5.84</v>
      </c>
      <c r="EX214" s="2">
        <v>0</v>
      </c>
      <c r="EY214" s="2">
        <v>0</v>
      </c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>
        <v>0</v>
      </c>
      <c r="FR214" s="2">
        <f t="shared" si="261"/>
        <v>0</v>
      </c>
      <c r="FS214" s="2">
        <v>0</v>
      </c>
      <c r="FT214" s="2"/>
      <c r="FU214" s="2"/>
      <c r="FV214" s="2"/>
      <c r="FW214" s="2"/>
      <c r="FX214" s="2">
        <v>85</v>
      </c>
      <c r="FY214" s="2">
        <v>65</v>
      </c>
      <c r="FZ214" s="2"/>
      <c r="GA214" s="2" t="s">
        <v>4</v>
      </c>
      <c r="GB214" s="2"/>
      <c r="GC214" s="2"/>
      <c r="GD214" s="2">
        <v>0</v>
      </c>
      <c r="GE214" s="2"/>
      <c r="GF214" s="2">
        <v>-364073208</v>
      </c>
      <c r="GG214" s="2">
        <v>2</v>
      </c>
      <c r="GH214" s="2">
        <v>1</v>
      </c>
      <c r="GI214" s="2">
        <v>-2</v>
      </c>
      <c r="GJ214" s="2">
        <v>0</v>
      </c>
      <c r="GK214" s="2">
        <f>ROUND(R214*(R12)/100,2)</f>
        <v>0</v>
      </c>
      <c r="GL214" s="2">
        <f t="shared" si="262"/>
        <v>0</v>
      </c>
      <c r="GM214" s="2">
        <f t="shared" si="263"/>
        <v>72.88</v>
      </c>
      <c r="GN214" s="2">
        <f t="shared" si="264"/>
        <v>72.88</v>
      </c>
      <c r="GO214" s="2">
        <f t="shared" si="265"/>
        <v>0</v>
      </c>
      <c r="GP214" s="2">
        <f t="shared" si="266"/>
        <v>0</v>
      </c>
      <c r="GQ214" s="2"/>
      <c r="GR214" s="2">
        <v>0</v>
      </c>
      <c r="GS214" s="2">
        <v>3</v>
      </c>
      <c r="GT214" s="2">
        <v>0</v>
      </c>
      <c r="GU214" s="2" t="s">
        <v>4</v>
      </c>
      <c r="GV214" s="2">
        <f t="shared" si="267"/>
        <v>0</v>
      </c>
      <c r="GW214" s="2">
        <v>1</v>
      </c>
      <c r="GX214" s="2">
        <f t="shared" si="268"/>
        <v>0</v>
      </c>
      <c r="GY214" s="2"/>
      <c r="GZ214" s="2"/>
      <c r="HA214" s="2">
        <v>0</v>
      </c>
      <c r="HB214" s="2">
        <v>0</v>
      </c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>
        <v>0</v>
      </c>
      <c r="IL214" s="2"/>
      <c r="IM214" s="2"/>
      <c r="IN214" s="2"/>
      <c r="IO214" s="2"/>
      <c r="IP214" s="2"/>
      <c r="IQ214" s="2"/>
      <c r="IR214" s="2"/>
      <c r="IS214" s="2"/>
      <c r="IT214" s="2"/>
      <c r="IU214" s="2"/>
    </row>
    <row r="215" spans="1:255" x14ac:dyDescent="0.2">
      <c r="A215">
        <v>17</v>
      </c>
      <c r="B215">
        <v>1</v>
      </c>
      <c r="C215">
        <f>ROW(SmtRes!A416)</f>
        <v>416</v>
      </c>
      <c r="D215">
        <f>ROW(EtalonRes!A410)</f>
        <v>410</v>
      </c>
      <c r="E215" t="s">
        <v>390</v>
      </c>
      <c r="F215" t="s">
        <v>391</v>
      </c>
      <c r="G215" t="s">
        <v>392</v>
      </c>
      <c r="H215" t="s">
        <v>294</v>
      </c>
      <c r="I215">
        <f>ROUND(64/100,9)</f>
        <v>0.64</v>
      </c>
      <c r="J215">
        <v>0</v>
      </c>
      <c r="O215">
        <f t="shared" si="236"/>
        <v>190.36</v>
      </c>
      <c r="P215">
        <f t="shared" si="237"/>
        <v>0</v>
      </c>
      <c r="Q215">
        <f t="shared" si="238"/>
        <v>0</v>
      </c>
      <c r="R215">
        <f t="shared" si="239"/>
        <v>0</v>
      </c>
      <c r="S215">
        <f t="shared" si="240"/>
        <v>190.36</v>
      </c>
      <c r="T215">
        <f t="shared" si="241"/>
        <v>0</v>
      </c>
      <c r="U215">
        <f t="shared" si="242"/>
        <v>3.7376</v>
      </c>
      <c r="V215">
        <f t="shared" si="243"/>
        <v>0</v>
      </c>
      <c r="W215">
        <f t="shared" si="244"/>
        <v>0</v>
      </c>
      <c r="X215">
        <f t="shared" si="245"/>
        <v>161.81</v>
      </c>
      <c r="Y215">
        <f t="shared" si="246"/>
        <v>123.73</v>
      </c>
      <c r="AA215">
        <v>16483255</v>
      </c>
      <c r="AB215">
        <f t="shared" si="247"/>
        <v>45.55</v>
      </c>
      <c r="AC215">
        <f t="shared" si="269"/>
        <v>0</v>
      </c>
      <c r="AD215">
        <f t="shared" si="270"/>
        <v>0</v>
      </c>
      <c r="AE215">
        <f t="shared" si="271"/>
        <v>0</v>
      </c>
      <c r="AF215">
        <f t="shared" si="272"/>
        <v>45.55</v>
      </c>
      <c r="AG215">
        <f t="shared" si="248"/>
        <v>0</v>
      </c>
      <c r="AH215">
        <f t="shared" si="273"/>
        <v>5.84</v>
      </c>
      <c r="AI215">
        <f t="shared" si="274"/>
        <v>0</v>
      </c>
      <c r="AJ215">
        <f t="shared" si="249"/>
        <v>0</v>
      </c>
      <c r="AK215">
        <v>45.55</v>
      </c>
      <c r="AL215">
        <v>0</v>
      </c>
      <c r="AM215">
        <v>0</v>
      </c>
      <c r="AN215">
        <v>0</v>
      </c>
      <c r="AO215">
        <v>45.55</v>
      </c>
      <c r="AP215">
        <v>0</v>
      </c>
      <c r="AQ215">
        <v>5.84</v>
      </c>
      <c r="AR215">
        <v>0</v>
      </c>
      <c r="AS215">
        <v>0</v>
      </c>
      <c r="AT215">
        <v>85</v>
      </c>
      <c r="AU215">
        <v>65</v>
      </c>
      <c r="AV215">
        <v>1</v>
      </c>
      <c r="AW215">
        <v>1</v>
      </c>
      <c r="AZ215">
        <v>6.53</v>
      </c>
      <c r="BA215">
        <v>6.53</v>
      </c>
      <c r="BB215">
        <v>6.53</v>
      </c>
      <c r="BC215">
        <v>6.53</v>
      </c>
      <c r="BD215" t="s">
        <v>4</v>
      </c>
      <c r="BE215" t="s">
        <v>4</v>
      </c>
      <c r="BF215" t="s">
        <v>4</v>
      </c>
      <c r="BG215" t="s">
        <v>4</v>
      </c>
      <c r="BH215">
        <v>0</v>
      </c>
      <c r="BI215">
        <v>1</v>
      </c>
      <c r="BJ215" t="s">
        <v>393</v>
      </c>
      <c r="BM215">
        <v>67001</v>
      </c>
      <c r="BN215">
        <v>0</v>
      </c>
      <c r="BO215" t="s">
        <v>4</v>
      </c>
      <c r="BP215">
        <v>0</v>
      </c>
      <c r="BQ215">
        <v>6</v>
      </c>
      <c r="BR215">
        <v>0</v>
      </c>
      <c r="BS215">
        <v>6.53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4</v>
      </c>
      <c r="BZ215">
        <v>85</v>
      </c>
      <c r="CA215">
        <v>65</v>
      </c>
      <c r="CF215">
        <v>0</v>
      </c>
      <c r="CG215">
        <v>0</v>
      </c>
      <c r="CM215">
        <v>0</v>
      </c>
      <c r="CN215" t="s">
        <v>4</v>
      </c>
      <c r="CO215">
        <v>0</v>
      </c>
      <c r="CP215">
        <f t="shared" si="250"/>
        <v>190.36</v>
      </c>
      <c r="CQ215">
        <f t="shared" si="251"/>
        <v>0</v>
      </c>
      <c r="CR215">
        <f t="shared" si="252"/>
        <v>0</v>
      </c>
      <c r="CS215">
        <f t="shared" si="253"/>
        <v>0</v>
      </c>
      <c r="CT215">
        <f t="shared" si="254"/>
        <v>297.44150000000002</v>
      </c>
      <c r="CU215">
        <f t="shared" si="255"/>
        <v>0</v>
      </c>
      <c r="CV215">
        <f t="shared" si="256"/>
        <v>5.84</v>
      </c>
      <c r="CW215">
        <f t="shared" si="257"/>
        <v>0</v>
      </c>
      <c r="CX215">
        <f t="shared" si="258"/>
        <v>0</v>
      </c>
      <c r="CY215">
        <f t="shared" si="259"/>
        <v>161.80600000000001</v>
      </c>
      <c r="CZ215">
        <f t="shared" si="260"/>
        <v>123.73400000000001</v>
      </c>
      <c r="DC215" t="s">
        <v>4</v>
      </c>
      <c r="DD215" t="s">
        <v>4</v>
      </c>
      <c r="DE215" t="s">
        <v>4</v>
      </c>
      <c r="DF215" t="s">
        <v>4</v>
      </c>
      <c r="DG215" t="s">
        <v>4</v>
      </c>
      <c r="DH215" t="s">
        <v>4</v>
      </c>
      <c r="DI215" t="s">
        <v>4</v>
      </c>
      <c r="DJ215" t="s">
        <v>4</v>
      </c>
      <c r="DK215" t="s">
        <v>4</v>
      </c>
      <c r="DL215" t="s">
        <v>4</v>
      </c>
      <c r="DM215" t="s">
        <v>4</v>
      </c>
      <c r="DN215">
        <v>0</v>
      </c>
      <c r="DO215">
        <v>0</v>
      </c>
      <c r="DP215">
        <v>1</v>
      </c>
      <c r="DQ215">
        <v>1</v>
      </c>
      <c r="DU215">
        <v>1013</v>
      </c>
      <c r="DV215" t="s">
        <v>294</v>
      </c>
      <c r="DW215" t="s">
        <v>294</v>
      </c>
      <c r="DX215">
        <v>1</v>
      </c>
      <c r="EE215">
        <v>16510612</v>
      </c>
      <c r="EF215">
        <v>6</v>
      </c>
      <c r="EG215" t="s">
        <v>53</v>
      </c>
      <c r="EH215">
        <v>0</v>
      </c>
      <c r="EI215" t="s">
        <v>4</v>
      </c>
      <c r="EJ215">
        <v>1</v>
      </c>
      <c r="EK215">
        <v>67001</v>
      </c>
      <c r="EL215" t="s">
        <v>376</v>
      </c>
      <c r="EM215" t="s">
        <v>377</v>
      </c>
      <c r="EO215" t="s">
        <v>4</v>
      </c>
      <c r="EQ215">
        <v>0</v>
      </c>
      <c r="ER215">
        <v>45.55</v>
      </c>
      <c r="ES215">
        <v>0</v>
      </c>
      <c r="ET215">
        <v>0</v>
      </c>
      <c r="EU215">
        <v>0</v>
      </c>
      <c r="EV215">
        <v>45.55</v>
      </c>
      <c r="EW215">
        <v>5.84</v>
      </c>
      <c r="EX215">
        <v>0</v>
      </c>
      <c r="EY215">
        <v>0</v>
      </c>
      <c r="FQ215">
        <v>0</v>
      </c>
      <c r="FR215">
        <f t="shared" si="261"/>
        <v>0</v>
      </c>
      <c r="FS215">
        <v>0</v>
      </c>
      <c r="FX215">
        <v>85</v>
      </c>
      <c r="FY215">
        <v>65</v>
      </c>
      <c r="GA215" t="s">
        <v>4</v>
      </c>
      <c r="GD215">
        <v>0</v>
      </c>
      <c r="GF215">
        <v>-364073208</v>
      </c>
      <c r="GG215">
        <v>1</v>
      </c>
      <c r="GH215">
        <v>1</v>
      </c>
      <c r="GI215">
        <v>4</v>
      </c>
      <c r="GJ215">
        <v>0</v>
      </c>
      <c r="GK215">
        <f>ROUND(R215*(S12)/100,2)</f>
        <v>0</v>
      </c>
      <c r="GL215">
        <f t="shared" si="262"/>
        <v>0</v>
      </c>
      <c r="GM215">
        <f t="shared" si="263"/>
        <v>475.9</v>
      </c>
      <c r="GN215">
        <f t="shared" si="264"/>
        <v>475.9</v>
      </c>
      <c r="GO215">
        <f t="shared" si="265"/>
        <v>0</v>
      </c>
      <c r="GP215">
        <f t="shared" si="266"/>
        <v>0</v>
      </c>
      <c r="GR215">
        <v>0</v>
      </c>
      <c r="GS215">
        <v>3</v>
      </c>
      <c r="GT215">
        <v>0</v>
      </c>
      <c r="GU215" t="s">
        <v>4</v>
      </c>
      <c r="GV215">
        <f t="shared" si="267"/>
        <v>0</v>
      </c>
      <c r="GW215">
        <v>1</v>
      </c>
      <c r="GX215">
        <f t="shared" si="268"/>
        <v>0</v>
      </c>
      <c r="HA215">
        <v>0</v>
      </c>
      <c r="HB215">
        <v>0</v>
      </c>
      <c r="IK215">
        <v>0</v>
      </c>
    </row>
    <row r="216" spans="1:255" x14ac:dyDescent="0.2">
      <c r="A216" s="2">
        <v>17</v>
      </c>
      <c r="B216" s="2">
        <v>1</v>
      </c>
      <c r="C216" s="2">
        <f>ROW(SmtRes!A426)</f>
        <v>426</v>
      </c>
      <c r="D216" s="2">
        <f>ROW(EtalonRes!A420)</f>
        <v>420</v>
      </c>
      <c r="E216" s="2" t="s">
        <v>394</v>
      </c>
      <c r="F216" s="2" t="s">
        <v>395</v>
      </c>
      <c r="G216" s="2" t="s">
        <v>396</v>
      </c>
      <c r="H216" s="2" t="s">
        <v>101</v>
      </c>
      <c r="I216" s="2">
        <v>8</v>
      </c>
      <c r="J216" s="2">
        <v>0</v>
      </c>
      <c r="K216" s="2"/>
      <c r="L216" s="2"/>
      <c r="M216" s="2"/>
      <c r="N216" s="2"/>
      <c r="O216" s="2">
        <f t="shared" si="236"/>
        <v>336.56</v>
      </c>
      <c r="P216" s="2">
        <f t="shared" si="237"/>
        <v>63.6</v>
      </c>
      <c r="Q216" s="2">
        <f t="shared" si="238"/>
        <v>0</v>
      </c>
      <c r="R216" s="2">
        <f t="shared" si="239"/>
        <v>0</v>
      </c>
      <c r="S216" s="2">
        <f t="shared" si="240"/>
        <v>272.95999999999998</v>
      </c>
      <c r="T216" s="2">
        <f t="shared" si="241"/>
        <v>0</v>
      </c>
      <c r="U216" s="2">
        <f t="shared" si="242"/>
        <v>32</v>
      </c>
      <c r="V216" s="2">
        <f t="shared" si="243"/>
        <v>0</v>
      </c>
      <c r="W216" s="2">
        <f t="shared" si="244"/>
        <v>0</v>
      </c>
      <c r="X216" s="2">
        <f t="shared" si="245"/>
        <v>251.12</v>
      </c>
      <c r="Y216" s="2">
        <f t="shared" si="246"/>
        <v>177.42</v>
      </c>
      <c r="Z216" s="2"/>
      <c r="AA216" s="2">
        <v>16483241</v>
      </c>
      <c r="AB216" s="2">
        <f t="shared" si="247"/>
        <v>42.07</v>
      </c>
      <c r="AC216" s="2">
        <f t="shared" si="269"/>
        <v>7.95</v>
      </c>
      <c r="AD216" s="2">
        <f t="shared" si="270"/>
        <v>0</v>
      </c>
      <c r="AE216" s="2">
        <f t="shared" si="271"/>
        <v>0</v>
      </c>
      <c r="AF216" s="2">
        <f t="shared" si="272"/>
        <v>34.119999999999997</v>
      </c>
      <c r="AG216" s="2">
        <f t="shared" si="248"/>
        <v>0</v>
      </c>
      <c r="AH216" s="2">
        <f t="shared" si="273"/>
        <v>4</v>
      </c>
      <c r="AI216" s="2">
        <f t="shared" si="274"/>
        <v>0</v>
      </c>
      <c r="AJ216" s="2">
        <f t="shared" si="249"/>
        <v>0</v>
      </c>
      <c r="AK216" s="2">
        <v>42.07</v>
      </c>
      <c r="AL216" s="2">
        <v>7.95</v>
      </c>
      <c r="AM216" s="2">
        <v>0</v>
      </c>
      <c r="AN216" s="2">
        <v>0</v>
      </c>
      <c r="AO216" s="2">
        <v>34.119999999999997</v>
      </c>
      <c r="AP216" s="2">
        <v>0</v>
      </c>
      <c r="AQ216" s="2">
        <v>4</v>
      </c>
      <c r="AR216" s="2">
        <v>0</v>
      </c>
      <c r="AS216" s="2">
        <v>0</v>
      </c>
      <c r="AT216" s="2">
        <v>92</v>
      </c>
      <c r="AU216" s="2">
        <v>65</v>
      </c>
      <c r="AV216" s="2">
        <v>1</v>
      </c>
      <c r="AW216" s="2">
        <v>1</v>
      </c>
      <c r="AX216" s="2"/>
      <c r="AY216" s="2"/>
      <c r="AZ216" s="2">
        <v>1</v>
      </c>
      <c r="BA216" s="2">
        <v>1</v>
      </c>
      <c r="BB216" s="2">
        <v>1</v>
      </c>
      <c r="BC216" s="2">
        <v>1</v>
      </c>
      <c r="BD216" s="2" t="s">
        <v>4</v>
      </c>
      <c r="BE216" s="2" t="s">
        <v>4</v>
      </c>
      <c r="BF216" s="2" t="s">
        <v>4</v>
      </c>
      <c r="BG216" s="2" t="s">
        <v>4</v>
      </c>
      <c r="BH216" s="2">
        <v>0</v>
      </c>
      <c r="BI216" s="2">
        <v>2</v>
      </c>
      <c r="BJ216" s="2" t="s">
        <v>397</v>
      </c>
      <c r="BK216" s="2"/>
      <c r="BL216" s="2"/>
      <c r="BM216" s="2">
        <v>110004</v>
      </c>
      <c r="BN216" s="2">
        <v>0</v>
      </c>
      <c r="BO216" s="2" t="s">
        <v>4</v>
      </c>
      <c r="BP216" s="2">
        <v>0</v>
      </c>
      <c r="BQ216" s="2">
        <v>3</v>
      </c>
      <c r="BR216" s="2">
        <v>0</v>
      </c>
      <c r="BS216" s="2">
        <v>1</v>
      </c>
      <c r="BT216" s="2">
        <v>1</v>
      </c>
      <c r="BU216" s="2">
        <v>1</v>
      </c>
      <c r="BV216" s="2">
        <v>1</v>
      </c>
      <c r="BW216" s="2">
        <v>1</v>
      </c>
      <c r="BX216" s="2">
        <v>1</v>
      </c>
      <c r="BY216" s="2" t="s">
        <v>4</v>
      </c>
      <c r="BZ216" s="2">
        <v>92</v>
      </c>
      <c r="CA216" s="2">
        <v>65</v>
      </c>
      <c r="CB216" s="2"/>
      <c r="CC216" s="2"/>
      <c r="CD216" s="2"/>
      <c r="CE216" s="2"/>
      <c r="CF216" s="2">
        <v>0</v>
      </c>
      <c r="CG216" s="2">
        <v>0</v>
      </c>
      <c r="CH216" s="2"/>
      <c r="CI216" s="2"/>
      <c r="CJ216" s="2"/>
      <c r="CK216" s="2"/>
      <c r="CL216" s="2"/>
      <c r="CM216" s="2">
        <v>0</v>
      </c>
      <c r="CN216" s="2" t="s">
        <v>4</v>
      </c>
      <c r="CO216" s="2">
        <v>0</v>
      </c>
      <c r="CP216" s="2">
        <f t="shared" si="250"/>
        <v>336.56</v>
      </c>
      <c r="CQ216" s="2">
        <f t="shared" si="251"/>
        <v>7.95</v>
      </c>
      <c r="CR216" s="2">
        <f t="shared" si="252"/>
        <v>0</v>
      </c>
      <c r="CS216" s="2">
        <f t="shared" si="253"/>
        <v>0</v>
      </c>
      <c r="CT216" s="2">
        <f t="shared" si="254"/>
        <v>34.119999999999997</v>
      </c>
      <c r="CU216" s="2">
        <f t="shared" si="255"/>
        <v>0</v>
      </c>
      <c r="CV216" s="2">
        <f t="shared" si="256"/>
        <v>4</v>
      </c>
      <c r="CW216" s="2">
        <f t="shared" si="257"/>
        <v>0</v>
      </c>
      <c r="CX216" s="2">
        <f t="shared" si="258"/>
        <v>0</v>
      </c>
      <c r="CY216" s="2">
        <f t="shared" si="259"/>
        <v>251.1232</v>
      </c>
      <c r="CZ216" s="2">
        <f t="shared" si="260"/>
        <v>177.42399999999998</v>
      </c>
      <c r="DA216" s="2"/>
      <c r="DB216" s="2"/>
      <c r="DC216" s="2" t="s">
        <v>4</v>
      </c>
      <c r="DD216" s="2" t="s">
        <v>4</v>
      </c>
      <c r="DE216" s="2" t="s">
        <v>4</v>
      </c>
      <c r="DF216" s="2" t="s">
        <v>4</v>
      </c>
      <c r="DG216" s="2" t="s">
        <v>4</v>
      </c>
      <c r="DH216" s="2" t="s">
        <v>4</v>
      </c>
      <c r="DI216" s="2" t="s">
        <v>4</v>
      </c>
      <c r="DJ216" s="2" t="s">
        <v>4</v>
      </c>
      <c r="DK216" s="2" t="s">
        <v>4</v>
      </c>
      <c r="DL216" s="2" t="s">
        <v>4</v>
      </c>
      <c r="DM216" s="2" t="s">
        <v>4</v>
      </c>
      <c r="DN216" s="2">
        <v>0</v>
      </c>
      <c r="DO216" s="2">
        <v>0</v>
      </c>
      <c r="DP216" s="2">
        <v>1</v>
      </c>
      <c r="DQ216" s="2">
        <v>1</v>
      </c>
      <c r="DR216" s="2"/>
      <c r="DS216" s="2"/>
      <c r="DT216" s="2"/>
      <c r="DU216" s="2">
        <v>1013</v>
      </c>
      <c r="DV216" s="2" t="s">
        <v>101</v>
      </c>
      <c r="DW216" s="2" t="s">
        <v>101</v>
      </c>
      <c r="DX216" s="2">
        <v>1</v>
      </c>
      <c r="DY216" s="2"/>
      <c r="DZ216" s="2"/>
      <c r="EA216" s="2"/>
      <c r="EB216" s="2"/>
      <c r="EC216" s="2"/>
      <c r="ED216" s="2"/>
      <c r="EE216" s="2">
        <v>16510374</v>
      </c>
      <c r="EF216" s="2">
        <v>3</v>
      </c>
      <c r="EG216" s="2" t="s">
        <v>368</v>
      </c>
      <c r="EH216" s="2">
        <v>0</v>
      </c>
      <c r="EI216" s="2" t="s">
        <v>4</v>
      </c>
      <c r="EJ216" s="2">
        <v>2</v>
      </c>
      <c r="EK216" s="2">
        <v>110004</v>
      </c>
      <c r="EL216" s="2" t="s">
        <v>398</v>
      </c>
      <c r="EM216" s="2" t="s">
        <v>399</v>
      </c>
      <c r="EN216" s="2"/>
      <c r="EO216" s="2" t="s">
        <v>4</v>
      </c>
      <c r="EP216" s="2"/>
      <c r="EQ216" s="2">
        <v>0</v>
      </c>
      <c r="ER216" s="2">
        <v>42.07</v>
      </c>
      <c r="ES216" s="2">
        <v>7.95</v>
      </c>
      <c r="ET216" s="2">
        <v>0</v>
      </c>
      <c r="EU216" s="2">
        <v>0</v>
      </c>
      <c r="EV216" s="2">
        <v>34.119999999999997</v>
      </c>
      <c r="EW216" s="2">
        <v>4</v>
      </c>
      <c r="EX216" s="2">
        <v>0</v>
      </c>
      <c r="EY216" s="2">
        <v>0</v>
      </c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>
        <v>0</v>
      </c>
      <c r="FR216" s="2">
        <f t="shared" si="261"/>
        <v>0</v>
      </c>
      <c r="FS216" s="2">
        <v>0</v>
      </c>
      <c r="FT216" s="2"/>
      <c r="FU216" s="2"/>
      <c r="FV216" s="2"/>
      <c r="FW216" s="2"/>
      <c r="FX216" s="2">
        <v>92</v>
      </c>
      <c r="FY216" s="2">
        <v>65</v>
      </c>
      <c r="FZ216" s="2"/>
      <c r="GA216" s="2" t="s">
        <v>4</v>
      </c>
      <c r="GB216" s="2"/>
      <c r="GC216" s="2"/>
      <c r="GD216" s="2">
        <v>0</v>
      </c>
      <c r="GE216" s="2"/>
      <c r="GF216" s="2">
        <v>784766554</v>
      </c>
      <c r="GG216" s="2">
        <v>2</v>
      </c>
      <c r="GH216" s="2">
        <v>1</v>
      </c>
      <c r="GI216" s="2">
        <v>-2</v>
      </c>
      <c r="GJ216" s="2">
        <v>0</v>
      </c>
      <c r="GK216" s="2">
        <f>ROUND(R216*(R12)/100,2)</f>
        <v>0</v>
      </c>
      <c r="GL216" s="2">
        <f t="shared" si="262"/>
        <v>0</v>
      </c>
      <c r="GM216" s="2">
        <f t="shared" si="263"/>
        <v>765.1</v>
      </c>
      <c r="GN216" s="2">
        <f t="shared" si="264"/>
        <v>0</v>
      </c>
      <c r="GO216" s="2">
        <f t="shared" si="265"/>
        <v>765.1</v>
      </c>
      <c r="GP216" s="2">
        <f t="shared" si="266"/>
        <v>0</v>
      </c>
      <c r="GQ216" s="2"/>
      <c r="GR216" s="2">
        <v>0</v>
      </c>
      <c r="GS216" s="2">
        <v>3</v>
      </c>
      <c r="GT216" s="2">
        <v>0</v>
      </c>
      <c r="GU216" s="2" t="s">
        <v>4</v>
      </c>
      <c r="GV216" s="2">
        <f t="shared" si="267"/>
        <v>0</v>
      </c>
      <c r="GW216" s="2">
        <v>1</v>
      </c>
      <c r="GX216" s="2">
        <f t="shared" si="268"/>
        <v>0</v>
      </c>
      <c r="GY216" s="2"/>
      <c r="GZ216" s="2"/>
      <c r="HA216" s="2">
        <v>0</v>
      </c>
      <c r="HB216" s="2">
        <v>0</v>
      </c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>
        <v>0</v>
      </c>
      <c r="IL216" s="2"/>
      <c r="IM216" s="2"/>
      <c r="IN216" s="2"/>
      <c r="IO216" s="2"/>
      <c r="IP216" s="2"/>
      <c r="IQ216" s="2"/>
      <c r="IR216" s="2"/>
      <c r="IS216" s="2"/>
      <c r="IT216" s="2"/>
      <c r="IU216" s="2"/>
    </row>
    <row r="217" spans="1:255" x14ac:dyDescent="0.2">
      <c r="A217">
        <v>17</v>
      </c>
      <c r="B217">
        <v>1</v>
      </c>
      <c r="C217">
        <f>ROW(SmtRes!A436)</f>
        <v>436</v>
      </c>
      <c r="D217">
        <f>ROW(EtalonRes!A430)</f>
        <v>430</v>
      </c>
      <c r="E217" t="s">
        <v>394</v>
      </c>
      <c r="F217" t="s">
        <v>395</v>
      </c>
      <c r="G217" t="s">
        <v>396</v>
      </c>
      <c r="H217" t="s">
        <v>101</v>
      </c>
      <c r="I217">
        <v>8</v>
      </c>
      <c r="J217">
        <v>0</v>
      </c>
      <c r="O217">
        <f t="shared" si="236"/>
        <v>2197.7399999999998</v>
      </c>
      <c r="P217">
        <f t="shared" si="237"/>
        <v>415.31</v>
      </c>
      <c r="Q217">
        <f t="shared" si="238"/>
        <v>0</v>
      </c>
      <c r="R217">
        <f t="shared" si="239"/>
        <v>0</v>
      </c>
      <c r="S217">
        <f t="shared" si="240"/>
        <v>1782.43</v>
      </c>
      <c r="T217">
        <f t="shared" si="241"/>
        <v>0</v>
      </c>
      <c r="U217">
        <f t="shared" si="242"/>
        <v>32</v>
      </c>
      <c r="V217">
        <f t="shared" si="243"/>
        <v>0</v>
      </c>
      <c r="W217">
        <f t="shared" si="244"/>
        <v>0</v>
      </c>
      <c r="X217">
        <f t="shared" si="245"/>
        <v>1639.84</v>
      </c>
      <c r="Y217">
        <f t="shared" si="246"/>
        <v>1158.58</v>
      </c>
      <c r="AA217">
        <v>16483255</v>
      </c>
      <c r="AB217">
        <f t="shared" si="247"/>
        <v>42.07</v>
      </c>
      <c r="AC217">
        <f t="shared" si="269"/>
        <v>7.95</v>
      </c>
      <c r="AD217">
        <f t="shared" si="270"/>
        <v>0</v>
      </c>
      <c r="AE217">
        <f t="shared" si="271"/>
        <v>0</v>
      </c>
      <c r="AF217">
        <f t="shared" si="272"/>
        <v>34.119999999999997</v>
      </c>
      <c r="AG217">
        <f t="shared" si="248"/>
        <v>0</v>
      </c>
      <c r="AH217">
        <f t="shared" si="273"/>
        <v>4</v>
      </c>
      <c r="AI217">
        <f t="shared" si="274"/>
        <v>0</v>
      </c>
      <c r="AJ217">
        <f t="shared" si="249"/>
        <v>0</v>
      </c>
      <c r="AK217">
        <v>42.07</v>
      </c>
      <c r="AL217">
        <v>7.95</v>
      </c>
      <c r="AM217">
        <v>0</v>
      </c>
      <c r="AN217">
        <v>0</v>
      </c>
      <c r="AO217">
        <v>34.119999999999997</v>
      </c>
      <c r="AP217">
        <v>0</v>
      </c>
      <c r="AQ217">
        <v>4</v>
      </c>
      <c r="AR217">
        <v>0</v>
      </c>
      <c r="AS217">
        <v>0</v>
      </c>
      <c r="AT217">
        <v>92</v>
      </c>
      <c r="AU217">
        <v>65</v>
      </c>
      <c r="AV217">
        <v>1</v>
      </c>
      <c r="AW217">
        <v>1</v>
      </c>
      <c r="AZ217">
        <v>6.53</v>
      </c>
      <c r="BA217">
        <v>6.53</v>
      </c>
      <c r="BB217">
        <v>6.53</v>
      </c>
      <c r="BC217">
        <v>6.53</v>
      </c>
      <c r="BD217" t="s">
        <v>4</v>
      </c>
      <c r="BE217" t="s">
        <v>4</v>
      </c>
      <c r="BF217" t="s">
        <v>4</v>
      </c>
      <c r="BG217" t="s">
        <v>4</v>
      </c>
      <c r="BH217">
        <v>0</v>
      </c>
      <c r="BI217">
        <v>2</v>
      </c>
      <c r="BJ217" t="s">
        <v>397</v>
      </c>
      <c r="BM217">
        <v>110004</v>
      </c>
      <c r="BN217">
        <v>0</v>
      </c>
      <c r="BO217" t="s">
        <v>4</v>
      </c>
      <c r="BP217">
        <v>0</v>
      </c>
      <c r="BQ217">
        <v>3</v>
      </c>
      <c r="BR217">
        <v>0</v>
      </c>
      <c r="BS217">
        <v>6.53</v>
      </c>
      <c r="BT217">
        <v>1</v>
      </c>
      <c r="BU217">
        <v>1</v>
      </c>
      <c r="BV217">
        <v>1</v>
      </c>
      <c r="BW217">
        <v>1</v>
      </c>
      <c r="BX217">
        <v>1</v>
      </c>
      <c r="BY217" t="s">
        <v>4</v>
      </c>
      <c r="BZ217">
        <v>92</v>
      </c>
      <c r="CA217">
        <v>65</v>
      </c>
      <c r="CF217">
        <v>0</v>
      </c>
      <c r="CG217">
        <v>0</v>
      </c>
      <c r="CM217">
        <v>0</v>
      </c>
      <c r="CN217" t="s">
        <v>4</v>
      </c>
      <c r="CO217">
        <v>0</v>
      </c>
      <c r="CP217">
        <f t="shared" si="250"/>
        <v>2197.7400000000002</v>
      </c>
      <c r="CQ217">
        <f t="shared" si="251"/>
        <v>51.913500000000006</v>
      </c>
      <c r="CR217">
        <f t="shared" si="252"/>
        <v>0</v>
      </c>
      <c r="CS217">
        <f t="shared" si="253"/>
        <v>0</v>
      </c>
      <c r="CT217">
        <f t="shared" si="254"/>
        <v>222.80359999999999</v>
      </c>
      <c r="CU217">
        <f t="shared" si="255"/>
        <v>0</v>
      </c>
      <c r="CV217">
        <f t="shared" si="256"/>
        <v>4</v>
      </c>
      <c r="CW217">
        <f t="shared" si="257"/>
        <v>0</v>
      </c>
      <c r="CX217">
        <f t="shared" si="258"/>
        <v>0</v>
      </c>
      <c r="CY217">
        <f t="shared" si="259"/>
        <v>1639.8355999999999</v>
      </c>
      <c r="CZ217">
        <f t="shared" si="260"/>
        <v>1158.5795000000001</v>
      </c>
      <c r="DC217" t="s">
        <v>4</v>
      </c>
      <c r="DD217" t="s">
        <v>4</v>
      </c>
      <c r="DE217" t="s">
        <v>4</v>
      </c>
      <c r="DF217" t="s">
        <v>4</v>
      </c>
      <c r="DG217" t="s">
        <v>4</v>
      </c>
      <c r="DH217" t="s">
        <v>4</v>
      </c>
      <c r="DI217" t="s">
        <v>4</v>
      </c>
      <c r="DJ217" t="s">
        <v>4</v>
      </c>
      <c r="DK217" t="s">
        <v>4</v>
      </c>
      <c r="DL217" t="s">
        <v>4</v>
      </c>
      <c r="DM217" t="s">
        <v>4</v>
      </c>
      <c r="DN217">
        <v>0</v>
      </c>
      <c r="DO217">
        <v>0</v>
      </c>
      <c r="DP217">
        <v>1</v>
      </c>
      <c r="DQ217">
        <v>1</v>
      </c>
      <c r="DU217">
        <v>1013</v>
      </c>
      <c r="DV217" t="s">
        <v>101</v>
      </c>
      <c r="DW217" t="s">
        <v>101</v>
      </c>
      <c r="DX217">
        <v>1</v>
      </c>
      <c r="EE217">
        <v>16510374</v>
      </c>
      <c r="EF217">
        <v>3</v>
      </c>
      <c r="EG217" t="s">
        <v>368</v>
      </c>
      <c r="EH217">
        <v>0</v>
      </c>
      <c r="EI217" t="s">
        <v>4</v>
      </c>
      <c r="EJ217">
        <v>2</v>
      </c>
      <c r="EK217">
        <v>110004</v>
      </c>
      <c r="EL217" t="s">
        <v>398</v>
      </c>
      <c r="EM217" t="s">
        <v>399</v>
      </c>
      <c r="EO217" t="s">
        <v>4</v>
      </c>
      <c r="EQ217">
        <v>0</v>
      </c>
      <c r="ER217">
        <v>42.07</v>
      </c>
      <c r="ES217">
        <v>7.95</v>
      </c>
      <c r="ET217">
        <v>0</v>
      </c>
      <c r="EU217">
        <v>0</v>
      </c>
      <c r="EV217">
        <v>34.119999999999997</v>
      </c>
      <c r="EW217">
        <v>4</v>
      </c>
      <c r="EX217">
        <v>0</v>
      </c>
      <c r="EY217">
        <v>0</v>
      </c>
      <c r="FQ217">
        <v>0</v>
      </c>
      <c r="FR217">
        <f t="shared" si="261"/>
        <v>0</v>
      </c>
      <c r="FS217">
        <v>0</v>
      </c>
      <c r="FX217">
        <v>92</v>
      </c>
      <c r="FY217">
        <v>65</v>
      </c>
      <c r="GA217" t="s">
        <v>4</v>
      </c>
      <c r="GD217">
        <v>0</v>
      </c>
      <c r="GF217">
        <v>784766554</v>
      </c>
      <c r="GG217">
        <v>1</v>
      </c>
      <c r="GH217">
        <v>1</v>
      </c>
      <c r="GI217">
        <v>4</v>
      </c>
      <c r="GJ217">
        <v>0</v>
      </c>
      <c r="GK217">
        <f>ROUND(R217*(S12)/100,2)</f>
        <v>0</v>
      </c>
      <c r="GL217">
        <f t="shared" si="262"/>
        <v>0</v>
      </c>
      <c r="GM217">
        <f t="shared" si="263"/>
        <v>4996.16</v>
      </c>
      <c r="GN217">
        <f t="shared" si="264"/>
        <v>0</v>
      </c>
      <c r="GO217">
        <f t="shared" si="265"/>
        <v>4996.16</v>
      </c>
      <c r="GP217">
        <f t="shared" si="266"/>
        <v>0</v>
      </c>
      <c r="GR217">
        <v>0</v>
      </c>
      <c r="GS217">
        <v>3</v>
      </c>
      <c r="GT217">
        <v>0</v>
      </c>
      <c r="GU217" t="s">
        <v>4</v>
      </c>
      <c r="GV217">
        <f t="shared" si="267"/>
        <v>0</v>
      </c>
      <c r="GW217">
        <v>1</v>
      </c>
      <c r="GX217">
        <f t="shared" si="268"/>
        <v>0</v>
      </c>
      <c r="HA217">
        <v>0</v>
      </c>
      <c r="HB217">
        <v>0</v>
      </c>
      <c r="IK217">
        <v>0</v>
      </c>
    </row>
    <row r="218" spans="1:255" x14ac:dyDescent="0.2">
      <c r="A218" s="2">
        <v>18</v>
      </c>
      <c r="B218" s="2">
        <v>1</v>
      </c>
      <c r="C218" s="2">
        <v>424</v>
      </c>
      <c r="D218" s="2"/>
      <c r="E218" s="2" t="s">
        <v>400</v>
      </c>
      <c r="F218" s="2" t="s">
        <v>401</v>
      </c>
      <c r="G218" s="2" t="s">
        <v>402</v>
      </c>
      <c r="H218" s="2" t="s">
        <v>82</v>
      </c>
      <c r="I218" s="2">
        <f>I216*J218</f>
        <v>8</v>
      </c>
      <c r="J218" s="2">
        <v>1</v>
      </c>
      <c r="K218" s="2"/>
      <c r="L218" s="2"/>
      <c r="M218" s="2"/>
      <c r="N218" s="2"/>
      <c r="O218" s="2">
        <f t="shared" si="236"/>
        <v>68.959999999999994</v>
      </c>
      <c r="P218" s="2">
        <f t="shared" si="237"/>
        <v>68.959999999999994</v>
      </c>
      <c r="Q218" s="2">
        <f t="shared" si="238"/>
        <v>0</v>
      </c>
      <c r="R218" s="2">
        <f t="shared" si="239"/>
        <v>0</v>
      </c>
      <c r="S218" s="2">
        <f t="shared" si="240"/>
        <v>0</v>
      </c>
      <c r="T218" s="2">
        <f t="shared" si="241"/>
        <v>0</v>
      </c>
      <c r="U218" s="2">
        <f t="shared" si="242"/>
        <v>0</v>
      </c>
      <c r="V218" s="2">
        <f t="shared" si="243"/>
        <v>0</v>
      </c>
      <c r="W218" s="2">
        <f t="shared" si="244"/>
        <v>0</v>
      </c>
      <c r="X218" s="2">
        <f t="shared" si="245"/>
        <v>0</v>
      </c>
      <c r="Y218" s="2">
        <f t="shared" si="246"/>
        <v>0</v>
      </c>
      <c r="Z218" s="2"/>
      <c r="AA218" s="2">
        <v>16483241</v>
      </c>
      <c r="AB218" s="2">
        <f t="shared" si="247"/>
        <v>8.6199999999999992</v>
      </c>
      <c r="AC218" s="2">
        <f t="shared" si="269"/>
        <v>8.6199999999999992</v>
      </c>
      <c r="AD218" s="2">
        <f t="shared" si="270"/>
        <v>0</v>
      </c>
      <c r="AE218" s="2">
        <f t="shared" si="271"/>
        <v>0</v>
      </c>
      <c r="AF218" s="2">
        <f t="shared" si="272"/>
        <v>0</v>
      </c>
      <c r="AG218" s="2">
        <f t="shared" si="248"/>
        <v>0</v>
      </c>
      <c r="AH218" s="2">
        <f t="shared" si="273"/>
        <v>0</v>
      </c>
      <c r="AI218" s="2">
        <f t="shared" si="274"/>
        <v>0</v>
      </c>
      <c r="AJ218" s="2">
        <f t="shared" si="249"/>
        <v>0</v>
      </c>
      <c r="AK218" s="2">
        <v>8.6199999999999992</v>
      </c>
      <c r="AL218" s="2">
        <v>8.6199999999999992</v>
      </c>
      <c r="AM218" s="2">
        <v>0</v>
      </c>
      <c r="AN218" s="2">
        <v>0</v>
      </c>
      <c r="AO218" s="2">
        <v>0</v>
      </c>
      <c r="AP218" s="2">
        <v>0</v>
      </c>
      <c r="AQ218" s="2">
        <v>0</v>
      </c>
      <c r="AR218" s="2">
        <v>0</v>
      </c>
      <c r="AS218" s="2">
        <v>0</v>
      </c>
      <c r="AT218" s="2">
        <v>92</v>
      </c>
      <c r="AU218" s="2">
        <v>65</v>
      </c>
      <c r="AV218" s="2">
        <v>1</v>
      </c>
      <c r="AW218" s="2">
        <v>1</v>
      </c>
      <c r="AX218" s="2"/>
      <c r="AY218" s="2"/>
      <c r="AZ218" s="2">
        <v>1</v>
      </c>
      <c r="BA218" s="2">
        <v>1</v>
      </c>
      <c r="BB218" s="2">
        <v>1</v>
      </c>
      <c r="BC218" s="2">
        <v>1</v>
      </c>
      <c r="BD218" s="2" t="s">
        <v>4</v>
      </c>
      <c r="BE218" s="2" t="s">
        <v>4</v>
      </c>
      <c r="BF218" s="2" t="s">
        <v>4</v>
      </c>
      <c r="BG218" s="2" t="s">
        <v>4</v>
      </c>
      <c r="BH218" s="2">
        <v>3</v>
      </c>
      <c r="BI218" s="2">
        <v>2</v>
      </c>
      <c r="BJ218" s="2" t="s">
        <v>403</v>
      </c>
      <c r="BK218" s="2"/>
      <c r="BL218" s="2"/>
      <c r="BM218" s="2">
        <v>110004</v>
      </c>
      <c r="BN218" s="2">
        <v>0</v>
      </c>
      <c r="BO218" s="2" t="s">
        <v>4</v>
      </c>
      <c r="BP218" s="2">
        <v>0</v>
      </c>
      <c r="BQ218" s="2">
        <v>3</v>
      </c>
      <c r="BR218" s="2">
        <v>0</v>
      </c>
      <c r="BS218" s="2">
        <v>1</v>
      </c>
      <c r="BT218" s="2">
        <v>1</v>
      </c>
      <c r="BU218" s="2">
        <v>1</v>
      </c>
      <c r="BV218" s="2">
        <v>1</v>
      </c>
      <c r="BW218" s="2">
        <v>1</v>
      </c>
      <c r="BX218" s="2">
        <v>1</v>
      </c>
      <c r="BY218" s="2" t="s">
        <v>4</v>
      </c>
      <c r="BZ218" s="2">
        <v>92</v>
      </c>
      <c r="CA218" s="2">
        <v>65</v>
      </c>
      <c r="CB218" s="2"/>
      <c r="CC218" s="2"/>
      <c r="CD218" s="2"/>
      <c r="CE218" s="2"/>
      <c r="CF218" s="2">
        <v>0</v>
      </c>
      <c r="CG218" s="2">
        <v>0</v>
      </c>
      <c r="CH218" s="2"/>
      <c r="CI218" s="2"/>
      <c r="CJ218" s="2"/>
      <c r="CK218" s="2"/>
      <c r="CL218" s="2"/>
      <c r="CM218" s="2">
        <v>0</v>
      </c>
      <c r="CN218" s="2" t="s">
        <v>4</v>
      </c>
      <c r="CO218" s="2">
        <v>0</v>
      </c>
      <c r="CP218" s="2">
        <f t="shared" si="250"/>
        <v>68.959999999999994</v>
      </c>
      <c r="CQ218" s="2">
        <f t="shared" si="251"/>
        <v>8.6199999999999992</v>
      </c>
      <c r="CR218" s="2">
        <f t="shared" si="252"/>
        <v>0</v>
      </c>
      <c r="CS218" s="2">
        <f t="shared" si="253"/>
        <v>0</v>
      </c>
      <c r="CT218" s="2">
        <f t="shared" si="254"/>
        <v>0</v>
      </c>
      <c r="CU218" s="2">
        <f t="shared" si="255"/>
        <v>0</v>
      </c>
      <c r="CV218" s="2">
        <f t="shared" si="256"/>
        <v>0</v>
      </c>
      <c r="CW218" s="2">
        <f t="shared" si="257"/>
        <v>0</v>
      </c>
      <c r="CX218" s="2">
        <f t="shared" si="258"/>
        <v>0</v>
      </c>
      <c r="CY218" s="2">
        <f t="shared" si="259"/>
        <v>0</v>
      </c>
      <c r="CZ218" s="2">
        <f t="shared" si="260"/>
        <v>0</v>
      </c>
      <c r="DA218" s="2"/>
      <c r="DB218" s="2"/>
      <c r="DC218" s="2" t="s">
        <v>4</v>
      </c>
      <c r="DD218" s="2" t="s">
        <v>4</v>
      </c>
      <c r="DE218" s="2" t="s">
        <v>4</v>
      </c>
      <c r="DF218" s="2" t="s">
        <v>4</v>
      </c>
      <c r="DG218" s="2" t="s">
        <v>4</v>
      </c>
      <c r="DH218" s="2" t="s">
        <v>4</v>
      </c>
      <c r="DI218" s="2" t="s">
        <v>4</v>
      </c>
      <c r="DJ218" s="2" t="s">
        <v>4</v>
      </c>
      <c r="DK218" s="2" t="s">
        <v>4</v>
      </c>
      <c r="DL218" s="2" t="s">
        <v>4</v>
      </c>
      <c r="DM218" s="2" t="s">
        <v>4</v>
      </c>
      <c r="DN218" s="2">
        <v>0</v>
      </c>
      <c r="DO218" s="2">
        <v>0</v>
      </c>
      <c r="DP218" s="2">
        <v>1</v>
      </c>
      <c r="DQ218" s="2">
        <v>1</v>
      </c>
      <c r="DR218" s="2"/>
      <c r="DS218" s="2"/>
      <c r="DT218" s="2"/>
      <c r="DU218" s="2">
        <v>1010</v>
      </c>
      <c r="DV218" s="2" t="s">
        <v>82</v>
      </c>
      <c r="DW218" s="2" t="s">
        <v>82</v>
      </c>
      <c r="DX218" s="2">
        <v>1</v>
      </c>
      <c r="DY218" s="2"/>
      <c r="DZ218" s="2"/>
      <c r="EA218" s="2"/>
      <c r="EB218" s="2"/>
      <c r="EC218" s="2"/>
      <c r="ED218" s="2"/>
      <c r="EE218" s="2">
        <v>16510374</v>
      </c>
      <c r="EF218" s="2">
        <v>3</v>
      </c>
      <c r="EG218" s="2" t="s">
        <v>368</v>
      </c>
      <c r="EH218" s="2">
        <v>0</v>
      </c>
      <c r="EI218" s="2" t="s">
        <v>4</v>
      </c>
      <c r="EJ218" s="2">
        <v>2</v>
      </c>
      <c r="EK218" s="2">
        <v>110004</v>
      </c>
      <c r="EL218" s="2" t="s">
        <v>398</v>
      </c>
      <c r="EM218" s="2" t="s">
        <v>399</v>
      </c>
      <c r="EN218" s="2"/>
      <c r="EO218" s="2" t="s">
        <v>4</v>
      </c>
      <c r="EP218" s="2"/>
      <c r="EQ218" s="2">
        <v>0</v>
      </c>
      <c r="ER218" s="2">
        <v>8.6199999999999992</v>
      </c>
      <c r="ES218" s="2">
        <v>8.6199999999999992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>
        <v>0</v>
      </c>
      <c r="FR218" s="2">
        <f t="shared" si="261"/>
        <v>0</v>
      </c>
      <c r="FS218" s="2">
        <v>0</v>
      </c>
      <c r="FT218" s="2"/>
      <c r="FU218" s="2"/>
      <c r="FV218" s="2"/>
      <c r="FW218" s="2"/>
      <c r="FX218" s="2">
        <v>92</v>
      </c>
      <c r="FY218" s="2">
        <v>65</v>
      </c>
      <c r="FZ218" s="2"/>
      <c r="GA218" s="2" t="s">
        <v>4</v>
      </c>
      <c r="GB218" s="2"/>
      <c r="GC218" s="2"/>
      <c r="GD218" s="2">
        <v>0</v>
      </c>
      <c r="GE218" s="2"/>
      <c r="GF218" s="2">
        <v>2032913610</v>
      </c>
      <c r="GG218" s="2">
        <v>2</v>
      </c>
      <c r="GH218" s="2">
        <v>1</v>
      </c>
      <c r="GI218" s="2">
        <v>-2</v>
      </c>
      <c r="GJ218" s="2">
        <v>0</v>
      </c>
      <c r="GK218" s="2">
        <f>ROUND(R218*(R12)/100,2)</f>
        <v>0</v>
      </c>
      <c r="GL218" s="2">
        <f t="shared" si="262"/>
        <v>0</v>
      </c>
      <c r="GM218" s="2">
        <f t="shared" si="263"/>
        <v>68.959999999999994</v>
      </c>
      <c r="GN218" s="2">
        <f t="shared" si="264"/>
        <v>0</v>
      </c>
      <c r="GO218" s="2">
        <f t="shared" si="265"/>
        <v>68.959999999999994</v>
      </c>
      <c r="GP218" s="2">
        <f t="shared" si="266"/>
        <v>0</v>
      </c>
      <c r="GQ218" s="2"/>
      <c r="GR218" s="2">
        <v>0</v>
      </c>
      <c r="GS218" s="2">
        <v>3</v>
      </c>
      <c r="GT218" s="2">
        <v>0</v>
      </c>
      <c r="GU218" s="2" t="s">
        <v>4</v>
      </c>
      <c r="GV218" s="2">
        <f t="shared" si="267"/>
        <v>0</v>
      </c>
      <c r="GW218" s="2">
        <v>1</v>
      </c>
      <c r="GX218" s="2">
        <f t="shared" si="268"/>
        <v>0</v>
      </c>
      <c r="GY218" s="2"/>
      <c r="GZ218" s="2"/>
      <c r="HA218" s="2">
        <v>0</v>
      </c>
      <c r="HB218" s="2">
        <v>0</v>
      </c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>
        <v>0</v>
      </c>
      <c r="IL218" s="2"/>
      <c r="IM218" s="2"/>
      <c r="IN218" s="2"/>
      <c r="IO218" s="2"/>
      <c r="IP218" s="2"/>
      <c r="IQ218" s="2"/>
      <c r="IR218" s="2"/>
      <c r="IS218" s="2"/>
      <c r="IT218" s="2"/>
      <c r="IU218" s="2"/>
    </row>
    <row r="219" spans="1:255" x14ac:dyDescent="0.2">
      <c r="A219">
        <v>18</v>
      </c>
      <c r="B219">
        <v>1</v>
      </c>
      <c r="C219">
        <v>434</v>
      </c>
      <c r="E219" t="s">
        <v>400</v>
      </c>
      <c r="F219" t="s">
        <v>401</v>
      </c>
      <c r="G219" t="s">
        <v>402</v>
      </c>
      <c r="H219" t="s">
        <v>82</v>
      </c>
      <c r="I219">
        <f>I217*J219</f>
        <v>8</v>
      </c>
      <c r="J219">
        <v>1</v>
      </c>
      <c r="O219">
        <f t="shared" si="236"/>
        <v>450.31</v>
      </c>
      <c r="P219">
        <f t="shared" si="237"/>
        <v>450.31</v>
      </c>
      <c r="Q219">
        <f t="shared" si="238"/>
        <v>0</v>
      </c>
      <c r="R219">
        <f t="shared" si="239"/>
        <v>0</v>
      </c>
      <c r="S219">
        <f t="shared" si="240"/>
        <v>0</v>
      </c>
      <c r="T219">
        <f t="shared" si="241"/>
        <v>0</v>
      </c>
      <c r="U219">
        <f t="shared" si="242"/>
        <v>0</v>
      </c>
      <c r="V219">
        <f t="shared" si="243"/>
        <v>0</v>
      </c>
      <c r="W219">
        <f t="shared" si="244"/>
        <v>0</v>
      </c>
      <c r="X219">
        <f t="shared" si="245"/>
        <v>0</v>
      </c>
      <c r="Y219">
        <f t="shared" si="246"/>
        <v>0</v>
      </c>
      <c r="AA219">
        <v>16483255</v>
      </c>
      <c r="AB219">
        <f t="shared" si="247"/>
        <v>8.6199999999999992</v>
      </c>
      <c r="AC219">
        <f t="shared" si="269"/>
        <v>8.6199999999999992</v>
      </c>
      <c r="AD219">
        <f t="shared" si="270"/>
        <v>0</v>
      </c>
      <c r="AE219">
        <f t="shared" si="271"/>
        <v>0</v>
      </c>
      <c r="AF219">
        <f t="shared" si="272"/>
        <v>0</v>
      </c>
      <c r="AG219">
        <f t="shared" si="248"/>
        <v>0</v>
      </c>
      <c r="AH219">
        <f t="shared" si="273"/>
        <v>0</v>
      </c>
      <c r="AI219">
        <f t="shared" si="274"/>
        <v>0</v>
      </c>
      <c r="AJ219">
        <f t="shared" si="249"/>
        <v>0</v>
      </c>
      <c r="AK219">
        <v>8.6199999999999992</v>
      </c>
      <c r="AL219">
        <v>8.6199999999999992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92</v>
      </c>
      <c r="AU219">
        <v>65</v>
      </c>
      <c r="AV219">
        <v>1</v>
      </c>
      <c r="AW219">
        <v>1</v>
      </c>
      <c r="AZ219">
        <v>6.53</v>
      </c>
      <c r="BA219">
        <v>1</v>
      </c>
      <c r="BB219">
        <v>1</v>
      </c>
      <c r="BC219">
        <v>6.53</v>
      </c>
      <c r="BD219" t="s">
        <v>4</v>
      </c>
      <c r="BE219" t="s">
        <v>4</v>
      </c>
      <c r="BF219" t="s">
        <v>4</v>
      </c>
      <c r="BG219" t="s">
        <v>4</v>
      </c>
      <c r="BH219">
        <v>3</v>
      </c>
      <c r="BI219">
        <v>2</v>
      </c>
      <c r="BJ219" t="s">
        <v>403</v>
      </c>
      <c r="BM219">
        <v>110004</v>
      </c>
      <c r="BN219">
        <v>0</v>
      </c>
      <c r="BO219" t="s">
        <v>4</v>
      </c>
      <c r="BP219">
        <v>0</v>
      </c>
      <c r="BQ219">
        <v>3</v>
      </c>
      <c r="BR219">
        <v>0</v>
      </c>
      <c r="BS219">
        <v>1</v>
      </c>
      <c r="BT219">
        <v>1</v>
      </c>
      <c r="BU219">
        <v>1</v>
      </c>
      <c r="BV219">
        <v>1</v>
      </c>
      <c r="BW219">
        <v>1</v>
      </c>
      <c r="BX219">
        <v>1</v>
      </c>
      <c r="BY219" t="s">
        <v>4</v>
      </c>
      <c r="BZ219">
        <v>92</v>
      </c>
      <c r="CA219">
        <v>65</v>
      </c>
      <c r="CF219">
        <v>0</v>
      </c>
      <c r="CG219">
        <v>0</v>
      </c>
      <c r="CM219">
        <v>0</v>
      </c>
      <c r="CN219" t="s">
        <v>4</v>
      </c>
      <c r="CO219">
        <v>0</v>
      </c>
      <c r="CP219">
        <f t="shared" si="250"/>
        <v>450.31</v>
      </c>
      <c r="CQ219">
        <f t="shared" si="251"/>
        <v>56.288599999999995</v>
      </c>
      <c r="CR219">
        <f t="shared" si="252"/>
        <v>0</v>
      </c>
      <c r="CS219">
        <f t="shared" si="253"/>
        <v>0</v>
      </c>
      <c r="CT219">
        <f t="shared" si="254"/>
        <v>0</v>
      </c>
      <c r="CU219">
        <f t="shared" si="255"/>
        <v>0</v>
      </c>
      <c r="CV219">
        <f t="shared" si="256"/>
        <v>0</v>
      </c>
      <c r="CW219">
        <f t="shared" si="257"/>
        <v>0</v>
      </c>
      <c r="CX219">
        <f t="shared" si="258"/>
        <v>0</v>
      </c>
      <c r="CY219">
        <f t="shared" si="259"/>
        <v>0</v>
      </c>
      <c r="CZ219">
        <f t="shared" si="260"/>
        <v>0</v>
      </c>
      <c r="DC219" t="s">
        <v>4</v>
      </c>
      <c r="DD219" t="s">
        <v>4</v>
      </c>
      <c r="DE219" t="s">
        <v>4</v>
      </c>
      <c r="DF219" t="s">
        <v>4</v>
      </c>
      <c r="DG219" t="s">
        <v>4</v>
      </c>
      <c r="DH219" t="s">
        <v>4</v>
      </c>
      <c r="DI219" t="s">
        <v>4</v>
      </c>
      <c r="DJ219" t="s">
        <v>4</v>
      </c>
      <c r="DK219" t="s">
        <v>4</v>
      </c>
      <c r="DL219" t="s">
        <v>4</v>
      </c>
      <c r="DM219" t="s">
        <v>4</v>
      </c>
      <c r="DN219">
        <v>0</v>
      </c>
      <c r="DO219">
        <v>0</v>
      </c>
      <c r="DP219">
        <v>1</v>
      </c>
      <c r="DQ219">
        <v>1</v>
      </c>
      <c r="DU219">
        <v>1010</v>
      </c>
      <c r="DV219" t="s">
        <v>82</v>
      </c>
      <c r="DW219" t="s">
        <v>82</v>
      </c>
      <c r="DX219">
        <v>1</v>
      </c>
      <c r="EE219">
        <v>16510374</v>
      </c>
      <c r="EF219">
        <v>3</v>
      </c>
      <c r="EG219" t="s">
        <v>368</v>
      </c>
      <c r="EH219">
        <v>0</v>
      </c>
      <c r="EI219" t="s">
        <v>4</v>
      </c>
      <c r="EJ219">
        <v>2</v>
      </c>
      <c r="EK219">
        <v>110004</v>
      </c>
      <c r="EL219" t="s">
        <v>398</v>
      </c>
      <c r="EM219" t="s">
        <v>399</v>
      </c>
      <c r="EO219" t="s">
        <v>4</v>
      </c>
      <c r="EQ219">
        <v>0</v>
      </c>
      <c r="ER219">
        <v>8.6199999999999992</v>
      </c>
      <c r="ES219">
        <v>8.6199999999999992</v>
      </c>
      <c r="ET219">
        <v>0</v>
      </c>
      <c r="EU219">
        <v>0</v>
      </c>
      <c r="EV219">
        <v>0</v>
      </c>
      <c r="EW219">
        <v>0</v>
      </c>
      <c r="EX219">
        <v>0</v>
      </c>
      <c r="FQ219">
        <v>0</v>
      </c>
      <c r="FR219">
        <f t="shared" si="261"/>
        <v>0</v>
      </c>
      <c r="FS219">
        <v>0</v>
      </c>
      <c r="FX219">
        <v>92</v>
      </c>
      <c r="FY219">
        <v>65</v>
      </c>
      <c r="GA219" t="s">
        <v>4</v>
      </c>
      <c r="GD219">
        <v>0</v>
      </c>
      <c r="GF219">
        <v>2032913610</v>
      </c>
      <c r="GG219">
        <v>1</v>
      </c>
      <c r="GH219">
        <v>1</v>
      </c>
      <c r="GI219">
        <v>4</v>
      </c>
      <c r="GJ219">
        <v>0</v>
      </c>
      <c r="GK219">
        <f>ROUND(R219*(S12)/100,2)</f>
        <v>0</v>
      </c>
      <c r="GL219">
        <f t="shared" si="262"/>
        <v>0</v>
      </c>
      <c r="GM219">
        <f t="shared" si="263"/>
        <v>450.31</v>
      </c>
      <c r="GN219">
        <f t="shared" si="264"/>
        <v>0</v>
      </c>
      <c r="GO219">
        <f t="shared" si="265"/>
        <v>450.31</v>
      </c>
      <c r="GP219">
        <f t="shared" si="266"/>
        <v>0</v>
      </c>
      <c r="GR219">
        <v>0</v>
      </c>
      <c r="GS219">
        <v>3</v>
      </c>
      <c r="GT219">
        <v>0</v>
      </c>
      <c r="GU219" t="s">
        <v>4</v>
      </c>
      <c r="GV219">
        <f t="shared" si="267"/>
        <v>0</v>
      </c>
      <c r="GW219">
        <v>1</v>
      </c>
      <c r="GX219">
        <f t="shared" si="268"/>
        <v>0</v>
      </c>
      <c r="HA219">
        <v>0</v>
      </c>
      <c r="HB219">
        <v>0</v>
      </c>
      <c r="IK219">
        <v>0</v>
      </c>
    </row>
    <row r="220" spans="1:255" x14ac:dyDescent="0.2">
      <c r="A220" s="2">
        <v>17</v>
      </c>
      <c r="B220" s="2">
        <v>1</v>
      </c>
      <c r="C220" s="2">
        <f>ROW(SmtRes!A440)</f>
        <v>440</v>
      </c>
      <c r="D220" s="2">
        <f>ROW(EtalonRes!A433)</f>
        <v>433</v>
      </c>
      <c r="E220" s="2" t="s">
        <v>404</v>
      </c>
      <c r="F220" s="2" t="s">
        <v>405</v>
      </c>
      <c r="G220" s="2" t="s">
        <v>406</v>
      </c>
      <c r="H220" s="2" t="s">
        <v>38</v>
      </c>
      <c r="I220" s="2">
        <f>ROUND(468/100,9)</f>
        <v>4.68</v>
      </c>
      <c r="J220" s="2">
        <v>0</v>
      </c>
      <c r="K220" s="2"/>
      <c r="L220" s="2"/>
      <c r="M220" s="2"/>
      <c r="N220" s="2"/>
      <c r="O220" s="2">
        <f t="shared" si="236"/>
        <v>731.63</v>
      </c>
      <c r="P220" s="2">
        <f t="shared" si="237"/>
        <v>78.58</v>
      </c>
      <c r="Q220" s="2">
        <f t="shared" si="238"/>
        <v>0</v>
      </c>
      <c r="R220" s="2">
        <f t="shared" si="239"/>
        <v>0</v>
      </c>
      <c r="S220" s="2">
        <f t="shared" si="240"/>
        <v>653.04999999999995</v>
      </c>
      <c r="T220" s="2">
        <f t="shared" si="241"/>
        <v>0</v>
      </c>
      <c r="U220" s="2">
        <f t="shared" si="242"/>
        <v>71.135999999999996</v>
      </c>
      <c r="V220" s="2">
        <f t="shared" si="243"/>
        <v>0</v>
      </c>
      <c r="W220" s="2">
        <f t="shared" si="244"/>
        <v>0</v>
      </c>
      <c r="X220" s="2">
        <f t="shared" si="245"/>
        <v>620.4</v>
      </c>
      <c r="Y220" s="2">
        <f t="shared" si="246"/>
        <v>424.48</v>
      </c>
      <c r="Z220" s="2"/>
      <c r="AA220" s="2">
        <v>16483241</v>
      </c>
      <c r="AB220" s="2">
        <f t="shared" si="247"/>
        <v>156.33000000000001</v>
      </c>
      <c r="AC220" s="2">
        <f t="shared" si="269"/>
        <v>16.79</v>
      </c>
      <c r="AD220" s="2">
        <f t="shared" si="270"/>
        <v>0</v>
      </c>
      <c r="AE220" s="2">
        <f t="shared" si="271"/>
        <v>0</v>
      </c>
      <c r="AF220" s="2">
        <f t="shared" si="272"/>
        <v>139.54</v>
      </c>
      <c r="AG220" s="2">
        <f t="shared" si="248"/>
        <v>0</v>
      </c>
      <c r="AH220" s="2">
        <f t="shared" si="273"/>
        <v>15.2</v>
      </c>
      <c r="AI220" s="2">
        <f t="shared" si="274"/>
        <v>0</v>
      </c>
      <c r="AJ220" s="2">
        <f t="shared" si="249"/>
        <v>0</v>
      </c>
      <c r="AK220" s="2">
        <v>156.33000000000001</v>
      </c>
      <c r="AL220" s="2">
        <v>16.79</v>
      </c>
      <c r="AM220" s="2">
        <v>0</v>
      </c>
      <c r="AN220" s="2">
        <v>0</v>
      </c>
      <c r="AO220" s="2">
        <v>139.54</v>
      </c>
      <c r="AP220" s="2">
        <v>0</v>
      </c>
      <c r="AQ220" s="2">
        <v>15.2</v>
      </c>
      <c r="AR220" s="2">
        <v>0</v>
      </c>
      <c r="AS220" s="2">
        <v>0</v>
      </c>
      <c r="AT220" s="2">
        <v>95</v>
      </c>
      <c r="AU220" s="2">
        <v>65</v>
      </c>
      <c r="AV220" s="2">
        <v>1</v>
      </c>
      <c r="AW220" s="2">
        <v>1</v>
      </c>
      <c r="AX220" s="2"/>
      <c r="AY220" s="2"/>
      <c r="AZ220" s="2">
        <v>1</v>
      </c>
      <c r="BA220" s="2">
        <v>1</v>
      </c>
      <c r="BB220" s="2">
        <v>1</v>
      </c>
      <c r="BC220" s="2">
        <v>1</v>
      </c>
      <c r="BD220" s="2" t="s">
        <v>4</v>
      </c>
      <c r="BE220" s="2" t="s">
        <v>4</v>
      </c>
      <c r="BF220" s="2" t="s">
        <v>4</v>
      </c>
      <c r="BG220" s="2" t="s">
        <v>4</v>
      </c>
      <c r="BH220" s="2">
        <v>0</v>
      </c>
      <c r="BI220" s="2">
        <v>2</v>
      </c>
      <c r="BJ220" s="2" t="s">
        <v>407</v>
      </c>
      <c r="BK220" s="2"/>
      <c r="BL220" s="2"/>
      <c r="BM220" s="2">
        <v>108001</v>
      </c>
      <c r="BN220" s="2">
        <v>0</v>
      </c>
      <c r="BO220" s="2" t="s">
        <v>4</v>
      </c>
      <c r="BP220" s="2">
        <v>0</v>
      </c>
      <c r="BQ220" s="2">
        <v>3</v>
      </c>
      <c r="BR220" s="2">
        <v>0</v>
      </c>
      <c r="BS220" s="2">
        <v>1</v>
      </c>
      <c r="BT220" s="2">
        <v>1</v>
      </c>
      <c r="BU220" s="2">
        <v>1</v>
      </c>
      <c r="BV220" s="2">
        <v>1</v>
      </c>
      <c r="BW220" s="2">
        <v>1</v>
      </c>
      <c r="BX220" s="2">
        <v>1</v>
      </c>
      <c r="BY220" s="2" t="s">
        <v>4</v>
      </c>
      <c r="BZ220" s="2">
        <v>95</v>
      </c>
      <c r="CA220" s="2">
        <v>65</v>
      </c>
      <c r="CB220" s="2"/>
      <c r="CC220" s="2"/>
      <c r="CD220" s="2"/>
      <c r="CE220" s="2"/>
      <c r="CF220" s="2">
        <v>0</v>
      </c>
      <c r="CG220" s="2">
        <v>0</v>
      </c>
      <c r="CH220" s="2"/>
      <c r="CI220" s="2"/>
      <c r="CJ220" s="2"/>
      <c r="CK220" s="2"/>
      <c r="CL220" s="2"/>
      <c r="CM220" s="2">
        <v>0</v>
      </c>
      <c r="CN220" s="2" t="s">
        <v>4</v>
      </c>
      <c r="CO220" s="2">
        <v>0</v>
      </c>
      <c r="CP220" s="2">
        <f t="shared" si="250"/>
        <v>731.63</v>
      </c>
      <c r="CQ220" s="2">
        <f t="shared" si="251"/>
        <v>16.79</v>
      </c>
      <c r="CR220" s="2">
        <f t="shared" si="252"/>
        <v>0</v>
      </c>
      <c r="CS220" s="2">
        <f t="shared" si="253"/>
        <v>0</v>
      </c>
      <c r="CT220" s="2">
        <f t="shared" si="254"/>
        <v>139.54</v>
      </c>
      <c r="CU220" s="2">
        <f t="shared" si="255"/>
        <v>0</v>
      </c>
      <c r="CV220" s="2">
        <f t="shared" si="256"/>
        <v>15.2</v>
      </c>
      <c r="CW220" s="2">
        <f t="shared" si="257"/>
        <v>0</v>
      </c>
      <c r="CX220" s="2">
        <f t="shared" si="258"/>
        <v>0</v>
      </c>
      <c r="CY220" s="2">
        <f t="shared" si="259"/>
        <v>620.39749999999992</v>
      </c>
      <c r="CZ220" s="2">
        <f t="shared" si="260"/>
        <v>424.48250000000002</v>
      </c>
      <c r="DA220" s="2"/>
      <c r="DB220" s="2"/>
      <c r="DC220" s="2" t="s">
        <v>4</v>
      </c>
      <c r="DD220" s="2" t="s">
        <v>4</v>
      </c>
      <c r="DE220" s="2" t="s">
        <v>4</v>
      </c>
      <c r="DF220" s="2" t="s">
        <v>4</v>
      </c>
      <c r="DG220" s="2" t="s">
        <v>4</v>
      </c>
      <c r="DH220" s="2" t="s">
        <v>4</v>
      </c>
      <c r="DI220" s="2" t="s">
        <v>4</v>
      </c>
      <c r="DJ220" s="2" t="s">
        <v>4</v>
      </c>
      <c r="DK220" s="2" t="s">
        <v>4</v>
      </c>
      <c r="DL220" s="2" t="s">
        <v>4</v>
      </c>
      <c r="DM220" s="2" t="s">
        <v>4</v>
      </c>
      <c r="DN220" s="2">
        <v>0</v>
      </c>
      <c r="DO220" s="2">
        <v>0</v>
      </c>
      <c r="DP220" s="2">
        <v>1</v>
      </c>
      <c r="DQ220" s="2">
        <v>1</v>
      </c>
      <c r="DR220" s="2"/>
      <c r="DS220" s="2"/>
      <c r="DT220" s="2"/>
      <c r="DU220" s="2">
        <v>1003</v>
      </c>
      <c r="DV220" s="2" t="s">
        <v>38</v>
      </c>
      <c r="DW220" s="2" t="s">
        <v>38</v>
      </c>
      <c r="DX220" s="2">
        <v>100</v>
      </c>
      <c r="DY220" s="2"/>
      <c r="DZ220" s="2"/>
      <c r="EA220" s="2"/>
      <c r="EB220" s="2"/>
      <c r="EC220" s="2"/>
      <c r="ED220" s="2"/>
      <c r="EE220" s="2">
        <v>16510370</v>
      </c>
      <c r="EF220" s="2">
        <v>3</v>
      </c>
      <c r="EG220" s="2" t="s">
        <v>368</v>
      </c>
      <c r="EH220" s="2">
        <v>0</v>
      </c>
      <c r="EI220" s="2" t="s">
        <v>4</v>
      </c>
      <c r="EJ220" s="2">
        <v>2</v>
      </c>
      <c r="EK220" s="2">
        <v>108001</v>
      </c>
      <c r="EL220" s="2" t="s">
        <v>369</v>
      </c>
      <c r="EM220" s="2" t="s">
        <v>370</v>
      </c>
      <c r="EN220" s="2"/>
      <c r="EO220" s="2" t="s">
        <v>4</v>
      </c>
      <c r="EP220" s="2"/>
      <c r="EQ220" s="2">
        <v>0</v>
      </c>
      <c r="ER220" s="2">
        <v>156.33000000000001</v>
      </c>
      <c r="ES220" s="2">
        <v>16.79</v>
      </c>
      <c r="ET220" s="2">
        <v>0</v>
      </c>
      <c r="EU220" s="2">
        <v>0</v>
      </c>
      <c r="EV220" s="2">
        <v>139.54</v>
      </c>
      <c r="EW220" s="2">
        <v>15.2</v>
      </c>
      <c r="EX220" s="2">
        <v>0</v>
      </c>
      <c r="EY220" s="2">
        <v>0</v>
      </c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>
        <v>0</v>
      </c>
      <c r="FR220" s="2">
        <f t="shared" si="261"/>
        <v>0</v>
      </c>
      <c r="FS220" s="2">
        <v>0</v>
      </c>
      <c r="FT220" s="2"/>
      <c r="FU220" s="2"/>
      <c r="FV220" s="2"/>
      <c r="FW220" s="2"/>
      <c r="FX220" s="2">
        <v>95</v>
      </c>
      <c r="FY220" s="2">
        <v>65</v>
      </c>
      <c r="FZ220" s="2"/>
      <c r="GA220" s="2" t="s">
        <v>4</v>
      </c>
      <c r="GB220" s="2"/>
      <c r="GC220" s="2"/>
      <c r="GD220" s="2">
        <v>0</v>
      </c>
      <c r="GE220" s="2"/>
      <c r="GF220" s="2">
        <v>-596386547</v>
      </c>
      <c r="GG220" s="2">
        <v>2</v>
      </c>
      <c r="GH220" s="2">
        <v>1</v>
      </c>
      <c r="GI220" s="2">
        <v>-2</v>
      </c>
      <c r="GJ220" s="2">
        <v>0</v>
      </c>
      <c r="GK220" s="2">
        <f>ROUND(R220*(R12)/100,2)</f>
        <v>0</v>
      </c>
      <c r="GL220" s="2">
        <f t="shared" si="262"/>
        <v>0</v>
      </c>
      <c r="GM220" s="2">
        <f t="shared" si="263"/>
        <v>1776.51</v>
      </c>
      <c r="GN220" s="2">
        <f t="shared" si="264"/>
        <v>0</v>
      </c>
      <c r="GO220" s="2">
        <f t="shared" si="265"/>
        <v>1776.51</v>
      </c>
      <c r="GP220" s="2">
        <f t="shared" si="266"/>
        <v>0</v>
      </c>
      <c r="GQ220" s="2"/>
      <c r="GR220" s="2">
        <v>0</v>
      </c>
      <c r="GS220" s="2">
        <v>3</v>
      </c>
      <c r="GT220" s="2">
        <v>0</v>
      </c>
      <c r="GU220" s="2" t="s">
        <v>4</v>
      </c>
      <c r="GV220" s="2">
        <f t="shared" si="267"/>
        <v>0</v>
      </c>
      <c r="GW220" s="2">
        <v>1</v>
      </c>
      <c r="GX220" s="2">
        <f t="shared" si="268"/>
        <v>0</v>
      </c>
      <c r="GY220" s="2"/>
      <c r="GZ220" s="2"/>
      <c r="HA220" s="2">
        <v>0</v>
      </c>
      <c r="HB220" s="2">
        <v>0</v>
      </c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>
        <v>0</v>
      </c>
      <c r="IL220" s="2"/>
      <c r="IM220" s="2"/>
      <c r="IN220" s="2"/>
      <c r="IO220" s="2"/>
      <c r="IP220" s="2"/>
      <c r="IQ220" s="2"/>
      <c r="IR220" s="2"/>
      <c r="IS220" s="2"/>
      <c r="IT220" s="2"/>
      <c r="IU220" s="2"/>
    </row>
    <row r="221" spans="1:255" x14ac:dyDescent="0.2">
      <c r="A221">
        <v>17</v>
      </c>
      <c r="B221">
        <v>1</v>
      </c>
      <c r="C221">
        <f>ROW(SmtRes!A444)</f>
        <v>444</v>
      </c>
      <c r="D221">
        <f>ROW(EtalonRes!A436)</f>
        <v>436</v>
      </c>
      <c r="E221" t="s">
        <v>404</v>
      </c>
      <c r="F221" t="s">
        <v>405</v>
      </c>
      <c r="G221" t="s">
        <v>406</v>
      </c>
      <c r="H221" t="s">
        <v>38</v>
      </c>
      <c r="I221">
        <f>ROUND(468/100,9)</f>
        <v>4.68</v>
      </c>
      <c r="J221">
        <v>0</v>
      </c>
      <c r="O221">
        <f t="shared" si="236"/>
        <v>4777.51</v>
      </c>
      <c r="P221">
        <f t="shared" si="237"/>
        <v>513.11</v>
      </c>
      <c r="Q221">
        <f t="shared" si="238"/>
        <v>0</v>
      </c>
      <c r="R221">
        <f t="shared" si="239"/>
        <v>0</v>
      </c>
      <c r="S221">
        <f t="shared" si="240"/>
        <v>4264.3999999999996</v>
      </c>
      <c r="T221">
        <f t="shared" si="241"/>
        <v>0</v>
      </c>
      <c r="U221">
        <f t="shared" si="242"/>
        <v>71.135999999999996</v>
      </c>
      <c r="V221">
        <f t="shared" si="243"/>
        <v>0</v>
      </c>
      <c r="W221">
        <f t="shared" si="244"/>
        <v>0</v>
      </c>
      <c r="X221">
        <f t="shared" si="245"/>
        <v>4051.18</v>
      </c>
      <c r="Y221">
        <f t="shared" si="246"/>
        <v>2771.86</v>
      </c>
      <c r="AA221">
        <v>16483255</v>
      </c>
      <c r="AB221">
        <f t="shared" si="247"/>
        <v>156.33000000000001</v>
      </c>
      <c r="AC221">
        <f t="shared" si="269"/>
        <v>16.79</v>
      </c>
      <c r="AD221">
        <f t="shared" si="270"/>
        <v>0</v>
      </c>
      <c r="AE221">
        <f t="shared" si="271"/>
        <v>0</v>
      </c>
      <c r="AF221">
        <f t="shared" si="272"/>
        <v>139.54</v>
      </c>
      <c r="AG221">
        <f t="shared" si="248"/>
        <v>0</v>
      </c>
      <c r="AH221">
        <f t="shared" si="273"/>
        <v>15.2</v>
      </c>
      <c r="AI221">
        <f t="shared" si="274"/>
        <v>0</v>
      </c>
      <c r="AJ221">
        <f t="shared" si="249"/>
        <v>0</v>
      </c>
      <c r="AK221">
        <v>156.33000000000001</v>
      </c>
      <c r="AL221">
        <v>16.79</v>
      </c>
      <c r="AM221">
        <v>0</v>
      </c>
      <c r="AN221">
        <v>0</v>
      </c>
      <c r="AO221">
        <v>139.54</v>
      </c>
      <c r="AP221">
        <v>0</v>
      </c>
      <c r="AQ221">
        <v>15.2</v>
      </c>
      <c r="AR221">
        <v>0</v>
      </c>
      <c r="AS221">
        <v>0</v>
      </c>
      <c r="AT221">
        <v>95</v>
      </c>
      <c r="AU221">
        <v>65</v>
      </c>
      <c r="AV221">
        <v>1</v>
      </c>
      <c r="AW221">
        <v>1</v>
      </c>
      <c r="AZ221">
        <v>6.53</v>
      </c>
      <c r="BA221">
        <v>6.53</v>
      </c>
      <c r="BB221">
        <v>6.53</v>
      </c>
      <c r="BC221">
        <v>6.53</v>
      </c>
      <c r="BD221" t="s">
        <v>4</v>
      </c>
      <c r="BE221" t="s">
        <v>4</v>
      </c>
      <c r="BF221" t="s">
        <v>4</v>
      </c>
      <c r="BG221" t="s">
        <v>4</v>
      </c>
      <c r="BH221">
        <v>0</v>
      </c>
      <c r="BI221">
        <v>2</v>
      </c>
      <c r="BJ221" t="s">
        <v>407</v>
      </c>
      <c r="BM221">
        <v>108001</v>
      </c>
      <c r="BN221">
        <v>0</v>
      </c>
      <c r="BO221" t="s">
        <v>4</v>
      </c>
      <c r="BP221">
        <v>0</v>
      </c>
      <c r="BQ221">
        <v>3</v>
      </c>
      <c r="BR221">
        <v>0</v>
      </c>
      <c r="BS221">
        <v>6.53</v>
      </c>
      <c r="BT221">
        <v>1</v>
      </c>
      <c r="BU221">
        <v>1</v>
      </c>
      <c r="BV221">
        <v>1</v>
      </c>
      <c r="BW221">
        <v>1</v>
      </c>
      <c r="BX221">
        <v>1</v>
      </c>
      <c r="BY221" t="s">
        <v>4</v>
      </c>
      <c r="BZ221">
        <v>95</v>
      </c>
      <c r="CA221">
        <v>65</v>
      </c>
      <c r="CF221">
        <v>0</v>
      </c>
      <c r="CG221">
        <v>0</v>
      </c>
      <c r="CM221">
        <v>0</v>
      </c>
      <c r="CN221" t="s">
        <v>4</v>
      </c>
      <c r="CO221">
        <v>0</v>
      </c>
      <c r="CP221">
        <f t="shared" si="250"/>
        <v>4777.5099999999993</v>
      </c>
      <c r="CQ221">
        <f t="shared" si="251"/>
        <v>109.6387</v>
      </c>
      <c r="CR221">
        <f t="shared" si="252"/>
        <v>0</v>
      </c>
      <c r="CS221">
        <f t="shared" si="253"/>
        <v>0</v>
      </c>
      <c r="CT221">
        <f t="shared" si="254"/>
        <v>911.19619999999998</v>
      </c>
      <c r="CU221">
        <f t="shared" si="255"/>
        <v>0</v>
      </c>
      <c r="CV221">
        <f t="shared" si="256"/>
        <v>15.2</v>
      </c>
      <c r="CW221">
        <f t="shared" si="257"/>
        <v>0</v>
      </c>
      <c r="CX221">
        <f t="shared" si="258"/>
        <v>0</v>
      </c>
      <c r="CY221">
        <f t="shared" si="259"/>
        <v>4051.1799999999994</v>
      </c>
      <c r="CZ221">
        <f t="shared" si="260"/>
        <v>2771.86</v>
      </c>
      <c r="DC221" t="s">
        <v>4</v>
      </c>
      <c r="DD221" t="s">
        <v>4</v>
      </c>
      <c r="DE221" t="s">
        <v>4</v>
      </c>
      <c r="DF221" t="s">
        <v>4</v>
      </c>
      <c r="DG221" t="s">
        <v>4</v>
      </c>
      <c r="DH221" t="s">
        <v>4</v>
      </c>
      <c r="DI221" t="s">
        <v>4</v>
      </c>
      <c r="DJ221" t="s">
        <v>4</v>
      </c>
      <c r="DK221" t="s">
        <v>4</v>
      </c>
      <c r="DL221" t="s">
        <v>4</v>
      </c>
      <c r="DM221" t="s">
        <v>4</v>
      </c>
      <c r="DN221">
        <v>0</v>
      </c>
      <c r="DO221">
        <v>0</v>
      </c>
      <c r="DP221">
        <v>1</v>
      </c>
      <c r="DQ221">
        <v>1</v>
      </c>
      <c r="DU221">
        <v>1003</v>
      </c>
      <c r="DV221" t="s">
        <v>38</v>
      </c>
      <c r="DW221" t="s">
        <v>38</v>
      </c>
      <c r="DX221">
        <v>100</v>
      </c>
      <c r="EE221">
        <v>16510370</v>
      </c>
      <c r="EF221">
        <v>3</v>
      </c>
      <c r="EG221" t="s">
        <v>368</v>
      </c>
      <c r="EH221">
        <v>0</v>
      </c>
      <c r="EI221" t="s">
        <v>4</v>
      </c>
      <c r="EJ221">
        <v>2</v>
      </c>
      <c r="EK221">
        <v>108001</v>
      </c>
      <c r="EL221" t="s">
        <v>369</v>
      </c>
      <c r="EM221" t="s">
        <v>370</v>
      </c>
      <c r="EO221" t="s">
        <v>4</v>
      </c>
      <c r="EQ221">
        <v>0</v>
      </c>
      <c r="ER221">
        <v>156.33000000000001</v>
      </c>
      <c r="ES221">
        <v>16.79</v>
      </c>
      <c r="ET221">
        <v>0</v>
      </c>
      <c r="EU221">
        <v>0</v>
      </c>
      <c r="EV221">
        <v>139.54</v>
      </c>
      <c r="EW221">
        <v>15.2</v>
      </c>
      <c r="EX221">
        <v>0</v>
      </c>
      <c r="EY221">
        <v>0</v>
      </c>
      <c r="FQ221">
        <v>0</v>
      </c>
      <c r="FR221">
        <f t="shared" si="261"/>
        <v>0</v>
      </c>
      <c r="FS221">
        <v>0</v>
      </c>
      <c r="FX221">
        <v>95</v>
      </c>
      <c r="FY221">
        <v>65</v>
      </c>
      <c r="GA221" t="s">
        <v>4</v>
      </c>
      <c r="GD221">
        <v>0</v>
      </c>
      <c r="GF221">
        <v>-596386547</v>
      </c>
      <c r="GG221">
        <v>1</v>
      </c>
      <c r="GH221">
        <v>1</v>
      </c>
      <c r="GI221">
        <v>4</v>
      </c>
      <c r="GJ221">
        <v>0</v>
      </c>
      <c r="GK221">
        <f>ROUND(R221*(S12)/100,2)</f>
        <v>0</v>
      </c>
      <c r="GL221">
        <f t="shared" si="262"/>
        <v>0</v>
      </c>
      <c r="GM221">
        <f t="shared" si="263"/>
        <v>11600.55</v>
      </c>
      <c r="GN221">
        <f t="shared" si="264"/>
        <v>0</v>
      </c>
      <c r="GO221">
        <f t="shared" si="265"/>
        <v>11600.55</v>
      </c>
      <c r="GP221">
        <f t="shared" si="266"/>
        <v>0</v>
      </c>
      <c r="GR221">
        <v>0</v>
      </c>
      <c r="GS221">
        <v>3</v>
      </c>
      <c r="GT221">
        <v>0</v>
      </c>
      <c r="GU221" t="s">
        <v>4</v>
      </c>
      <c r="GV221">
        <f t="shared" si="267"/>
        <v>0</v>
      </c>
      <c r="GW221">
        <v>1</v>
      </c>
      <c r="GX221">
        <f t="shared" si="268"/>
        <v>0</v>
      </c>
      <c r="HA221">
        <v>0</v>
      </c>
      <c r="HB221">
        <v>0</v>
      </c>
      <c r="IK221">
        <v>0</v>
      </c>
    </row>
    <row r="222" spans="1:255" x14ac:dyDescent="0.2">
      <c r="A222" s="2">
        <v>18</v>
      </c>
      <c r="B222" s="2">
        <v>1</v>
      </c>
      <c r="C222" s="2">
        <v>439</v>
      </c>
      <c r="D222" s="2"/>
      <c r="E222" s="2" t="s">
        <v>408</v>
      </c>
      <c r="F222" s="2" t="s">
        <v>409</v>
      </c>
      <c r="G222" s="2" t="s">
        <v>410</v>
      </c>
      <c r="H222" s="2" t="s">
        <v>116</v>
      </c>
      <c r="I222" s="2">
        <f>I220*J222</f>
        <v>46.8</v>
      </c>
      <c r="J222" s="2">
        <v>10</v>
      </c>
      <c r="K222" s="2"/>
      <c r="L222" s="2"/>
      <c r="M222" s="2"/>
      <c r="N222" s="2"/>
      <c r="O222" s="2">
        <f t="shared" si="236"/>
        <v>1402.13</v>
      </c>
      <c r="P222" s="2">
        <f t="shared" si="237"/>
        <v>1402.13</v>
      </c>
      <c r="Q222" s="2">
        <f t="shared" si="238"/>
        <v>0</v>
      </c>
      <c r="R222" s="2">
        <f t="shared" si="239"/>
        <v>0</v>
      </c>
      <c r="S222" s="2">
        <f t="shared" si="240"/>
        <v>0</v>
      </c>
      <c r="T222" s="2">
        <f t="shared" si="241"/>
        <v>0</v>
      </c>
      <c r="U222" s="2">
        <f t="shared" si="242"/>
        <v>0</v>
      </c>
      <c r="V222" s="2">
        <f t="shared" si="243"/>
        <v>0</v>
      </c>
      <c r="W222" s="2">
        <f t="shared" si="244"/>
        <v>0</v>
      </c>
      <c r="X222" s="2">
        <f t="shared" si="245"/>
        <v>0</v>
      </c>
      <c r="Y222" s="2">
        <f t="shared" si="246"/>
        <v>0</v>
      </c>
      <c r="Z222" s="2"/>
      <c r="AA222" s="2">
        <v>16483241</v>
      </c>
      <c r="AB222" s="2">
        <f t="shared" si="247"/>
        <v>29.96</v>
      </c>
      <c r="AC222" s="2">
        <f t="shared" si="269"/>
        <v>29.96</v>
      </c>
      <c r="AD222" s="2">
        <f t="shared" si="270"/>
        <v>0</v>
      </c>
      <c r="AE222" s="2">
        <f t="shared" si="271"/>
        <v>0</v>
      </c>
      <c r="AF222" s="2">
        <f t="shared" si="272"/>
        <v>0</v>
      </c>
      <c r="AG222" s="2">
        <f t="shared" si="248"/>
        <v>0</v>
      </c>
      <c r="AH222" s="2">
        <f t="shared" si="273"/>
        <v>0</v>
      </c>
      <c r="AI222" s="2">
        <f t="shared" si="274"/>
        <v>0</v>
      </c>
      <c r="AJ222" s="2">
        <f t="shared" si="249"/>
        <v>0</v>
      </c>
      <c r="AK222" s="2">
        <v>29.96</v>
      </c>
      <c r="AL222" s="2">
        <v>29.96</v>
      </c>
      <c r="AM222" s="2">
        <v>0</v>
      </c>
      <c r="AN222" s="2">
        <v>0</v>
      </c>
      <c r="AO222" s="2">
        <v>0</v>
      </c>
      <c r="AP222" s="2">
        <v>0</v>
      </c>
      <c r="AQ222" s="2">
        <v>0</v>
      </c>
      <c r="AR222" s="2">
        <v>0</v>
      </c>
      <c r="AS222" s="2">
        <v>0</v>
      </c>
      <c r="AT222" s="2">
        <v>95</v>
      </c>
      <c r="AU222" s="2">
        <v>65</v>
      </c>
      <c r="AV222" s="2">
        <v>1</v>
      </c>
      <c r="AW222" s="2">
        <v>1</v>
      </c>
      <c r="AX222" s="2"/>
      <c r="AY222" s="2"/>
      <c r="AZ222" s="2">
        <v>1</v>
      </c>
      <c r="BA222" s="2">
        <v>1</v>
      </c>
      <c r="BB222" s="2">
        <v>1</v>
      </c>
      <c r="BC222" s="2">
        <v>1</v>
      </c>
      <c r="BD222" s="2" t="s">
        <v>4</v>
      </c>
      <c r="BE222" s="2" t="s">
        <v>4</v>
      </c>
      <c r="BF222" s="2" t="s">
        <v>4</v>
      </c>
      <c r="BG222" s="2" t="s">
        <v>4</v>
      </c>
      <c r="BH222" s="2">
        <v>3</v>
      </c>
      <c r="BI222" s="2">
        <v>2</v>
      </c>
      <c r="BJ222" s="2" t="s">
        <v>411</v>
      </c>
      <c r="BK222" s="2"/>
      <c r="BL222" s="2"/>
      <c r="BM222" s="2">
        <v>108001</v>
      </c>
      <c r="BN222" s="2">
        <v>0</v>
      </c>
      <c r="BO222" s="2" t="s">
        <v>4</v>
      </c>
      <c r="BP222" s="2">
        <v>0</v>
      </c>
      <c r="BQ222" s="2">
        <v>3</v>
      </c>
      <c r="BR222" s="2">
        <v>0</v>
      </c>
      <c r="BS222" s="2">
        <v>1</v>
      </c>
      <c r="BT222" s="2">
        <v>1</v>
      </c>
      <c r="BU222" s="2">
        <v>1</v>
      </c>
      <c r="BV222" s="2">
        <v>1</v>
      </c>
      <c r="BW222" s="2">
        <v>1</v>
      </c>
      <c r="BX222" s="2">
        <v>1</v>
      </c>
      <c r="BY222" s="2" t="s">
        <v>4</v>
      </c>
      <c r="BZ222" s="2">
        <v>95</v>
      </c>
      <c r="CA222" s="2">
        <v>65</v>
      </c>
      <c r="CB222" s="2"/>
      <c r="CC222" s="2"/>
      <c r="CD222" s="2"/>
      <c r="CE222" s="2"/>
      <c r="CF222" s="2">
        <v>0</v>
      </c>
      <c r="CG222" s="2">
        <v>0</v>
      </c>
      <c r="CH222" s="2"/>
      <c r="CI222" s="2"/>
      <c r="CJ222" s="2"/>
      <c r="CK222" s="2"/>
      <c r="CL222" s="2"/>
      <c r="CM222" s="2">
        <v>0</v>
      </c>
      <c r="CN222" s="2" t="s">
        <v>4</v>
      </c>
      <c r="CO222" s="2">
        <v>0</v>
      </c>
      <c r="CP222" s="2">
        <f t="shared" si="250"/>
        <v>1402.13</v>
      </c>
      <c r="CQ222" s="2">
        <f t="shared" si="251"/>
        <v>29.96</v>
      </c>
      <c r="CR222" s="2">
        <f t="shared" si="252"/>
        <v>0</v>
      </c>
      <c r="CS222" s="2">
        <f t="shared" si="253"/>
        <v>0</v>
      </c>
      <c r="CT222" s="2">
        <f t="shared" si="254"/>
        <v>0</v>
      </c>
      <c r="CU222" s="2">
        <f t="shared" si="255"/>
        <v>0</v>
      </c>
      <c r="CV222" s="2">
        <f t="shared" si="256"/>
        <v>0</v>
      </c>
      <c r="CW222" s="2">
        <f t="shared" si="257"/>
        <v>0</v>
      </c>
      <c r="CX222" s="2">
        <f t="shared" si="258"/>
        <v>0</v>
      </c>
      <c r="CY222" s="2">
        <f t="shared" si="259"/>
        <v>0</v>
      </c>
      <c r="CZ222" s="2">
        <f t="shared" si="260"/>
        <v>0</v>
      </c>
      <c r="DA222" s="2"/>
      <c r="DB222" s="2"/>
      <c r="DC222" s="2" t="s">
        <v>4</v>
      </c>
      <c r="DD222" s="2" t="s">
        <v>4</v>
      </c>
      <c r="DE222" s="2" t="s">
        <v>4</v>
      </c>
      <c r="DF222" s="2" t="s">
        <v>4</v>
      </c>
      <c r="DG222" s="2" t="s">
        <v>4</v>
      </c>
      <c r="DH222" s="2" t="s">
        <v>4</v>
      </c>
      <c r="DI222" s="2" t="s">
        <v>4</v>
      </c>
      <c r="DJ222" s="2" t="s">
        <v>4</v>
      </c>
      <c r="DK222" s="2" t="s">
        <v>4</v>
      </c>
      <c r="DL222" s="2" t="s">
        <v>4</v>
      </c>
      <c r="DM222" s="2" t="s">
        <v>4</v>
      </c>
      <c r="DN222" s="2">
        <v>0</v>
      </c>
      <c r="DO222" s="2">
        <v>0</v>
      </c>
      <c r="DP222" s="2">
        <v>1</v>
      </c>
      <c r="DQ222" s="2">
        <v>1</v>
      </c>
      <c r="DR222" s="2"/>
      <c r="DS222" s="2"/>
      <c r="DT222" s="2"/>
      <c r="DU222" s="2">
        <v>1003</v>
      </c>
      <c r="DV222" s="2" t="s">
        <v>116</v>
      </c>
      <c r="DW222" s="2" t="s">
        <v>116</v>
      </c>
      <c r="DX222" s="2">
        <v>10</v>
      </c>
      <c r="DY222" s="2"/>
      <c r="DZ222" s="2"/>
      <c r="EA222" s="2"/>
      <c r="EB222" s="2"/>
      <c r="EC222" s="2"/>
      <c r="ED222" s="2"/>
      <c r="EE222" s="2">
        <v>16510370</v>
      </c>
      <c r="EF222" s="2">
        <v>3</v>
      </c>
      <c r="EG222" s="2" t="s">
        <v>368</v>
      </c>
      <c r="EH222" s="2">
        <v>0</v>
      </c>
      <c r="EI222" s="2" t="s">
        <v>4</v>
      </c>
      <c r="EJ222" s="2">
        <v>2</v>
      </c>
      <c r="EK222" s="2">
        <v>108001</v>
      </c>
      <c r="EL222" s="2" t="s">
        <v>369</v>
      </c>
      <c r="EM222" s="2" t="s">
        <v>370</v>
      </c>
      <c r="EN222" s="2"/>
      <c r="EO222" s="2" t="s">
        <v>4</v>
      </c>
      <c r="EP222" s="2"/>
      <c r="EQ222" s="2">
        <v>0</v>
      </c>
      <c r="ER222" s="2">
        <v>29.96</v>
      </c>
      <c r="ES222" s="2">
        <v>29.96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>
        <v>0</v>
      </c>
      <c r="FR222" s="2">
        <f t="shared" si="261"/>
        <v>0</v>
      </c>
      <c r="FS222" s="2">
        <v>0</v>
      </c>
      <c r="FT222" s="2"/>
      <c r="FU222" s="2"/>
      <c r="FV222" s="2"/>
      <c r="FW222" s="2"/>
      <c r="FX222" s="2">
        <v>95</v>
      </c>
      <c r="FY222" s="2">
        <v>65</v>
      </c>
      <c r="FZ222" s="2"/>
      <c r="GA222" s="2" t="s">
        <v>4</v>
      </c>
      <c r="GB222" s="2"/>
      <c r="GC222" s="2"/>
      <c r="GD222" s="2">
        <v>0</v>
      </c>
      <c r="GE222" s="2"/>
      <c r="GF222" s="2">
        <v>-773634052</v>
      </c>
      <c r="GG222" s="2">
        <v>2</v>
      </c>
      <c r="GH222" s="2">
        <v>1</v>
      </c>
      <c r="GI222" s="2">
        <v>-2</v>
      </c>
      <c r="GJ222" s="2">
        <v>0</v>
      </c>
      <c r="GK222" s="2">
        <f>ROUND(R222*(R12)/100,2)</f>
        <v>0</v>
      </c>
      <c r="GL222" s="2">
        <f t="shared" si="262"/>
        <v>0</v>
      </c>
      <c r="GM222" s="2">
        <f t="shared" si="263"/>
        <v>1402.13</v>
      </c>
      <c r="GN222" s="2">
        <f t="shared" si="264"/>
        <v>0</v>
      </c>
      <c r="GO222" s="2">
        <f t="shared" si="265"/>
        <v>1402.13</v>
      </c>
      <c r="GP222" s="2">
        <f t="shared" si="266"/>
        <v>0</v>
      </c>
      <c r="GQ222" s="2"/>
      <c r="GR222" s="2">
        <v>0</v>
      </c>
      <c r="GS222" s="2">
        <v>3</v>
      </c>
      <c r="GT222" s="2">
        <v>0</v>
      </c>
      <c r="GU222" s="2" t="s">
        <v>4</v>
      </c>
      <c r="GV222" s="2">
        <f t="shared" si="267"/>
        <v>0</v>
      </c>
      <c r="GW222" s="2">
        <v>1</v>
      </c>
      <c r="GX222" s="2">
        <f t="shared" si="268"/>
        <v>0</v>
      </c>
      <c r="GY222" s="2"/>
      <c r="GZ222" s="2"/>
      <c r="HA222" s="2">
        <v>0</v>
      </c>
      <c r="HB222" s="2">
        <v>0</v>
      </c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>
        <v>0</v>
      </c>
      <c r="IL222" s="2"/>
      <c r="IM222" s="2"/>
      <c r="IN222" s="2"/>
      <c r="IO222" s="2"/>
      <c r="IP222" s="2"/>
      <c r="IQ222" s="2"/>
      <c r="IR222" s="2"/>
      <c r="IS222" s="2"/>
      <c r="IT222" s="2"/>
      <c r="IU222" s="2"/>
    </row>
    <row r="223" spans="1:255" x14ac:dyDescent="0.2">
      <c r="A223">
        <v>18</v>
      </c>
      <c r="B223">
        <v>1</v>
      </c>
      <c r="C223">
        <v>443</v>
      </c>
      <c r="E223" t="s">
        <v>408</v>
      </c>
      <c r="F223" t="s">
        <v>409</v>
      </c>
      <c r="G223" t="s">
        <v>410</v>
      </c>
      <c r="H223" t="s">
        <v>116</v>
      </c>
      <c r="I223">
        <f>I221*J223</f>
        <v>46.8</v>
      </c>
      <c r="J223">
        <v>10</v>
      </c>
      <c r="O223">
        <f t="shared" si="236"/>
        <v>9155.9</v>
      </c>
      <c r="P223">
        <f t="shared" si="237"/>
        <v>9155.9</v>
      </c>
      <c r="Q223">
        <f t="shared" si="238"/>
        <v>0</v>
      </c>
      <c r="R223">
        <f t="shared" si="239"/>
        <v>0</v>
      </c>
      <c r="S223">
        <f t="shared" si="240"/>
        <v>0</v>
      </c>
      <c r="T223">
        <f t="shared" si="241"/>
        <v>0</v>
      </c>
      <c r="U223">
        <f t="shared" si="242"/>
        <v>0</v>
      </c>
      <c r="V223">
        <f t="shared" si="243"/>
        <v>0</v>
      </c>
      <c r="W223">
        <f t="shared" si="244"/>
        <v>0</v>
      </c>
      <c r="X223">
        <f t="shared" si="245"/>
        <v>0</v>
      </c>
      <c r="Y223">
        <f t="shared" si="246"/>
        <v>0</v>
      </c>
      <c r="AA223">
        <v>16483255</v>
      </c>
      <c r="AB223">
        <f t="shared" si="247"/>
        <v>29.96</v>
      </c>
      <c r="AC223">
        <f t="shared" si="269"/>
        <v>29.96</v>
      </c>
      <c r="AD223">
        <f t="shared" si="270"/>
        <v>0</v>
      </c>
      <c r="AE223">
        <f t="shared" si="271"/>
        <v>0</v>
      </c>
      <c r="AF223">
        <f t="shared" si="272"/>
        <v>0</v>
      </c>
      <c r="AG223">
        <f t="shared" si="248"/>
        <v>0</v>
      </c>
      <c r="AH223">
        <f t="shared" si="273"/>
        <v>0</v>
      </c>
      <c r="AI223">
        <f t="shared" si="274"/>
        <v>0</v>
      </c>
      <c r="AJ223">
        <f t="shared" si="249"/>
        <v>0</v>
      </c>
      <c r="AK223">
        <v>29.96</v>
      </c>
      <c r="AL223">
        <v>29.96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95</v>
      </c>
      <c r="AU223">
        <v>65</v>
      </c>
      <c r="AV223">
        <v>1</v>
      </c>
      <c r="AW223">
        <v>1</v>
      </c>
      <c r="AZ223">
        <v>6.53</v>
      </c>
      <c r="BA223">
        <v>1</v>
      </c>
      <c r="BB223">
        <v>1</v>
      </c>
      <c r="BC223">
        <v>6.53</v>
      </c>
      <c r="BD223" t="s">
        <v>4</v>
      </c>
      <c r="BE223" t="s">
        <v>4</v>
      </c>
      <c r="BF223" t="s">
        <v>4</v>
      </c>
      <c r="BG223" t="s">
        <v>4</v>
      </c>
      <c r="BH223">
        <v>3</v>
      </c>
      <c r="BI223">
        <v>2</v>
      </c>
      <c r="BJ223" t="s">
        <v>411</v>
      </c>
      <c r="BM223">
        <v>108001</v>
      </c>
      <c r="BN223">
        <v>0</v>
      </c>
      <c r="BO223" t="s">
        <v>4</v>
      </c>
      <c r="BP223">
        <v>0</v>
      </c>
      <c r="BQ223">
        <v>3</v>
      </c>
      <c r="BR223">
        <v>0</v>
      </c>
      <c r="BS223">
        <v>1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4</v>
      </c>
      <c r="BZ223">
        <v>95</v>
      </c>
      <c r="CA223">
        <v>65</v>
      </c>
      <c r="CF223">
        <v>0</v>
      </c>
      <c r="CG223">
        <v>0</v>
      </c>
      <c r="CM223">
        <v>0</v>
      </c>
      <c r="CN223" t="s">
        <v>4</v>
      </c>
      <c r="CO223">
        <v>0</v>
      </c>
      <c r="CP223">
        <f t="shared" si="250"/>
        <v>9155.9</v>
      </c>
      <c r="CQ223">
        <f t="shared" si="251"/>
        <v>195.6388</v>
      </c>
      <c r="CR223">
        <f t="shared" si="252"/>
        <v>0</v>
      </c>
      <c r="CS223">
        <f t="shared" si="253"/>
        <v>0</v>
      </c>
      <c r="CT223">
        <f t="shared" si="254"/>
        <v>0</v>
      </c>
      <c r="CU223">
        <f t="shared" si="255"/>
        <v>0</v>
      </c>
      <c r="CV223">
        <f t="shared" si="256"/>
        <v>0</v>
      </c>
      <c r="CW223">
        <f t="shared" si="257"/>
        <v>0</v>
      </c>
      <c r="CX223">
        <f t="shared" si="258"/>
        <v>0</v>
      </c>
      <c r="CY223">
        <f t="shared" si="259"/>
        <v>0</v>
      </c>
      <c r="CZ223">
        <f t="shared" si="260"/>
        <v>0</v>
      </c>
      <c r="DC223" t="s">
        <v>4</v>
      </c>
      <c r="DD223" t="s">
        <v>4</v>
      </c>
      <c r="DE223" t="s">
        <v>4</v>
      </c>
      <c r="DF223" t="s">
        <v>4</v>
      </c>
      <c r="DG223" t="s">
        <v>4</v>
      </c>
      <c r="DH223" t="s">
        <v>4</v>
      </c>
      <c r="DI223" t="s">
        <v>4</v>
      </c>
      <c r="DJ223" t="s">
        <v>4</v>
      </c>
      <c r="DK223" t="s">
        <v>4</v>
      </c>
      <c r="DL223" t="s">
        <v>4</v>
      </c>
      <c r="DM223" t="s">
        <v>4</v>
      </c>
      <c r="DN223">
        <v>0</v>
      </c>
      <c r="DO223">
        <v>0</v>
      </c>
      <c r="DP223">
        <v>1</v>
      </c>
      <c r="DQ223">
        <v>1</v>
      </c>
      <c r="DU223">
        <v>1003</v>
      </c>
      <c r="DV223" t="s">
        <v>116</v>
      </c>
      <c r="DW223" t="s">
        <v>116</v>
      </c>
      <c r="DX223">
        <v>10</v>
      </c>
      <c r="EE223">
        <v>16510370</v>
      </c>
      <c r="EF223">
        <v>3</v>
      </c>
      <c r="EG223" t="s">
        <v>368</v>
      </c>
      <c r="EH223">
        <v>0</v>
      </c>
      <c r="EI223" t="s">
        <v>4</v>
      </c>
      <c r="EJ223">
        <v>2</v>
      </c>
      <c r="EK223">
        <v>108001</v>
      </c>
      <c r="EL223" t="s">
        <v>369</v>
      </c>
      <c r="EM223" t="s">
        <v>370</v>
      </c>
      <c r="EO223" t="s">
        <v>4</v>
      </c>
      <c r="EQ223">
        <v>0</v>
      </c>
      <c r="ER223">
        <v>29.96</v>
      </c>
      <c r="ES223">
        <v>29.96</v>
      </c>
      <c r="ET223">
        <v>0</v>
      </c>
      <c r="EU223">
        <v>0</v>
      </c>
      <c r="EV223">
        <v>0</v>
      </c>
      <c r="EW223">
        <v>0</v>
      </c>
      <c r="EX223">
        <v>0</v>
      </c>
      <c r="FQ223">
        <v>0</v>
      </c>
      <c r="FR223">
        <f t="shared" si="261"/>
        <v>0</v>
      </c>
      <c r="FS223">
        <v>0</v>
      </c>
      <c r="FX223">
        <v>95</v>
      </c>
      <c r="FY223">
        <v>65</v>
      </c>
      <c r="GA223" t="s">
        <v>4</v>
      </c>
      <c r="GD223">
        <v>0</v>
      </c>
      <c r="GF223">
        <v>-773634052</v>
      </c>
      <c r="GG223">
        <v>1</v>
      </c>
      <c r="GH223">
        <v>1</v>
      </c>
      <c r="GI223">
        <v>4</v>
      </c>
      <c r="GJ223">
        <v>0</v>
      </c>
      <c r="GK223">
        <f>ROUND(R223*(S12)/100,2)</f>
        <v>0</v>
      </c>
      <c r="GL223">
        <f t="shared" si="262"/>
        <v>0</v>
      </c>
      <c r="GM223">
        <f t="shared" si="263"/>
        <v>9155.9</v>
      </c>
      <c r="GN223">
        <f t="shared" si="264"/>
        <v>0</v>
      </c>
      <c r="GO223">
        <f t="shared" si="265"/>
        <v>9155.9</v>
      </c>
      <c r="GP223">
        <f t="shared" si="266"/>
        <v>0</v>
      </c>
      <c r="GR223">
        <v>0</v>
      </c>
      <c r="GS223">
        <v>3</v>
      </c>
      <c r="GT223">
        <v>0</v>
      </c>
      <c r="GU223" t="s">
        <v>4</v>
      </c>
      <c r="GV223">
        <f t="shared" si="267"/>
        <v>0</v>
      </c>
      <c r="GW223">
        <v>1</v>
      </c>
      <c r="GX223">
        <f t="shared" si="268"/>
        <v>0</v>
      </c>
      <c r="HA223">
        <v>0</v>
      </c>
      <c r="HB223">
        <v>0</v>
      </c>
      <c r="IK223">
        <v>0</v>
      </c>
    </row>
    <row r="224" spans="1:255" x14ac:dyDescent="0.2">
      <c r="A224" s="2">
        <v>17</v>
      </c>
      <c r="B224" s="2">
        <v>1</v>
      </c>
      <c r="C224" s="2">
        <f>ROW(SmtRes!A455)</f>
        <v>455</v>
      </c>
      <c r="D224" s="2">
        <f>ROW(EtalonRes!A446)</f>
        <v>446</v>
      </c>
      <c r="E224" s="2" t="s">
        <v>412</v>
      </c>
      <c r="F224" s="2" t="s">
        <v>413</v>
      </c>
      <c r="G224" s="2" t="s">
        <v>414</v>
      </c>
      <c r="H224" s="2" t="s">
        <v>38</v>
      </c>
      <c r="I224" s="2">
        <f>ROUND(480/100,9)</f>
        <v>4.8</v>
      </c>
      <c r="J224" s="2">
        <v>0</v>
      </c>
      <c r="K224" s="2"/>
      <c r="L224" s="2"/>
      <c r="M224" s="2"/>
      <c r="N224" s="2"/>
      <c r="O224" s="2">
        <f t="shared" si="236"/>
        <v>418.31</v>
      </c>
      <c r="P224" s="2">
        <f t="shared" si="237"/>
        <v>108.91</v>
      </c>
      <c r="Q224" s="2">
        <f t="shared" si="238"/>
        <v>25.58</v>
      </c>
      <c r="R224" s="2">
        <f t="shared" si="239"/>
        <v>3.65</v>
      </c>
      <c r="S224" s="2">
        <f t="shared" si="240"/>
        <v>283.82</v>
      </c>
      <c r="T224" s="2">
        <f t="shared" si="241"/>
        <v>0</v>
      </c>
      <c r="U224" s="2">
        <f t="shared" si="242"/>
        <v>30.192</v>
      </c>
      <c r="V224" s="2">
        <f t="shared" si="243"/>
        <v>0.28799999999999998</v>
      </c>
      <c r="W224" s="2">
        <f t="shared" si="244"/>
        <v>0</v>
      </c>
      <c r="X224" s="2">
        <f t="shared" si="245"/>
        <v>273.10000000000002</v>
      </c>
      <c r="Y224" s="2">
        <f t="shared" si="246"/>
        <v>186.86</v>
      </c>
      <c r="Z224" s="2"/>
      <c r="AA224" s="2">
        <v>16483241</v>
      </c>
      <c r="AB224" s="2">
        <f t="shared" si="247"/>
        <v>87.15</v>
      </c>
      <c r="AC224" s="2">
        <f t="shared" si="269"/>
        <v>22.69</v>
      </c>
      <c r="AD224" s="2">
        <f t="shared" si="270"/>
        <v>5.33</v>
      </c>
      <c r="AE224" s="2">
        <f t="shared" si="271"/>
        <v>0.76</v>
      </c>
      <c r="AF224" s="2">
        <f t="shared" si="272"/>
        <v>59.13</v>
      </c>
      <c r="AG224" s="2">
        <f t="shared" si="248"/>
        <v>0</v>
      </c>
      <c r="AH224" s="2">
        <f t="shared" si="273"/>
        <v>6.29</v>
      </c>
      <c r="AI224" s="2">
        <f t="shared" si="274"/>
        <v>0.06</v>
      </c>
      <c r="AJ224" s="2">
        <f t="shared" si="249"/>
        <v>0</v>
      </c>
      <c r="AK224" s="2">
        <v>87.15</v>
      </c>
      <c r="AL224" s="2">
        <v>22.69</v>
      </c>
      <c r="AM224" s="2">
        <v>5.33</v>
      </c>
      <c r="AN224" s="2">
        <v>0.76</v>
      </c>
      <c r="AO224" s="2">
        <v>59.13</v>
      </c>
      <c r="AP224" s="2">
        <v>0</v>
      </c>
      <c r="AQ224" s="2">
        <v>6.29</v>
      </c>
      <c r="AR224" s="2">
        <v>0.06</v>
      </c>
      <c r="AS224" s="2">
        <v>0</v>
      </c>
      <c r="AT224" s="2">
        <v>95</v>
      </c>
      <c r="AU224" s="2">
        <v>65</v>
      </c>
      <c r="AV224" s="2">
        <v>1</v>
      </c>
      <c r="AW224" s="2">
        <v>1</v>
      </c>
      <c r="AX224" s="2"/>
      <c r="AY224" s="2"/>
      <c r="AZ224" s="2">
        <v>1</v>
      </c>
      <c r="BA224" s="2">
        <v>1</v>
      </c>
      <c r="BB224" s="2">
        <v>1</v>
      </c>
      <c r="BC224" s="2">
        <v>1</v>
      </c>
      <c r="BD224" s="2" t="s">
        <v>4</v>
      </c>
      <c r="BE224" s="2" t="s">
        <v>4</v>
      </c>
      <c r="BF224" s="2" t="s">
        <v>4</v>
      </c>
      <c r="BG224" s="2" t="s">
        <v>4</v>
      </c>
      <c r="BH224" s="2">
        <v>0</v>
      </c>
      <c r="BI224" s="2">
        <v>2</v>
      </c>
      <c r="BJ224" s="2" t="s">
        <v>415</v>
      </c>
      <c r="BK224" s="2"/>
      <c r="BL224" s="2"/>
      <c r="BM224" s="2">
        <v>108001</v>
      </c>
      <c r="BN224" s="2">
        <v>0</v>
      </c>
      <c r="BO224" s="2" t="s">
        <v>4</v>
      </c>
      <c r="BP224" s="2">
        <v>0</v>
      </c>
      <c r="BQ224" s="2">
        <v>3</v>
      </c>
      <c r="BR224" s="2">
        <v>0</v>
      </c>
      <c r="BS224" s="2">
        <v>1</v>
      </c>
      <c r="BT224" s="2">
        <v>1</v>
      </c>
      <c r="BU224" s="2">
        <v>1</v>
      </c>
      <c r="BV224" s="2">
        <v>1</v>
      </c>
      <c r="BW224" s="2">
        <v>1</v>
      </c>
      <c r="BX224" s="2">
        <v>1</v>
      </c>
      <c r="BY224" s="2" t="s">
        <v>4</v>
      </c>
      <c r="BZ224" s="2">
        <v>95</v>
      </c>
      <c r="CA224" s="2">
        <v>65</v>
      </c>
      <c r="CB224" s="2"/>
      <c r="CC224" s="2"/>
      <c r="CD224" s="2"/>
      <c r="CE224" s="2"/>
      <c r="CF224" s="2">
        <v>0</v>
      </c>
      <c r="CG224" s="2">
        <v>0</v>
      </c>
      <c r="CH224" s="2"/>
      <c r="CI224" s="2"/>
      <c r="CJ224" s="2"/>
      <c r="CK224" s="2"/>
      <c r="CL224" s="2"/>
      <c r="CM224" s="2">
        <v>0</v>
      </c>
      <c r="CN224" s="2" t="s">
        <v>4</v>
      </c>
      <c r="CO224" s="2">
        <v>0</v>
      </c>
      <c r="CP224" s="2">
        <f t="shared" si="250"/>
        <v>418.31</v>
      </c>
      <c r="CQ224" s="2">
        <f t="shared" si="251"/>
        <v>22.69</v>
      </c>
      <c r="CR224" s="2">
        <f t="shared" si="252"/>
        <v>5.33</v>
      </c>
      <c r="CS224" s="2">
        <f t="shared" si="253"/>
        <v>0.76</v>
      </c>
      <c r="CT224" s="2">
        <f t="shared" si="254"/>
        <v>59.13</v>
      </c>
      <c r="CU224" s="2">
        <f t="shared" si="255"/>
        <v>0</v>
      </c>
      <c r="CV224" s="2">
        <f t="shared" si="256"/>
        <v>6.29</v>
      </c>
      <c r="CW224" s="2">
        <f t="shared" si="257"/>
        <v>0.06</v>
      </c>
      <c r="CX224" s="2">
        <f t="shared" si="258"/>
        <v>0</v>
      </c>
      <c r="CY224" s="2">
        <f t="shared" si="259"/>
        <v>273.09649999999999</v>
      </c>
      <c r="CZ224" s="2">
        <f t="shared" si="260"/>
        <v>186.85550000000001</v>
      </c>
      <c r="DA224" s="2"/>
      <c r="DB224" s="2"/>
      <c r="DC224" s="2" t="s">
        <v>4</v>
      </c>
      <c r="DD224" s="2" t="s">
        <v>4</v>
      </c>
      <c r="DE224" s="2" t="s">
        <v>4</v>
      </c>
      <c r="DF224" s="2" t="s">
        <v>4</v>
      </c>
      <c r="DG224" s="2" t="s">
        <v>4</v>
      </c>
      <c r="DH224" s="2" t="s">
        <v>4</v>
      </c>
      <c r="DI224" s="2" t="s">
        <v>4</v>
      </c>
      <c r="DJ224" s="2" t="s">
        <v>4</v>
      </c>
      <c r="DK224" s="2" t="s">
        <v>4</v>
      </c>
      <c r="DL224" s="2" t="s">
        <v>4</v>
      </c>
      <c r="DM224" s="2" t="s">
        <v>4</v>
      </c>
      <c r="DN224" s="2">
        <v>0</v>
      </c>
      <c r="DO224" s="2">
        <v>0</v>
      </c>
      <c r="DP224" s="2">
        <v>1</v>
      </c>
      <c r="DQ224" s="2">
        <v>1</v>
      </c>
      <c r="DR224" s="2"/>
      <c r="DS224" s="2"/>
      <c r="DT224" s="2"/>
      <c r="DU224" s="2">
        <v>1003</v>
      </c>
      <c r="DV224" s="2" t="s">
        <v>38</v>
      </c>
      <c r="DW224" s="2" t="s">
        <v>38</v>
      </c>
      <c r="DX224" s="2">
        <v>100</v>
      </c>
      <c r="DY224" s="2"/>
      <c r="DZ224" s="2"/>
      <c r="EA224" s="2"/>
      <c r="EB224" s="2"/>
      <c r="EC224" s="2"/>
      <c r="ED224" s="2"/>
      <c r="EE224" s="2">
        <v>16510370</v>
      </c>
      <c r="EF224" s="2">
        <v>3</v>
      </c>
      <c r="EG224" s="2" t="s">
        <v>368</v>
      </c>
      <c r="EH224" s="2">
        <v>0</v>
      </c>
      <c r="EI224" s="2" t="s">
        <v>4</v>
      </c>
      <c r="EJ224" s="2">
        <v>2</v>
      </c>
      <c r="EK224" s="2">
        <v>108001</v>
      </c>
      <c r="EL224" s="2" t="s">
        <v>369</v>
      </c>
      <c r="EM224" s="2" t="s">
        <v>370</v>
      </c>
      <c r="EN224" s="2"/>
      <c r="EO224" s="2" t="s">
        <v>4</v>
      </c>
      <c r="EP224" s="2"/>
      <c r="EQ224" s="2">
        <v>0</v>
      </c>
      <c r="ER224" s="2">
        <v>87.15</v>
      </c>
      <c r="ES224" s="2">
        <v>22.69</v>
      </c>
      <c r="ET224" s="2">
        <v>5.33</v>
      </c>
      <c r="EU224" s="2">
        <v>0.76</v>
      </c>
      <c r="EV224" s="2">
        <v>59.13</v>
      </c>
      <c r="EW224" s="2">
        <v>6.29</v>
      </c>
      <c r="EX224" s="2">
        <v>0.06</v>
      </c>
      <c r="EY224" s="2">
        <v>0</v>
      </c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>
        <v>0</v>
      </c>
      <c r="FR224" s="2">
        <f t="shared" si="261"/>
        <v>0</v>
      </c>
      <c r="FS224" s="2">
        <v>0</v>
      </c>
      <c r="FT224" s="2"/>
      <c r="FU224" s="2"/>
      <c r="FV224" s="2"/>
      <c r="FW224" s="2"/>
      <c r="FX224" s="2">
        <v>95</v>
      </c>
      <c r="FY224" s="2">
        <v>65</v>
      </c>
      <c r="FZ224" s="2"/>
      <c r="GA224" s="2" t="s">
        <v>4</v>
      </c>
      <c r="GB224" s="2"/>
      <c r="GC224" s="2"/>
      <c r="GD224" s="2">
        <v>0</v>
      </c>
      <c r="GE224" s="2"/>
      <c r="GF224" s="2">
        <v>1667817228</v>
      </c>
      <c r="GG224" s="2">
        <v>2</v>
      </c>
      <c r="GH224" s="2">
        <v>1</v>
      </c>
      <c r="GI224" s="2">
        <v>-2</v>
      </c>
      <c r="GJ224" s="2">
        <v>0</v>
      </c>
      <c r="GK224" s="2">
        <f>ROUND(R224*(R12)/100,2)</f>
        <v>0</v>
      </c>
      <c r="GL224" s="2">
        <f t="shared" si="262"/>
        <v>0</v>
      </c>
      <c r="GM224" s="2">
        <f t="shared" si="263"/>
        <v>878.27</v>
      </c>
      <c r="GN224" s="2">
        <f t="shared" si="264"/>
        <v>0</v>
      </c>
      <c r="GO224" s="2">
        <f t="shared" si="265"/>
        <v>878.27</v>
      </c>
      <c r="GP224" s="2">
        <f t="shared" si="266"/>
        <v>0</v>
      </c>
      <c r="GQ224" s="2"/>
      <c r="GR224" s="2">
        <v>0</v>
      </c>
      <c r="GS224" s="2">
        <v>3</v>
      </c>
      <c r="GT224" s="2">
        <v>0</v>
      </c>
      <c r="GU224" s="2" t="s">
        <v>4</v>
      </c>
      <c r="GV224" s="2">
        <f t="shared" si="267"/>
        <v>0</v>
      </c>
      <c r="GW224" s="2">
        <v>1</v>
      </c>
      <c r="GX224" s="2">
        <f t="shared" si="268"/>
        <v>0</v>
      </c>
      <c r="GY224" s="2"/>
      <c r="GZ224" s="2"/>
      <c r="HA224" s="2">
        <v>0</v>
      </c>
      <c r="HB224" s="2">
        <v>0</v>
      </c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>
        <v>0</v>
      </c>
      <c r="IL224" s="2"/>
      <c r="IM224" s="2"/>
      <c r="IN224" s="2"/>
      <c r="IO224" s="2"/>
      <c r="IP224" s="2"/>
      <c r="IQ224" s="2"/>
      <c r="IR224" s="2"/>
      <c r="IS224" s="2"/>
      <c r="IT224" s="2"/>
      <c r="IU224" s="2"/>
    </row>
    <row r="225" spans="1:255" x14ac:dyDescent="0.2">
      <c r="A225">
        <v>17</v>
      </c>
      <c r="B225">
        <v>1</v>
      </c>
      <c r="C225">
        <f>ROW(SmtRes!A466)</f>
        <v>466</v>
      </c>
      <c r="D225">
        <f>ROW(EtalonRes!A456)</f>
        <v>456</v>
      </c>
      <c r="E225" t="s">
        <v>412</v>
      </c>
      <c r="F225" t="s">
        <v>413</v>
      </c>
      <c r="G225" t="s">
        <v>414</v>
      </c>
      <c r="H225" t="s">
        <v>38</v>
      </c>
      <c r="I225">
        <f>ROUND(480/100,9)</f>
        <v>4.8</v>
      </c>
      <c r="J225">
        <v>0</v>
      </c>
      <c r="O225">
        <f t="shared" si="236"/>
        <v>2731.63</v>
      </c>
      <c r="P225">
        <f t="shared" si="237"/>
        <v>711.2</v>
      </c>
      <c r="Q225">
        <f t="shared" si="238"/>
        <v>167.06</v>
      </c>
      <c r="R225">
        <f t="shared" si="239"/>
        <v>23.82</v>
      </c>
      <c r="S225">
        <f t="shared" si="240"/>
        <v>1853.37</v>
      </c>
      <c r="T225">
        <f t="shared" si="241"/>
        <v>0</v>
      </c>
      <c r="U225">
        <f t="shared" si="242"/>
        <v>30.192</v>
      </c>
      <c r="V225">
        <f t="shared" si="243"/>
        <v>0.28799999999999998</v>
      </c>
      <c r="W225">
        <f t="shared" si="244"/>
        <v>0</v>
      </c>
      <c r="X225">
        <f t="shared" si="245"/>
        <v>1783.33</v>
      </c>
      <c r="Y225">
        <f t="shared" si="246"/>
        <v>1220.17</v>
      </c>
      <c r="AA225">
        <v>16483255</v>
      </c>
      <c r="AB225">
        <f t="shared" si="247"/>
        <v>87.15</v>
      </c>
      <c r="AC225">
        <f t="shared" si="269"/>
        <v>22.69</v>
      </c>
      <c r="AD225">
        <f t="shared" si="270"/>
        <v>5.33</v>
      </c>
      <c r="AE225">
        <f t="shared" si="271"/>
        <v>0.76</v>
      </c>
      <c r="AF225">
        <f t="shared" si="272"/>
        <v>59.13</v>
      </c>
      <c r="AG225">
        <f t="shared" si="248"/>
        <v>0</v>
      </c>
      <c r="AH225">
        <f t="shared" si="273"/>
        <v>6.29</v>
      </c>
      <c r="AI225">
        <f t="shared" si="274"/>
        <v>0.06</v>
      </c>
      <c r="AJ225">
        <f t="shared" si="249"/>
        <v>0</v>
      </c>
      <c r="AK225">
        <v>87.15</v>
      </c>
      <c r="AL225">
        <v>22.69</v>
      </c>
      <c r="AM225">
        <v>5.33</v>
      </c>
      <c r="AN225">
        <v>0.76</v>
      </c>
      <c r="AO225">
        <v>59.13</v>
      </c>
      <c r="AP225">
        <v>0</v>
      </c>
      <c r="AQ225">
        <v>6.29</v>
      </c>
      <c r="AR225">
        <v>0.06</v>
      </c>
      <c r="AS225">
        <v>0</v>
      </c>
      <c r="AT225">
        <v>95</v>
      </c>
      <c r="AU225">
        <v>65</v>
      </c>
      <c r="AV225">
        <v>1</v>
      </c>
      <c r="AW225">
        <v>1</v>
      </c>
      <c r="AZ225">
        <v>6.53</v>
      </c>
      <c r="BA225">
        <v>6.53</v>
      </c>
      <c r="BB225">
        <v>6.53</v>
      </c>
      <c r="BC225">
        <v>6.53</v>
      </c>
      <c r="BD225" t="s">
        <v>4</v>
      </c>
      <c r="BE225" t="s">
        <v>4</v>
      </c>
      <c r="BF225" t="s">
        <v>4</v>
      </c>
      <c r="BG225" t="s">
        <v>4</v>
      </c>
      <c r="BH225">
        <v>0</v>
      </c>
      <c r="BI225">
        <v>2</v>
      </c>
      <c r="BJ225" t="s">
        <v>415</v>
      </c>
      <c r="BM225">
        <v>108001</v>
      </c>
      <c r="BN225">
        <v>0</v>
      </c>
      <c r="BO225" t="s">
        <v>4</v>
      </c>
      <c r="BP225">
        <v>0</v>
      </c>
      <c r="BQ225">
        <v>3</v>
      </c>
      <c r="BR225">
        <v>0</v>
      </c>
      <c r="BS225">
        <v>6.53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4</v>
      </c>
      <c r="BZ225">
        <v>95</v>
      </c>
      <c r="CA225">
        <v>65</v>
      </c>
      <c r="CF225">
        <v>0</v>
      </c>
      <c r="CG225">
        <v>0</v>
      </c>
      <c r="CM225">
        <v>0</v>
      </c>
      <c r="CN225" t="s">
        <v>4</v>
      </c>
      <c r="CO225">
        <v>0</v>
      </c>
      <c r="CP225">
        <f t="shared" si="250"/>
        <v>2731.63</v>
      </c>
      <c r="CQ225">
        <f t="shared" si="251"/>
        <v>148.16570000000002</v>
      </c>
      <c r="CR225">
        <f t="shared" si="252"/>
        <v>34.804900000000004</v>
      </c>
      <c r="CS225">
        <f t="shared" si="253"/>
        <v>4.9628000000000005</v>
      </c>
      <c r="CT225">
        <f t="shared" si="254"/>
        <v>386.11890000000005</v>
      </c>
      <c r="CU225">
        <f t="shared" si="255"/>
        <v>0</v>
      </c>
      <c r="CV225">
        <f t="shared" si="256"/>
        <v>6.29</v>
      </c>
      <c r="CW225">
        <f t="shared" si="257"/>
        <v>0.06</v>
      </c>
      <c r="CX225">
        <f t="shared" si="258"/>
        <v>0</v>
      </c>
      <c r="CY225">
        <f t="shared" si="259"/>
        <v>1783.3304999999998</v>
      </c>
      <c r="CZ225">
        <f t="shared" si="260"/>
        <v>1220.1734999999999</v>
      </c>
      <c r="DC225" t="s">
        <v>4</v>
      </c>
      <c r="DD225" t="s">
        <v>4</v>
      </c>
      <c r="DE225" t="s">
        <v>4</v>
      </c>
      <c r="DF225" t="s">
        <v>4</v>
      </c>
      <c r="DG225" t="s">
        <v>4</v>
      </c>
      <c r="DH225" t="s">
        <v>4</v>
      </c>
      <c r="DI225" t="s">
        <v>4</v>
      </c>
      <c r="DJ225" t="s">
        <v>4</v>
      </c>
      <c r="DK225" t="s">
        <v>4</v>
      </c>
      <c r="DL225" t="s">
        <v>4</v>
      </c>
      <c r="DM225" t="s">
        <v>4</v>
      </c>
      <c r="DN225">
        <v>0</v>
      </c>
      <c r="DO225">
        <v>0</v>
      </c>
      <c r="DP225">
        <v>1</v>
      </c>
      <c r="DQ225">
        <v>1</v>
      </c>
      <c r="DU225">
        <v>1003</v>
      </c>
      <c r="DV225" t="s">
        <v>38</v>
      </c>
      <c r="DW225" t="s">
        <v>38</v>
      </c>
      <c r="DX225">
        <v>100</v>
      </c>
      <c r="EE225">
        <v>16510370</v>
      </c>
      <c r="EF225">
        <v>3</v>
      </c>
      <c r="EG225" t="s">
        <v>368</v>
      </c>
      <c r="EH225">
        <v>0</v>
      </c>
      <c r="EI225" t="s">
        <v>4</v>
      </c>
      <c r="EJ225">
        <v>2</v>
      </c>
      <c r="EK225">
        <v>108001</v>
      </c>
      <c r="EL225" t="s">
        <v>369</v>
      </c>
      <c r="EM225" t="s">
        <v>370</v>
      </c>
      <c r="EO225" t="s">
        <v>4</v>
      </c>
      <c r="EQ225">
        <v>0</v>
      </c>
      <c r="ER225">
        <v>87.15</v>
      </c>
      <c r="ES225">
        <v>22.69</v>
      </c>
      <c r="ET225">
        <v>5.33</v>
      </c>
      <c r="EU225">
        <v>0.76</v>
      </c>
      <c r="EV225">
        <v>59.13</v>
      </c>
      <c r="EW225">
        <v>6.29</v>
      </c>
      <c r="EX225">
        <v>0.06</v>
      </c>
      <c r="EY225">
        <v>0</v>
      </c>
      <c r="FQ225">
        <v>0</v>
      </c>
      <c r="FR225">
        <f t="shared" si="261"/>
        <v>0</v>
      </c>
      <c r="FS225">
        <v>0</v>
      </c>
      <c r="FX225">
        <v>95</v>
      </c>
      <c r="FY225">
        <v>65</v>
      </c>
      <c r="GA225" t="s">
        <v>4</v>
      </c>
      <c r="GD225">
        <v>0</v>
      </c>
      <c r="GF225">
        <v>1667817228</v>
      </c>
      <c r="GG225">
        <v>1</v>
      </c>
      <c r="GH225">
        <v>1</v>
      </c>
      <c r="GI225">
        <v>4</v>
      </c>
      <c r="GJ225">
        <v>0</v>
      </c>
      <c r="GK225">
        <f>ROUND(R225*(S12)/100,2)</f>
        <v>0</v>
      </c>
      <c r="GL225">
        <f t="shared" si="262"/>
        <v>0</v>
      </c>
      <c r="GM225">
        <f t="shared" si="263"/>
        <v>5735.13</v>
      </c>
      <c r="GN225">
        <f t="shared" si="264"/>
        <v>0</v>
      </c>
      <c r="GO225">
        <f t="shared" si="265"/>
        <v>5735.13</v>
      </c>
      <c r="GP225">
        <f t="shared" si="266"/>
        <v>0</v>
      </c>
      <c r="GR225">
        <v>0</v>
      </c>
      <c r="GS225">
        <v>3</v>
      </c>
      <c r="GT225">
        <v>0</v>
      </c>
      <c r="GU225" t="s">
        <v>4</v>
      </c>
      <c r="GV225">
        <f t="shared" si="267"/>
        <v>0</v>
      </c>
      <c r="GW225">
        <v>1</v>
      </c>
      <c r="GX225">
        <f t="shared" si="268"/>
        <v>0</v>
      </c>
      <c r="HA225">
        <v>0</v>
      </c>
      <c r="HB225">
        <v>0</v>
      </c>
      <c r="IK225">
        <v>0</v>
      </c>
    </row>
    <row r="226" spans="1:255" x14ac:dyDescent="0.2">
      <c r="A226" s="2">
        <v>18</v>
      </c>
      <c r="B226" s="2">
        <v>1</v>
      </c>
      <c r="C226" s="2">
        <v>454</v>
      </c>
      <c r="D226" s="2"/>
      <c r="E226" s="2" t="s">
        <v>416</v>
      </c>
      <c r="F226" s="2" t="s">
        <v>417</v>
      </c>
      <c r="G226" s="2" t="s">
        <v>418</v>
      </c>
      <c r="H226" s="2" t="s">
        <v>419</v>
      </c>
      <c r="I226" s="2">
        <f>I224*J226</f>
        <v>0.48</v>
      </c>
      <c r="J226" s="2">
        <v>0.1</v>
      </c>
      <c r="K226" s="2"/>
      <c r="L226" s="2"/>
      <c r="M226" s="2"/>
      <c r="N226" s="2"/>
      <c r="O226" s="2">
        <f t="shared" si="236"/>
        <v>10203.26</v>
      </c>
      <c r="P226" s="2">
        <f t="shared" si="237"/>
        <v>10203.26</v>
      </c>
      <c r="Q226" s="2">
        <f t="shared" si="238"/>
        <v>0</v>
      </c>
      <c r="R226" s="2">
        <f t="shared" si="239"/>
        <v>0</v>
      </c>
      <c r="S226" s="2">
        <f t="shared" si="240"/>
        <v>0</v>
      </c>
      <c r="T226" s="2">
        <f t="shared" si="241"/>
        <v>0</v>
      </c>
      <c r="U226" s="2">
        <f t="shared" si="242"/>
        <v>0</v>
      </c>
      <c r="V226" s="2">
        <f t="shared" si="243"/>
        <v>0</v>
      </c>
      <c r="W226" s="2">
        <f t="shared" si="244"/>
        <v>0</v>
      </c>
      <c r="X226" s="2">
        <f t="shared" si="245"/>
        <v>0</v>
      </c>
      <c r="Y226" s="2">
        <f t="shared" si="246"/>
        <v>0</v>
      </c>
      <c r="Z226" s="2"/>
      <c r="AA226" s="2">
        <v>16483241</v>
      </c>
      <c r="AB226" s="2">
        <f t="shared" si="247"/>
        <v>21256.79</v>
      </c>
      <c r="AC226" s="2">
        <f t="shared" si="269"/>
        <v>21256.79</v>
      </c>
      <c r="AD226" s="2">
        <f t="shared" si="270"/>
        <v>0</v>
      </c>
      <c r="AE226" s="2">
        <f t="shared" si="271"/>
        <v>0</v>
      </c>
      <c r="AF226" s="2">
        <f t="shared" si="272"/>
        <v>0</v>
      </c>
      <c r="AG226" s="2">
        <f t="shared" si="248"/>
        <v>0</v>
      </c>
      <c r="AH226" s="2">
        <f t="shared" si="273"/>
        <v>0</v>
      </c>
      <c r="AI226" s="2">
        <f t="shared" si="274"/>
        <v>0</v>
      </c>
      <c r="AJ226" s="2">
        <f t="shared" si="249"/>
        <v>0</v>
      </c>
      <c r="AK226" s="2">
        <v>21256.79</v>
      </c>
      <c r="AL226" s="2">
        <v>21256.79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95</v>
      </c>
      <c r="AU226" s="2">
        <v>65</v>
      </c>
      <c r="AV226" s="2">
        <v>1</v>
      </c>
      <c r="AW226" s="2">
        <v>1</v>
      </c>
      <c r="AX226" s="2"/>
      <c r="AY226" s="2"/>
      <c r="AZ226" s="2">
        <v>1</v>
      </c>
      <c r="BA226" s="2">
        <v>1</v>
      </c>
      <c r="BB226" s="2">
        <v>1</v>
      </c>
      <c r="BC226" s="2">
        <v>1</v>
      </c>
      <c r="BD226" s="2" t="s">
        <v>4</v>
      </c>
      <c r="BE226" s="2" t="s">
        <v>4</v>
      </c>
      <c r="BF226" s="2" t="s">
        <v>4</v>
      </c>
      <c r="BG226" s="2" t="s">
        <v>4</v>
      </c>
      <c r="BH226" s="2">
        <v>3</v>
      </c>
      <c r="BI226" s="2">
        <v>2</v>
      </c>
      <c r="BJ226" s="2" t="s">
        <v>420</v>
      </c>
      <c r="BK226" s="2"/>
      <c r="BL226" s="2"/>
      <c r="BM226" s="2">
        <v>108001</v>
      </c>
      <c r="BN226" s="2">
        <v>0</v>
      </c>
      <c r="BO226" s="2" t="s">
        <v>4</v>
      </c>
      <c r="BP226" s="2">
        <v>0</v>
      </c>
      <c r="BQ226" s="2">
        <v>3</v>
      </c>
      <c r="BR226" s="2">
        <v>0</v>
      </c>
      <c r="BS226" s="2">
        <v>1</v>
      </c>
      <c r="BT226" s="2">
        <v>1</v>
      </c>
      <c r="BU226" s="2">
        <v>1</v>
      </c>
      <c r="BV226" s="2">
        <v>1</v>
      </c>
      <c r="BW226" s="2">
        <v>1</v>
      </c>
      <c r="BX226" s="2">
        <v>1</v>
      </c>
      <c r="BY226" s="2" t="s">
        <v>4</v>
      </c>
      <c r="BZ226" s="2">
        <v>95</v>
      </c>
      <c r="CA226" s="2">
        <v>65</v>
      </c>
      <c r="CB226" s="2"/>
      <c r="CC226" s="2"/>
      <c r="CD226" s="2"/>
      <c r="CE226" s="2"/>
      <c r="CF226" s="2">
        <v>0</v>
      </c>
      <c r="CG226" s="2">
        <v>0</v>
      </c>
      <c r="CH226" s="2"/>
      <c r="CI226" s="2"/>
      <c r="CJ226" s="2"/>
      <c r="CK226" s="2"/>
      <c r="CL226" s="2"/>
      <c r="CM226" s="2">
        <v>0</v>
      </c>
      <c r="CN226" s="2" t="s">
        <v>4</v>
      </c>
      <c r="CO226" s="2">
        <v>0</v>
      </c>
      <c r="CP226" s="2">
        <f t="shared" si="250"/>
        <v>10203.26</v>
      </c>
      <c r="CQ226" s="2">
        <f t="shared" si="251"/>
        <v>21256.79</v>
      </c>
      <c r="CR226" s="2">
        <f t="shared" si="252"/>
        <v>0</v>
      </c>
      <c r="CS226" s="2">
        <f t="shared" si="253"/>
        <v>0</v>
      </c>
      <c r="CT226" s="2">
        <f t="shared" si="254"/>
        <v>0</v>
      </c>
      <c r="CU226" s="2">
        <f t="shared" si="255"/>
        <v>0</v>
      </c>
      <c r="CV226" s="2">
        <f t="shared" si="256"/>
        <v>0</v>
      </c>
      <c r="CW226" s="2">
        <f t="shared" si="257"/>
        <v>0</v>
      </c>
      <c r="CX226" s="2">
        <f t="shared" si="258"/>
        <v>0</v>
      </c>
      <c r="CY226" s="2">
        <f t="shared" si="259"/>
        <v>0</v>
      </c>
      <c r="CZ226" s="2">
        <f t="shared" si="260"/>
        <v>0</v>
      </c>
      <c r="DA226" s="2"/>
      <c r="DB226" s="2"/>
      <c r="DC226" s="2" t="s">
        <v>4</v>
      </c>
      <c r="DD226" s="2" t="s">
        <v>4</v>
      </c>
      <c r="DE226" s="2" t="s">
        <v>4</v>
      </c>
      <c r="DF226" s="2" t="s">
        <v>4</v>
      </c>
      <c r="DG226" s="2" t="s">
        <v>4</v>
      </c>
      <c r="DH226" s="2" t="s">
        <v>4</v>
      </c>
      <c r="DI226" s="2" t="s">
        <v>4</v>
      </c>
      <c r="DJ226" s="2" t="s">
        <v>4</v>
      </c>
      <c r="DK226" s="2" t="s">
        <v>4</v>
      </c>
      <c r="DL226" s="2" t="s">
        <v>4</v>
      </c>
      <c r="DM226" s="2" t="s">
        <v>4</v>
      </c>
      <c r="DN226" s="2">
        <v>0</v>
      </c>
      <c r="DO226" s="2">
        <v>0</v>
      </c>
      <c r="DP226" s="2">
        <v>1</v>
      </c>
      <c r="DQ226" s="2">
        <v>1</v>
      </c>
      <c r="DR226" s="2"/>
      <c r="DS226" s="2"/>
      <c r="DT226" s="2"/>
      <c r="DU226" s="2">
        <v>1013</v>
      </c>
      <c r="DV226" s="2" t="s">
        <v>419</v>
      </c>
      <c r="DW226" s="2" t="s">
        <v>421</v>
      </c>
      <c r="DX226" s="2">
        <v>1</v>
      </c>
      <c r="DY226" s="2"/>
      <c r="DZ226" s="2"/>
      <c r="EA226" s="2"/>
      <c r="EB226" s="2"/>
      <c r="EC226" s="2"/>
      <c r="ED226" s="2"/>
      <c r="EE226" s="2">
        <v>16510370</v>
      </c>
      <c r="EF226" s="2">
        <v>3</v>
      </c>
      <c r="EG226" s="2" t="s">
        <v>368</v>
      </c>
      <c r="EH226" s="2">
        <v>0</v>
      </c>
      <c r="EI226" s="2" t="s">
        <v>4</v>
      </c>
      <c r="EJ226" s="2">
        <v>2</v>
      </c>
      <c r="EK226" s="2">
        <v>108001</v>
      </c>
      <c r="EL226" s="2" t="s">
        <v>369</v>
      </c>
      <c r="EM226" s="2" t="s">
        <v>370</v>
      </c>
      <c r="EN226" s="2"/>
      <c r="EO226" s="2" t="s">
        <v>4</v>
      </c>
      <c r="EP226" s="2"/>
      <c r="EQ226" s="2">
        <v>0</v>
      </c>
      <c r="ER226" s="2">
        <v>21256.79</v>
      </c>
      <c r="ES226" s="2">
        <v>21256.79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>
        <v>0</v>
      </c>
      <c r="FR226" s="2">
        <f t="shared" si="261"/>
        <v>0</v>
      </c>
      <c r="FS226" s="2">
        <v>0</v>
      </c>
      <c r="FT226" s="2"/>
      <c r="FU226" s="2"/>
      <c r="FV226" s="2"/>
      <c r="FW226" s="2"/>
      <c r="FX226" s="2">
        <v>95</v>
      </c>
      <c r="FY226" s="2">
        <v>65</v>
      </c>
      <c r="FZ226" s="2"/>
      <c r="GA226" s="2" t="s">
        <v>4</v>
      </c>
      <c r="GB226" s="2"/>
      <c r="GC226" s="2"/>
      <c r="GD226" s="2">
        <v>0</v>
      </c>
      <c r="GE226" s="2"/>
      <c r="GF226" s="2">
        <v>949318516</v>
      </c>
      <c r="GG226" s="2">
        <v>2</v>
      </c>
      <c r="GH226" s="2">
        <v>1</v>
      </c>
      <c r="GI226" s="2">
        <v>-2</v>
      </c>
      <c r="GJ226" s="2">
        <v>0</v>
      </c>
      <c r="GK226" s="2">
        <f>ROUND(R226*(R12)/100,2)</f>
        <v>0</v>
      </c>
      <c r="GL226" s="2">
        <f t="shared" si="262"/>
        <v>0</v>
      </c>
      <c r="GM226" s="2">
        <f t="shared" si="263"/>
        <v>10203.26</v>
      </c>
      <c r="GN226" s="2">
        <f t="shared" si="264"/>
        <v>0</v>
      </c>
      <c r="GO226" s="2">
        <f t="shared" si="265"/>
        <v>10203.26</v>
      </c>
      <c r="GP226" s="2">
        <f t="shared" si="266"/>
        <v>0</v>
      </c>
      <c r="GQ226" s="2"/>
      <c r="GR226" s="2">
        <v>0</v>
      </c>
      <c r="GS226" s="2">
        <v>3</v>
      </c>
      <c r="GT226" s="2">
        <v>0</v>
      </c>
      <c r="GU226" s="2" t="s">
        <v>4</v>
      </c>
      <c r="GV226" s="2">
        <f t="shared" si="267"/>
        <v>0</v>
      </c>
      <c r="GW226" s="2">
        <v>1</v>
      </c>
      <c r="GX226" s="2">
        <f t="shared" si="268"/>
        <v>0</v>
      </c>
      <c r="GY226" s="2"/>
      <c r="GZ226" s="2"/>
      <c r="HA226" s="2">
        <v>0</v>
      </c>
      <c r="HB226" s="2">
        <v>0</v>
      </c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>
        <v>0</v>
      </c>
      <c r="IL226" s="2"/>
      <c r="IM226" s="2"/>
      <c r="IN226" s="2"/>
      <c r="IO226" s="2"/>
      <c r="IP226" s="2"/>
      <c r="IQ226" s="2"/>
      <c r="IR226" s="2"/>
      <c r="IS226" s="2"/>
      <c r="IT226" s="2"/>
      <c r="IU226" s="2"/>
    </row>
    <row r="227" spans="1:255" x14ac:dyDescent="0.2">
      <c r="A227">
        <v>18</v>
      </c>
      <c r="B227">
        <v>1</v>
      </c>
      <c r="C227">
        <v>465</v>
      </c>
      <c r="E227" t="s">
        <v>416</v>
      </c>
      <c r="F227" t="s">
        <v>417</v>
      </c>
      <c r="G227" t="s">
        <v>418</v>
      </c>
      <c r="H227" t="s">
        <v>419</v>
      </c>
      <c r="I227">
        <f>I225*J227</f>
        <v>0.48</v>
      </c>
      <c r="J227">
        <v>0.1</v>
      </c>
      <c r="O227">
        <f t="shared" si="236"/>
        <v>66627.28</v>
      </c>
      <c r="P227">
        <f t="shared" si="237"/>
        <v>66627.28</v>
      </c>
      <c r="Q227">
        <f t="shared" si="238"/>
        <v>0</v>
      </c>
      <c r="R227">
        <f t="shared" si="239"/>
        <v>0</v>
      </c>
      <c r="S227">
        <f t="shared" si="240"/>
        <v>0</v>
      </c>
      <c r="T227">
        <f t="shared" si="241"/>
        <v>0</v>
      </c>
      <c r="U227">
        <f t="shared" si="242"/>
        <v>0</v>
      </c>
      <c r="V227">
        <f t="shared" si="243"/>
        <v>0</v>
      </c>
      <c r="W227">
        <f t="shared" si="244"/>
        <v>0</v>
      </c>
      <c r="X227">
        <f t="shared" si="245"/>
        <v>0</v>
      </c>
      <c r="Y227">
        <f t="shared" si="246"/>
        <v>0</v>
      </c>
      <c r="AA227">
        <v>16483255</v>
      </c>
      <c r="AB227">
        <f t="shared" si="247"/>
        <v>21256.79</v>
      </c>
      <c r="AC227">
        <f t="shared" si="269"/>
        <v>21256.79</v>
      </c>
      <c r="AD227">
        <f t="shared" si="270"/>
        <v>0</v>
      </c>
      <c r="AE227">
        <f t="shared" si="271"/>
        <v>0</v>
      </c>
      <c r="AF227">
        <f t="shared" si="272"/>
        <v>0</v>
      </c>
      <c r="AG227">
        <f t="shared" si="248"/>
        <v>0</v>
      </c>
      <c r="AH227">
        <f t="shared" si="273"/>
        <v>0</v>
      </c>
      <c r="AI227">
        <f t="shared" si="274"/>
        <v>0</v>
      </c>
      <c r="AJ227">
        <f t="shared" si="249"/>
        <v>0</v>
      </c>
      <c r="AK227">
        <v>21256.79</v>
      </c>
      <c r="AL227">
        <v>21256.79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95</v>
      </c>
      <c r="AU227">
        <v>65</v>
      </c>
      <c r="AV227">
        <v>1</v>
      </c>
      <c r="AW227">
        <v>1</v>
      </c>
      <c r="AZ227">
        <v>6.53</v>
      </c>
      <c r="BA227">
        <v>1</v>
      </c>
      <c r="BB227">
        <v>1</v>
      </c>
      <c r="BC227">
        <v>6.53</v>
      </c>
      <c r="BD227" t="s">
        <v>4</v>
      </c>
      <c r="BE227" t="s">
        <v>4</v>
      </c>
      <c r="BF227" t="s">
        <v>4</v>
      </c>
      <c r="BG227" t="s">
        <v>4</v>
      </c>
      <c r="BH227">
        <v>3</v>
      </c>
      <c r="BI227">
        <v>2</v>
      </c>
      <c r="BJ227" t="s">
        <v>420</v>
      </c>
      <c r="BM227">
        <v>108001</v>
      </c>
      <c r="BN227">
        <v>0</v>
      </c>
      <c r="BO227" t="s">
        <v>4</v>
      </c>
      <c r="BP227">
        <v>0</v>
      </c>
      <c r="BQ227">
        <v>3</v>
      </c>
      <c r="BR227">
        <v>0</v>
      </c>
      <c r="BS227">
        <v>1</v>
      </c>
      <c r="BT227">
        <v>1</v>
      </c>
      <c r="BU227">
        <v>1</v>
      </c>
      <c r="BV227">
        <v>1</v>
      </c>
      <c r="BW227">
        <v>1</v>
      </c>
      <c r="BX227">
        <v>1</v>
      </c>
      <c r="BY227" t="s">
        <v>4</v>
      </c>
      <c r="BZ227">
        <v>95</v>
      </c>
      <c r="CA227">
        <v>65</v>
      </c>
      <c r="CF227">
        <v>0</v>
      </c>
      <c r="CG227">
        <v>0</v>
      </c>
      <c r="CM227">
        <v>0</v>
      </c>
      <c r="CN227" t="s">
        <v>4</v>
      </c>
      <c r="CO227">
        <v>0</v>
      </c>
      <c r="CP227">
        <f t="shared" si="250"/>
        <v>66627.28</v>
      </c>
      <c r="CQ227">
        <f t="shared" si="251"/>
        <v>138806.83870000002</v>
      </c>
      <c r="CR227">
        <f t="shared" si="252"/>
        <v>0</v>
      </c>
      <c r="CS227">
        <f t="shared" si="253"/>
        <v>0</v>
      </c>
      <c r="CT227">
        <f t="shared" si="254"/>
        <v>0</v>
      </c>
      <c r="CU227">
        <f t="shared" si="255"/>
        <v>0</v>
      </c>
      <c r="CV227">
        <f t="shared" si="256"/>
        <v>0</v>
      </c>
      <c r="CW227">
        <f t="shared" si="257"/>
        <v>0</v>
      </c>
      <c r="CX227">
        <f t="shared" si="258"/>
        <v>0</v>
      </c>
      <c r="CY227">
        <f t="shared" si="259"/>
        <v>0</v>
      </c>
      <c r="CZ227">
        <f t="shared" si="260"/>
        <v>0</v>
      </c>
      <c r="DC227" t="s">
        <v>4</v>
      </c>
      <c r="DD227" t="s">
        <v>4</v>
      </c>
      <c r="DE227" t="s">
        <v>4</v>
      </c>
      <c r="DF227" t="s">
        <v>4</v>
      </c>
      <c r="DG227" t="s">
        <v>4</v>
      </c>
      <c r="DH227" t="s">
        <v>4</v>
      </c>
      <c r="DI227" t="s">
        <v>4</v>
      </c>
      <c r="DJ227" t="s">
        <v>4</v>
      </c>
      <c r="DK227" t="s">
        <v>4</v>
      </c>
      <c r="DL227" t="s">
        <v>4</v>
      </c>
      <c r="DM227" t="s">
        <v>4</v>
      </c>
      <c r="DN227">
        <v>0</v>
      </c>
      <c r="DO227">
        <v>0</v>
      </c>
      <c r="DP227">
        <v>1</v>
      </c>
      <c r="DQ227">
        <v>1</v>
      </c>
      <c r="DU227">
        <v>1013</v>
      </c>
      <c r="DV227" t="s">
        <v>419</v>
      </c>
      <c r="DW227" t="s">
        <v>421</v>
      </c>
      <c r="DX227">
        <v>1</v>
      </c>
      <c r="EE227">
        <v>16510370</v>
      </c>
      <c r="EF227">
        <v>3</v>
      </c>
      <c r="EG227" t="s">
        <v>368</v>
      </c>
      <c r="EH227">
        <v>0</v>
      </c>
      <c r="EI227" t="s">
        <v>4</v>
      </c>
      <c r="EJ227">
        <v>2</v>
      </c>
      <c r="EK227">
        <v>108001</v>
      </c>
      <c r="EL227" t="s">
        <v>369</v>
      </c>
      <c r="EM227" t="s">
        <v>370</v>
      </c>
      <c r="EO227" t="s">
        <v>4</v>
      </c>
      <c r="EQ227">
        <v>0</v>
      </c>
      <c r="ER227">
        <v>21256.79</v>
      </c>
      <c r="ES227">
        <v>21256.79</v>
      </c>
      <c r="ET227">
        <v>0</v>
      </c>
      <c r="EU227">
        <v>0</v>
      </c>
      <c r="EV227">
        <v>0</v>
      </c>
      <c r="EW227">
        <v>0</v>
      </c>
      <c r="EX227">
        <v>0</v>
      </c>
      <c r="FQ227">
        <v>0</v>
      </c>
      <c r="FR227">
        <f t="shared" si="261"/>
        <v>0</v>
      </c>
      <c r="FS227">
        <v>0</v>
      </c>
      <c r="FX227">
        <v>95</v>
      </c>
      <c r="FY227">
        <v>65</v>
      </c>
      <c r="GA227" t="s">
        <v>4</v>
      </c>
      <c r="GD227">
        <v>0</v>
      </c>
      <c r="GF227">
        <v>949318516</v>
      </c>
      <c r="GG227">
        <v>1</v>
      </c>
      <c r="GH227">
        <v>1</v>
      </c>
      <c r="GI227">
        <v>4</v>
      </c>
      <c r="GJ227">
        <v>0</v>
      </c>
      <c r="GK227">
        <f>ROUND(R227*(S12)/100,2)</f>
        <v>0</v>
      </c>
      <c r="GL227">
        <f t="shared" si="262"/>
        <v>0</v>
      </c>
      <c r="GM227">
        <f t="shared" si="263"/>
        <v>66627.28</v>
      </c>
      <c r="GN227">
        <f t="shared" si="264"/>
        <v>0</v>
      </c>
      <c r="GO227">
        <f t="shared" si="265"/>
        <v>66627.28</v>
      </c>
      <c r="GP227">
        <f t="shared" si="266"/>
        <v>0</v>
      </c>
      <c r="GR227">
        <v>0</v>
      </c>
      <c r="GS227">
        <v>3</v>
      </c>
      <c r="GT227">
        <v>0</v>
      </c>
      <c r="GU227" t="s">
        <v>4</v>
      </c>
      <c r="GV227">
        <f t="shared" si="267"/>
        <v>0</v>
      </c>
      <c r="GW227">
        <v>1</v>
      </c>
      <c r="GX227">
        <f t="shared" si="268"/>
        <v>0</v>
      </c>
      <c r="HA227">
        <v>0</v>
      </c>
      <c r="HB227">
        <v>0</v>
      </c>
      <c r="IK227">
        <v>0</v>
      </c>
    </row>
    <row r="228" spans="1:255" x14ac:dyDescent="0.2">
      <c r="A228" s="2">
        <v>17</v>
      </c>
      <c r="B228" s="2">
        <v>1</v>
      </c>
      <c r="C228" s="2">
        <f>ROW(SmtRes!A475)</f>
        <v>475</v>
      </c>
      <c r="D228" s="2">
        <f>ROW(EtalonRes!A464)</f>
        <v>464</v>
      </c>
      <c r="E228" s="2" t="s">
        <v>422</v>
      </c>
      <c r="F228" s="2" t="s">
        <v>423</v>
      </c>
      <c r="G228" s="2" t="s">
        <v>424</v>
      </c>
      <c r="H228" s="2" t="s">
        <v>38</v>
      </c>
      <c r="I228" s="2">
        <f>ROUND(268/100,9)</f>
        <v>2.68</v>
      </c>
      <c r="J228" s="2">
        <v>0</v>
      </c>
      <c r="K228" s="2"/>
      <c r="L228" s="2"/>
      <c r="M228" s="2"/>
      <c r="N228" s="2"/>
      <c r="O228" s="2">
        <f t="shared" si="236"/>
        <v>135.93</v>
      </c>
      <c r="P228" s="2">
        <f t="shared" si="237"/>
        <v>36.450000000000003</v>
      </c>
      <c r="Q228" s="2">
        <f t="shared" si="238"/>
        <v>4.7699999999999996</v>
      </c>
      <c r="R228" s="2">
        <f t="shared" si="239"/>
        <v>0.7</v>
      </c>
      <c r="S228" s="2">
        <f t="shared" si="240"/>
        <v>94.71</v>
      </c>
      <c r="T228" s="2">
        <f t="shared" si="241"/>
        <v>0</v>
      </c>
      <c r="U228" s="2">
        <f t="shared" si="242"/>
        <v>10.0768</v>
      </c>
      <c r="V228" s="2">
        <f t="shared" si="243"/>
        <v>5.3600000000000002E-2</v>
      </c>
      <c r="W228" s="2">
        <f t="shared" si="244"/>
        <v>0</v>
      </c>
      <c r="X228" s="2">
        <f t="shared" si="245"/>
        <v>90.64</v>
      </c>
      <c r="Y228" s="2">
        <f t="shared" si="246"/>
        <v>62.02</v>
      </c>
      <c r="Z228" s="2"/>
      <c r="AA228" s="2">
        <v>16483241</v>
      </c>
      <c r="AB228" s="2">
        <f t="shared" si="247"/>
        <v>50.72</v>
      </c>
      <c r="AC228" s="2">
        <f t="shared" si="269"/>
        <v>13.6</v>
      </c>
      <c r="AD228" s="2">
        <f t="shared" si="270"/>
        <v>1.78</v>
      </c>
      <c r="AE228" s="2">
        <f t="shared" si="271"/>
        <v>0.26</v>
      </c>
      <c r="AF228" s="2">
        <f t="shared" si="272"/>
        <v>35.340000000000003</v>
      </c>
      <c r="AG228" s="2">
        <f t="shared" si="248"/>
        <v>0</v>
      </c>
      <c r="AH228" s="2">
        <f t="shared" si="273"/>
        <v>3.76</v>
      </c>
      <c r="AI228" s="2">
        <f t="shared" si="274"/>
        <v>0.02</v>
      </c>
      <c r="AJ228" s="2">
        <f t="shared" si="249"/>
        <v>0</v>
      </c>
      <c r="AK228" s="2">
        <v>50.72</v>
      </c>
      <c r="AL228" s="2">
        <v>13.6</v>
      </c>
      <c r="AM228" s="2">
        <v>1.78</v>
      </c>
      <c r="AN228" s="2">
        <v>0.26</v>
      </c>
      <c r="AO228" s="2">
        <v>35.340000000000003</v>
      </c>
      <c r="AP228" s="2">
        <v>0</v>
      </c>
      <c r="AQ228" s="2">
        <v>3.76</v>
      </c>
      <c r="AR228" s="2">
        <v>0.02</v>
      </c>
      <c r="AS228" s="2">
        <v>0</v>
      </c>
      <c r="AT228" s="2">
        <v>95</v>
      </c>
      <c r="AU228" s="2">
        <v>65</v>
      </c>
      <c r="AV228" s="2">
        <v>1</v>
      </c>
      <c r="AW228" s="2">
        <v>1</v>
      </c>
      <c r="AX228" s="2"/>
      <c r="AY228" s="2"/>
      <c r="AZ228" s="2">
        <v>1</v>
      </c>
      <c r="BA228" s="2">
        <v>1</v>
      </c>
      <c r="BB228" s="2">
        <v>1</v>
      </c>
      <c r="BC228" s="2">
        <v>1</v>
      </c>
      <c r="BD228" s="2" t="s">
        <v>4</v>
      </c>
      <c r="BE228" s="2" t="s">
        <v>4</v>
      </c>
      <c r="BF228" s="2" t="s">
        <v>4</v>
      </c>
      <c r="BG228" s="2" t="s">
        <v>4</v>
      </c>
      <c r="BH228" s="2">
        <v>0</v>
      </c>
      <c r="BI228" s="2">
        <v>2</v>
      </c>
      <c r="BJ228" s="2" t="s">
        <v>425</v>
      </c>
      <c r="BK228" s="2"/>
      <c r="BL228" s="2"/>
      <c r="BM228" s="2">
        <v>108001</v>
      </c>
      <c r="BN228" s="2">
        <v>0</v>
      </c>
      <c r="BO228" s="2" t="s">
        <v>4</v>
      </c>
      <c r="BP228" s="2">
        <v>0</v>
      </c>
      <c r="BQ228" s="2">
        <v>3</v>
      </c>
      <c r="BR228" s="2">
        <v>0</v>
      </c>
      <c r="BS228" s="2">
        <v>1</v>
      </c>
      <c r="BT228" s="2">
        <v>1</v>
      </c>
      <c r="BU228" s="2">
        <v>1</v>
      </c>
      <c r="BV228" s="2">
        <v>1</v>
      </c>
      <c r="BW228" s="2">
        <v>1</v>
      </c>
      <c r="BX228" s="2">
        <v>1</v>
      </c>
      <c r="BY228" s="2" t="s">
        <v>4</v>
      </c>
      <c r="BZ228" s="2">
        <v>95</v>
      </c>
      <c r="CA228" s="2">
        <v>65</v>
      </c>
      <c r="CB228" s="2"/>
      <c r="CC228" s="2"/>
      <c r="CD228" s="2"/>
      <c r="CE228" s="2"/>
      <c r="CF228" s="2">
        <v>0</v>
      </c>
      <c r="CG228" s="2">
        <v>0</v>
      </c>
      <c r="CH228" s="2"/>
      <c r="CI228" s="2"/>
      <c r="CJ228" s="2"/>
      <c r="CK228" s="2"/>
      <c r="CL228" s="2"/>
      <c r="CM228" s="2">
        <v>0</v>
      </c>
      <c r="CN228" s="2" t="s">
        <v>4</v>
      </c>
      <c r="CO228" s="2">
        <v>0</v>
      </c>
      <c r="CP228" s="2">
        <f t="shared" si="250"/>
        <v>135.93</v>
      </c>
      <c r="CQ228" s="2">
        <f t="shared" si="251"/>
        <v>13.6</v>
      </c>
      <c r="CR228" s="2">
        <f t="shared" si="252"/>
        <v>1.78</v>
      </c>
      <c r="CS228" s="2">
        <f t="shared" si="253"/>
        <v>0.26</v>
      </c>
      <c r="CT228" s="2">
        <f t="shared" si="254"/>
        <v>35.340000000000003</v>
      </c>
      <c r="CU228" s="2">
        <f t="shared" si="255"/>
        <v>0</v>
      </c>
      <c r="CV228" s="2">
        <f t="shared" si="256"/>
        <v>3.76</v>
      </c>
      <c r="CW228" s="2">
        <f t="shared" si="257"/>
        <v>0.02</v>
      </c>
      <c r="CX228" s="2">
        <f t="shared" si="258"/>
        <v>0</v>
      </c>
      <c r="CY228" s="2">
        <f t="shared" si="259"/>
        <v>90.639499999999984</v>
      </c>
      <c r="CZ228" s="2">
        <f t="shared" si="260"/>
        <v>62.016499999999994</v>
      </c>
      <c r="DA228" s="2"/>
      <c r="DB228" s="2"/>
      <c r="DC228" s="2" t="s">
        <v>4</v>
      </c>
      <c r="DD228" s="2" t="s">
        <v>4</v>
      </c>
      <c r="DE228" s="2" t="s">
        <v>4</v>
      </c>
      <c r="DF228" s="2" t="s">
        <v>4</v>
      </c>
      <c r="DG228" s="2" t="s">
        <v>4</v>
      </c>
      <c r="DH228" s="2" t="s">
        <v>4</v>
      </c>
      <c r="DI228" s="2" t="s">
        <v>4</v>
      </c>
      <c r="DJ228" s="2" t="s">
        <v>4</v>
      </c>
      <c r="DK228" s="2" t="s">
        <v>4</v>
      </c>
      <c r="DL228" s="2" t="s">
        <v>4</v>
      </c>
      <c r="DM228" s="2" t="s">
        <v>4</v>
      </c>
      <c r="DN228" s="2">
        <v>0</v>
      </c>
      <c r="DO228" s="2">
        <v>0</v>
      </c>
      <c r="DP228" s="2">
        <v>1</v>
      </c>
      <c r="DQ228" s="2">
        <v>1</v>
      </c>
      <c r="DR228" s="2"/>
      <c r="DS228" s="2"/>
      <c r="DT228" s="2"/>
      <c r="DU228" s="2">
        <v>1003</v>
      </c>
      <c r="DV228" s="2" t="s">
        <v>38</v>
      </c>
      <c r="DW228" s="2" t="s">
        <v>38</v>
      </c>
      <c r="DX228" s="2">
        <v>100</v>
      </c>
      <c r="DY228" s="2"/>
      <c r="DZ228" s="2"/>
      <c r="EA228" s="2"/>
      <c r="EB228" s="2"/>
      <c r="EC228" s="2"/>
      <c r="ED228" s="2"/>
      <c r="EE228" s="2">
        <v>16510370</v>
      </c>
      <c r="EF228" s="2">
        <v>3</v>
      </c>
      <c r="EG228" s="2" t="s">
        <v>368</v>
      </c>
      <c r="EH228" s="2">
        <v>0</v>
      </c>
      <c r="EI228" s="2" t="s">
        <v>4</v>
      </c>
      <c r="EJ228" s="2">
        <v>2</v>
      </c>
      <c r="EK228" s="2">
        <v>108001</v>
      </c>
      <c r="EL228" s="2" t="s">
        <v>369</v>
      </c>
      <c r="EM228" s="2" t="s">
        <v>370</v>
      </c>
      <c r="EN228" s="2"/>
      <c r="EO228" s="2" t="s">
        <v>4</v>
      </c>
      <c r="EP228" s="2"/>
      <c r="EQ228" s="2">
        <v>0</v>
      </c>
      <c r="ER228" s="2">
        <v>50.72</v>
      </c>
      <c r="ES228" s="2">
        <v>13.6</v>
      </c>
      <c r="ET228" s="2">
        <v>1.78</v>
      </c>
      <c r="EU228" s="2">
        <v>0.26</v>
      </c>
      <c r="EV228" s="2">
        <v>35.340000000000003</v>
      </c>
      <c r="EW228" s="2">
        <v>3.76</v>
      </c>
      <c r="EX228" s="2">
        <v>0.02</v>
      </c>
      <c r="EY228" s="2">
        <v>0</v>
      </c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>
        <v>0</v>
      </c>
      <c r="FR228" s="2">
        <f t="shared" si="261"/>
        <v>0</v>
      </c>
      <c r="FS228" s="2">
        <v>0</v>
      </c>
      <c r="FT228" s="2"/>
      <c r="FU228" s="2"/>
      <c r="FV228" s="2"/>
      <c r="FW228" s="2"/>
      <c r="FX228" s="2">
        <v>95</v>
      </c>
      <c r="FY228" s="2">
        <v>65</v>
      </c>
      <c r="FZ228" s="2"/>
      <c r="GA228" s="2" t="s">
        <v>4</v>
      </c>
      <c r="GB228" s="2"/>
      <c r="GC228" s="2"/>
      <c r="GD228" s="2">
        <v>0</v>
      </c>
      <c r="GE228" s="2"/>
      <c r="GF228" s="2">
        <v>-349670202</v>
      </c>
      <c r="GG228" s="2">
        <v>2</v>
      </c>
      <c r="GH228" s="2">
        <v>1</v>
      </c>
      <c r="GI228" s="2">
        <v>-2</v>
      </c>
      <c r="GJ228" s="2">
        <v>0</v>
      </c>
      <c r="GK228" s="2">
        <f>ROUND(R228*(R12)/100,2)</f>
        <v>0</v>
      </c>
      <c r="GL228" s="2">
        <f t="shared" si="262"/>
        <v>0</v>
      </c>
      <c r="GM228" s="2">
        <f t="shared" si="263"/>
        <v>288.58999999999997</v>
      </c>
      <c r="GN228" s="2">
        <f t="shared" si="264"/>
        <v>0</v>
      </c>
      <c r="GO228" s="2">
        <f t="shared" si="265"/>
        <v>288.58999999999997</v>
      </c>
      <c r="GP228" s="2">
        <f t="shared" si="266"/>
        <v>0</v>
      </c>
      <c r="GQ228" s="2"/>
      <c r="GR228" s="2">
        <v>0</v>
      </c>
      <c r="GS228" s="2">
        <v>3</v>
      </c>
      <c r="GT228" s="2">
        <v>0</v>
      </c>
      <c r="GU228" s="2" t="s">
        <v>4</v>
      </c>
      <c r="GV228" s="2">
        <f t="shared" si="267"/>
        <v>0</v>
      </c>
      <c r="GW228" s="2">
        <v>1</v>
      </c>
      <c r="GX228" s="2">
        <f t="shared" si="268"/>
        <v>0</v>
      </c>
      <c r="GY228" s="2"/>
      <c r="GZ228" s="2"/>
      <c r="HA228" s="2">
        <v>0</v>
      </c>
      <c r="HB228" s="2">
        <v>0</v>
      </c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>
        <v>0</v>
      </c>
      <c r="IL228" s="2"/>
      <c r="IM228" s="2"/>
      <c r="IN228" s="2"/>
      <c r="IO228" s="2"/>
      <c r="IP228" s="2"/>
      <c r="IQ228" s="2"/>
      <c r="IR228" s="2"/>
      <c r="IS228" s="2"/>
      <c r="IT228" s="2"/>
      <c r="IU228" s="2"/>
    </row>
    <row r="229" spans="1:255" x14ac:dyDescent="0.2">
      <c r="A229">
        <v>17</v>
      </c>
      <c r="B229">
        <v>1</v>
      </c>
      <c r="C229">
        <f>ROW(SmtRes!A484)</f>
        <v>484</v>
      </c>
      <c r="D229">
        <f>ROW(EtalonRes!A472)</f>
        <v>472</v>
      </c>
      <c r="E229" t="s">
        <v>422</v>
      </c>
      <c r="F229" t="s">
        <v>423</v>
      </c>
      <c r="G229" t="s">
        <v>424</v>
      </c>
      <c r="H229" t="s">
        <v>38</v>
      </c>
      <c r="I229">
        <f>ROUND(268/100,9)</f>
        <v>2.68</v>
      </c>
      <c r="J229">
        <v>0</v>
      </c>
      <c r="O229">
        <f t="shared" si="236"/>
        <v>887.62</v>
      </c>
      <c r="P229">
        <f t="shared" si="237"/>
        <v>238.01</v>
      </c>
      <c r="Q229">
        <f t="shared" si="238"/>
        <v>31.15</v>
      </c>
      <c r="R229">
        <f t="shared" si="239"/>
        <v>4.55</v>
      </c>
      <c r="S229">
        <f t="shared" si="240"/>
        <v>618.46</v>
      </c>
      <c r="T229">
        <f t="shared" si="241"/>
        <v>0</v>
      </c>
      <c r="U229">
        <f t="shared" si="242"/>
        <v>10.0768</v>
      </c>
      <c r="V229">
        <f t="shared" si="243"/>
        <v>5.3600000000000002E-2</v>
      </c>
      <c r="W229">
        <f t="shared" si="244"/>
        <v>0</v>
      </c>
      <c r="X229">
        <f t="shared" si="245"/>
        <v>591.86</v>
      </c>
      <c r="Y229">
        <f t="shared" si="246"/>
        <v>404.96</v>
      </c>
      <c r="AA229">
        <v>16483255</v>
      </c>
      <c r="AB229">
        <f t="shared" si="247"/>
        <v>50.72</v>
      </c>
      <c r="AC229">
        <f t="shared" si="269"/>
        <v>13.6</v>
      </c>
      <c r="AD229">
        <f t="shared" si="270"/>
        <v>1.78</v>
      </c>
      <c r="AE229">
        <f t="shared" si="271"/>
        <v>0.26</v>
      </c>
      <c r="AF229">
        <f t="shared" si="272"/>
        <v>35.340000000000003</v>
      </c>
      <c r="AG229">
        <f t="shared" si="248"/>
        <v>0</v>
      </c>
      <c r="AH229">
        <f t="shared" si="273"/>
        <v>3.76</v>
      </c>
      <c r="AI229">
        <f t="shared" si="274"/>
        <v>0.02</v>
      </c>
      <c r="AJ229">
        <f t="shared" si="249"/>
        <v>0</v>
      </c>
      <c r="AK229">
        <v>50.72</v>
      </c>
      <c r="AL229">
        <v>13.6</v>
      </c>
      <c r="AM229">
        <v>1.78</v>
      </c>
      <c r="AN229">
        <v>0.26</v>
      </c>
      <c r="AO229">
        <v>35.340000000000003</v>
      </c>
      <c r="AP229">
        <v>0</v>
      </c>
      <c r="AQ229">
        <v>3.76</v>
      </c>
      <c r="AR229">
        <v>0.02</v>
      </c>
      <c r="AS229">
        <v>0</v>
      </c>
      <c r="AT229">
        <v>95</v>
      </c>
      <c r="AU229">
        <v>65</v>
      </c>
      <c r="AV229">
        <v>1</v>
      </c>
      <c r="AW229">
        <v>1</v>
      </c>
      <c r="AZ229">
        <v>6.53</v>
      </c>
      <c r="BA229">
        <v>6.53</v>
      </c>
      <c r="BB229">
        <v>6.53</v>
      </c>
      <c r="BC229">
        <v>6.53</v>
      </c>
      <c r="BD229" t="s">
        <v>4</v>
      </c>
      <c r="BE229" t="s">
        <v>4</v>
      </c>
      <c r="BF229" t="s">
        <v>4</v>
      </c>
      <c r="BG229" t="s">
        <v>4</v>
      </c>
      <c r="BH229">
        <v>0</v>
      </c>
      <c r="BI229">
        <v>2</v>
      </c>
      <c r="BJ229" t="s">
        <v>425</v>
      </c>
      <c r="BM229">
        <v>108001</v>
      </c>
      <c r="BN229">
        <v>0</v>
      </c>
      <c r="BO229" t="s">
        <v>4</v>
      </c>
      <c r="BP229">
        <v>0</v>
      </c>
      <c r="BQ229">
        <v>3</v>
      </c>
      <c r="BR229">
        <v>0</v>
      </c>
      <c r="BS229">
        <v>6.53</v>
      </c>
      <c r="BT229">
        <v>1</v>
      </c>
      <c r="BU229">
        <v>1</v>
      </c>
      <c r="BV229">
        <v>1</v>
      </c>
      <c r="BW229">
        <v>1</v>
      </c>
      <c r="BX229">
        <v>1</v>
      </c>
      <c r="BY229" t="s">
        <v>4</v>
      </c>
      <c r="BZ229">
        <v>95</v>
      </c>
      <c r="CA229">
        <v>65</v>
      </c>
      <c r="CF229">
        <v>0</v>
      </c>
      <c r="CG229">
        <v>0</v>
      </c>
      <c r="CM229">
        <v>0</v>
      </c>
      <c r="CN229" t="s">
        <v>4</v>
      </c>
      <c r="CO229">
        <v>0</v>
      </c>
      <c r="CP229">
        <f t="shared" si="250"/>
        <v>887.62</v>
      </c>
      <c r="CQ229">
        <f t="shared" si="251"/>
        <v>88.808000000000007</v>
      </c>
      <c r="CR229">
        <f t="shared" si="252"/>
        <v>11.6234</v>
      </c>
      <c r="CS229">
        <f t="shared" si="253"/>
        <v>1.6978000000000002</v>
      </c>
      <c r="CT229">
        <f t="shared" si="254"/>
        <v>230.77020000000002</v>
      </c>
      <c r="CU229">
        <f t="shared" si="255"/>
        <v>0</v>
      </c>
      <c r="CV229">
        <f t="shared" si="256"/>
        <v>3.76</v>
      </c>
      <c r="CW229">
        <f t="shared" si="257"/>
        <v>0.02</v>
      </c>
      <c r="CX229">
        <f t="shared" si="258"/>
        <v>0</v>
      </c>
      <c r="CY229">
        <f t="shared" si="259"/>
        <v>591.85950000000003</v>
      </c>
      <c r="CZ229">
        <f t="shared" si="260"/>
        <v>404.95650000000001</v>
      </c>
      <c r="DC229" t="s">
        <v>4</v>
      </c>
      <c r="DD229" t="s">
        <v>4</v>
      </c>
      <c r="DE229" t="s">
        <v>4</v>
      </c>
      <c r="DF229" t="s">
        <v>4</v>
      </c>
      <c r="DG229" t="s">
        <v>4</v>
      </c>
      <c r="DH229" t="s">
        <v>4</v>
      </c>
      <c r="DI229" t="s">
        <v>4</v>
      </c>
      <c r="DJ229" t="s">
        <v>4</v>
      </c>
      <c r="DK229" t="s">
        <v>4</v>
      </c>
      <c r="DL229" t="s">
        <v>4</v>
      </c>
      <c r="DM229" t="s">
        <v>4</v>
      </c>
      <c r="DN229">
        <v>0</v>
      </c>
      <c r="DO229">
        <v>0</v>
      </c>
      <c r="DP229">
        <v>1</v>
      </c>
      <c r="DQ229">
        <v>1</v>
      </c>
      <c r="DU229">
        <v>1003</v>
      </c>
      <c r="DV229" t="s">
        <v>38</v>
      </c>
      <c r="DW229" t="s">
        <v>38</v>
      </c>
      <c r="DX229">
        <v>100</v>
      </c>
      <c r="EE229">
        <v>16510370</v>
      </c>
      <c r="EF229">
        <v>3</v>
      </c>
      <c r="EG229" t="s">
        <v>368</v>
      </c>
      <c r="EH229">
        <v>0</v>
      </c>
      <c r="EI229" t="s">
        <v>4</v>
      </c>
      <c r="EJ229">
        <v>2</v>
      </c>
      <c r="EK229">
        <v>108001</v>
      </c>
      <c r="EL229" t="s">
        <v>369</v>
      </c>
      <c r="EM229" t="s">
        <v>370</v>
      </c>
      <c r="EO229" t="s">
        <v>4</v>
      </c>
      <c r="EQ229">
        <v>0</v>
      </c>
      <c r="ER229">
        <v>50.72</v>
      </c>
      <c r="ES229">
        <v>13.6</v>
      </c>
      <c r="ET229">
        <v>1.78</v>
      </c>
      <c r="EU229">
        <v>0.26</v>
      </c>
      <c r="EV229">
        <v>35.340000000000003</v>
      </c>
      <c r="EW229">
        <v>3.76</v>
      </c>
      <c r="EX229">
        <v>0.02</v>
      </c>
      <c r="EY229">
        <v>0</v>
      </c>
      <c r="FQ229">
        <v>0</v>
      </c>
      <c r="FR229">
        <f t="shared" si="261"/>
        <v>0</v>
      </c>
      <c r="FS229">
        <v>0</v>
      </c>
      <c r="FX229">
        <v>95</v>
      </c>
      <c r="FY229">
        <v>65</v>
      </c>
      <c r="GA229" t="s">
        <v>4</v>
      </c>
      <c r="GD229">
        <v>0</v>
      </c>
      <c r="GF229">
        <v>-349670202</v>
      </c>
      <c r="GG229">
        <v>1</v>
      </c>
      <c r="GH229">
        <v>1</v>
      </c>
      <c r="GI229">
        <v>4</v>
      </c>
      <c r="GJ229">
        <v>0</v>
      </c>
      <c r="GK229">
        <f>ROUND(R229*(S12)/100,2)</f>
        <v>0</v>
      </c>
      <c r="GL229">
        <f t="shared" si="262"/>
        <v>0</v>
      </c>
      <c r="GM229">
        <f t="shared" si="263"/>
        <v>1884.44</v>
      </c>
      <c r="GN229">
        <f t="shared" si="264"/>
        <v>0</v>
      </c>
      <c r="GO229">
        <f t="shared" si="265"/>
        <v>1884.44</v>
      </c>
      <c r="GP229">
        <f t="shared" si="266"/>
        <v>0</v>
      </c>
      <c r="GR229">
        <v>0</v>
      </c>
      <c r="GS229">
        <v>3</v>
      </c>
      <c r="GT229">
        <v>0</v>
      </c>
      <c r="GU229" t="s">
        <v>4</v>
      </c>
      <c r="GV229">
        <f t="shared" si="267"/>
        <v>0</v>
      </c>
      <c r="GW229">
        <v>1</v>
      </c>
      <c r="GX229">
        <f t="shared" si="268"/>
        <v>0</v>
      </c>
      <c r="HA229">
        <v>0</v>
      </c>
      <c r="HB229">
        <v>0</v>
      </c>
      <c r="IK229">
        <v>0</v>
      </c>
    </row>
    <row r="230" spans="1:255" x14ac:dyDescent="0.2">
      <c r="A230" s="2">
        <v>18</v>
      </c>
      <c r="B230" s="2">
        <v>1</v>
      </c>
      <c r="C230" s="2">
        <v>474</v>
      </c>
      <c r="D230" s="2"/>
      <c r="E230" s="2" t="s">
        <v>426</v>
      </c>
      <c r="F230" s="2" t="s">
        <v>427</v>
      </c>
      <c r="G230" s="2" t="s">
        <v>428</v>
      </c>
      <c r="H230" s="2" t="s">
        <v>419</v>
      </c>
      <c r="I230" s="2">
        <f>I228*J230</f>
        <v>0.26800000000000002</v>
      </c>
      <c r="J230" s="2">
        <v>0.1</v>
      </c>
      <c r="K230" s="2"/>
      <c r="L230" s="2"/>
      <c r="M230" s="2"/>
      <c r="N230" s="2"/>
      <c r="O230" s="2">
        <f t="shared" si="236"/>
        <v>3885.53</v>
      </c>
      <c r="P230" s="2">
        <f t="shared" si="237"/>
        <v>3885.53</v>
      </c>
      <c r="Q230" s="2">
        <f t="shared" si="238"/>
        <v>0</v>
      </c>
      <c r="R230" s="2">
        <f t="shared" si="239"/>
        <v>0</v>
      </c>
      <c r="S230" s="2">
        <f t="shared" si="240"/>
        <v>0</v>
      </c>
      <c r="T230" s="2">
        <f t="shared" si="241"/>
        <v>0</v>
      </c>
      <c r="U230" s="2">
        <f t="shared" si="242"/>
        <v>0</v>
      </c>
      <c r="V230" s="2">
        <f t="shared" si="243"/>
        <v>0</v>
      </c>
      <c r="W230" s="2">
        <f t="shared" si="244"/>
        <v>0</v>
      </c>
      <c r="X230" s="2">
        <f t="shared" si="245"/>
        <v>0</v>
      </c>
      <c r="Y230" s="2">
        <f t="shared" si="246"/>
        <v>0</v>
      </c>
      <c r="Z230" s="2"/>
      <c r="AA230" s="2">
        <v>16483241</v>
      </c>
      <c r="AB230" s="2">
        <f t="shared" si="247"/>
        <v>14498.24</v>
      </c>
      <c r="AC230" s="2">
        <f t="shared" si="269"/>
        <v>14498.24</v>
      </c>
      <c r="AD230" s="2">
        <f t="shared" si="270"/>
        <v>0</v>
      </c>
      <c r="AE230" s="2">
        <f t="shared" si="271"/>
        <v>0</v>
      </c>
      <c r="AF230" s="2">
        <f t="shared" si="272"/>
        <v>0</v>
      </c>
      <c r="AG230" s="2">
        <f t="shared" si="248"/>
        <v>0</v>
      </c>
      <c r="AH230" s="2">
        <f t="shared" si="273"/>
        <v>0</v>
      </c>
      <c r="AI230" s="2">
        <f t="shared" si="274"/>
        <v>0</v>
      </c>
      <c r="AJ230" s="2">
        <f t="shared" si="249"/>
        <v>0</v>
      </c>
      <c r="AK230" s="2">
        <v>14498.24</v>
      </c>
      <c r="AL230" s="2">
        <v>14498.24</v>
      </c>
      <c r="AM230" s="2">
        <v>0</v>
      </c>
      <c r="AN230" s="2">
        <v>0</v>
      </c>
      <c r="AO230" s="2">
        <v>0</v>
      </c>
      <c r="AP230" s="2">
        <v>0</v>
      </c>
      <c r="AQ230" s="2">
        <v>0</v>
      </c>
      <c r="AR230" s="2">
        <v>0</v>
      </c>
      <c r="AS230" s="2">
        <v>0</v>
      </c>
      <c r="AT230" s="2">
        <v>95</v>
      </c>
      <c r="AU230" s="2">
        <v>65</v>
      </c>
      <c r="AV230" s="2">
        <v>1</v>
      </c>
      <c r="AW230" s="2">
        <v>1</v>
      </c>
      <c r="AX230" s="2"/>
      <c r="AY230" s="2"/>
      <c r="AZ230" s="2">
        <v>1</v>
      </c>
      <c r="BA230" s="2">
        <v>1</v>
      </c>
      <c r="BB230" s="2">
        <v>1</v>
      </c>
      <c r="BC230" s="2">
        <v>1</v>
      </c>
      <c r="BD230" s="2" t="s">
        <v>4</v>
      </c>
      <c r="BE230" s="2" t="s">
        <v>4</v>
      </c>
      <c r="BF230" s="2" t="s">
        <v>4</v>
      </c>
      <c r="BG230" s="2" t="s">
        <v>4</v>
      </c>
      <c r="BH230" s="2">
        <v>3</v>
      </c>
      <c r="BI230" s="2">
        <v>2</v>
      </c>
      <c r="BJ230" s="2" t="s">
        <v>429</v>
      </c>
      <c r="BK230" s="2"/>
      <c r="BL230" s="2"/>
      <c r="BM230" s="2">
        <v>108001</v>
      </c>
      <c r="BN230" s="2">
        <v>0</v>
      </c>
      <c r="BO230" s="2" t="s">
        <v>4</v>
      </c>
      <c r="BP230" s="2">
        <v>0</v>
      </c>
      <c r="BQ230" s="2">
        <v>3</v>
      </c>
      <c r="BR230" s="2">
        <v>0</v>
      </c>
      <c r="BS230" s="2">
        <v>1</v>
      </c>
      <c r="BT230" s="2">
        <v>1</v>
      </c>
      <c r="BU230" s="2">
        <v>1</v>
      </c>
      <c r="BV230" s="2">
        <v>1</v>
      </c>
      <c r="BW230" s="2">
        <v>1</v>
      </c>
      <c r="BX230" s="2">
        <v>1</v>
      </c>
      <c r="BY230" s="2" t="s">
        <v>4</v>
      </c>
      <c r="BZ230" s="2">
        <v>95</v>
      </c>
      <c r="CA230" s="2">
        <v>65</v>
      </c>
      <c r="CB230" s="2"/>
      <c r="CC230" s="2"/>
      <c r="CD230" s="2"/>
      <c r="CE230" s="2"/>
      <c r="CF230" s="2">
        <v>0</v>
      </c>
      <c r="CG230" s="2">
        <v>0</v>
      </c>
      <c r="CH230" s="2"/>
      <c r="CI230" s="2"/>
      <c r="CJ230" s="2"/>
      <c r="CK230" s="2"/>
      <c r="CL230" s="2"/>
      <c r="CM230" s="2">
        <v>0</v>
      </c>
      <c r="CN230" s="2" t="s">
        <v>4</v>
      </c>
      <c r="CO230" s="2">
        <v>0</v>
      </c>
      <c r="CP230" s="2">
        <f t="shared" si="250"/>
        <v>3885.53</v>
      </c>
      <c r="CQ230" s="2">
        <f t="shared" si="251"/>
        <v>14498.24</v>
      </c>
      <c r="CR230" s="2">
        <f t="shared" si="252"/>
        <v>0</v>
      </c>
      <c r="CS230" s="2">
        <f t="shared" si="253"/>
        <v>0</v>
      </c>
      <c r="CT230" s="2">
        <f t="shared" si="254"/>
        <v>0</v>
      </c>
      <c r="CU230" s="2">
        <f t="shared" si="255"/>
        <v>0</v>
      </c>
      <c r="CV230" s="2">
        <f t="shared" si="256"/>
        <v>0</v>
      </c>
      <c r="CW230" s="2">
        <f t="shared" si="257"/>
        <v>0</v>
      </c>
      <c r="CX230" s="2">
        <f t="shared" si="258"/>
        <v>0</v>
      </c>
      <c r="CY230" s="2">
        <f t="shared" si="259"/>
        <v>0</v>
      </c>
      <c r="CZ230" s="2">
        <f t="shared" si="260"/>
        <v>0</v>
      </c>
      <c r="DA230" s="2"/>
      <c r="DB230" s="2"/>
      <c r="DC230" s="2" t="s">
        <v>4</v>
      </c>
      <c r="DD230" s="2" t="s">
        <v>4</v>
      </c>
      <c r="DE230" s="2" t="s">
        <v>4</v>
      </c>
      <c r="DF230" s="2" t="s">
        <v>4</v>
      </c>
      <c r="DG230" s="2" t="s">
        <v>4</v>
      </c>
      <c r="DH230" s="2" t="s">
        <v>4</v>
      </c>
      <c r="DI230" s="2" t="s">
        <v>4</v>
      </c>
      <c r="DJ230" s="2" t="s">
        <v>4</v>
      </c>
      <c r="DK230" s="2" t="s">
        <v>4</v>
      </c>
      <c r="DL230" s="2" t="s">
        <v>4</v>
      </c>
      <c r="DM230" s="2" t="s">
        <v>4</v>
      </c>
      <c r="DN230" s="2">
        <v>0</v>
      </c>
      <c r="DO230" s="2">
        <v>0</v>
      </c>
      <c r="DP230" s="2">
        <v>1</v>
      </c>
      <c r="DQ230" s="2">
        <v>1</v>
      </c>
      <c r="DR230" s="2"/>
      <c r="DS230" s="2"/>
      <c r="DT230" s="2"/>
      <c r="DU230" s="2">
        <v>1013</v>
      </c>
      <c r="DV230" s="2" t="s">
        <v>419</v>
      </c>
      <c r="DW230" s="2" t="s">
        <v>421</v>
      </c>
      <c r="DX230" s="2">
        <v>1</v>
      </c>
      <c r="DY230" s="2"/>
      <c r="DZ230" s="2"/>
      <c r="EA230" s="2"/>
      <c r="EB230" s="2"/>
      <c r="EC230" s="2"/>
      <c r="ED230" s="2"/>
      <c r="EE230" s="2">
        <v>16510370</v>
      </c>
      <c r="EF230" s="2">
        <v>3</v>
      </c>
      <c r="EG230" s="2" t="s">
        <v>368</v>
      </c>
      <c r="EH230" s="2">
        <v>0</v>
      </c>
      <c r="EI230" s="2" t="s">
        <v>4</v>
      </c>
      <c r="EJ230" s="2">
        <v>2</v>
      </c>
      <c r="EK230" s="2">
        <v>108001</v>
      </c>
      <c r="EL230" s="2" t="s">
        <v>369</v>
      </c>
      <c r="EM230" s="2" t="s">
        <v>370</v>
      </c>
      <c r="EN230" s="2"/>
      <c r="EO230" s="2" t="s">
        <v>4</v>
      </c>
      <c r="EP230" s="2"/>
      <c r="EQ230" s="2">
        <v>0</v>
      </c>
      <c r="ER230" s="2">
        <v>14498.24</v>
      </c>
      <c r="ES230" s="2">
        <v>14498.24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>
        <v>0</v>
      </c>
      <c r="FR230" s="2">
        <f t="shared" si="261"/>
        <v>0</v>
      </c>
      <c r="FS230" s="2">
        <v>0</v>
      </c>
      <c r="FT230" s="2"/>
      <c r="FU230" s="2"/>
      <c r="FV230" s="2"/>
      <c r="FW230" s="2"/>
      <c r="FX230" s="2">
        <v>95</v>
      </c>
      <c r="FY230" s="2">
        <v>65</v>
      </c>
      <c r="FZ230" s="2"/>
      <c r="GA230" s="2" t="s">
        <v>4</v>
      </c>
      <c r="GB230" s="2"/>
      <c r="GC230" s="2"/>
      <c r="GD230" s="2">
        <v>0</v>
      </c>
      <c r="GE230" s="2"/>
      <c r="GF230" s="2">
        <v>-1806635199</v>
      </c>
      <c r="GG230" s="2">
        <v>2</v>
      </c>
      <c r="GH230" s="2">
        <v>1</v>
      </c>
      <c r="GI230" s="2">
        <v>-2</v>
      </c>
      <c r="GJ230" s="2">
        <v>0</v>
      </c>
      <c r="GK230" s="2">
        <f>ROUND(R230*(R12)/100,2)</f>
        <v>0</v>
      </c>
      <c r="GL230" s="2">
        <f t="shared" si="262"/>
        <v>0</v>
      </c>
      <c r="GM230" s="2">
        <f t="shared" si="263"/>
        <v>3885.53</v>
      </c>
      <c r="GN230" s="2">
        <f t="shared" si="264"/>
        <v>0</v>
      </c>
      <c r="GO230" s="2">
        <f t="shared" si="265"/>
        <v>3885.53</v>
      </c>
      <c r="GP230" s="2">
        <f t="shared" si="266"/>
        <v>0</v>
      </c>
      <c r="GQ230" s="2"/>
      <c r="GR230" s="2">
        <v>0</v>
      </c>
      <c r="GS230" s="2">
        <v>3</v>
      </c>
      <c r="GT230" s="2">
        <v>0</v>
      </c>
      <c r="GU230" s="2" t="s">
        <v>4</v>
      </c>
      <c r="GV230" s="2">
        <f t="shared" si="267"/>
        <v>0</v>
      </c>
      <c r="GW230" s="2">
        <v>1</v>
      </c>
      <c r="GX230" s="2">
        <f t="shared" si="268"/>
        <v>0</v>
      </c>
      <c r="GY230" s="2"/>
      <c r="GZ230" s="2"/>
      <c r="HA230" s="2">
        <v>0</v>
      </c>
      <c r="HB230" s="2">
        <v>0</v>
      </c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>
        <v>0</v>
      </c>
      <c r="IL230" s="2"/>
      <c r="IM230" s="2"/>
      <c r="IN230" s="2"/>
      <c r="IO230" s="2"/>
      <c r="IP230" s="2"/>
      <c r="IQ230" s="2"/>
      <c r="IR230" s="2"/>
      <c r="IS230" s="2"/>
      <c r="IT230" s="2"/>
      <c r="IU230" s="2"/>
    </row>
    <row r="231" spans="1:255" x14ac:dyDescent="0.2">
      <c r="A231">
        <v>18</v>
      </c>
      <c r="B231">
        <v>1</v>
      </c>
      <c r="C231">
        <v>483</v>
      </c>
      <c r="E231" t="s">
        <v>426</v>
      </c>
      <c r="F231" t="s">
        <v>427</v>
      </c>
      <c r="G231" t="s">
        <v>428</v>
      </c>
      <c r="H231" t="s">
        <v>419</v>
      </c>
      <c r="I231">
        <f>I229*J231</f>
        <v>0.26800000000000002</v>
      </c>
      <c r="J231">
        <v>0.1</v>
      </c>
      <c r="O231">
        <f t="shared" si="236"/>
        <v>25372.5</v>
      </c>
      <c r="P231">
        <f t="shared" si="237"/>
        <v>25372.5</v>
      </c>
      <c r="Q231">
        <f t="shared" si="238"/>
        <v>0</v>
      </c>
      <c r="R231">
        <f t="shared" si="239"/>
        <v>0</v>
      </c>
      <c r="S231">
        <f t="shared" si="240"/>
        <v>0</v>
      </c>
      <c r="T231">
        <f t="shared" si="241"/>
        <v>0</v>
      </c>
      <c r="U231">
        <f t="shared" si="242"/>
        <v>0</v>
      </c>
      <c r="V231">
        <f t="shared" si="243"/>
        <v>0</v>
      </c>
      <c r="W231">
        <f t="shared" si="244"/>
        <v>0</v>
      </c>
      <c r="X231">
        <f t="shared" si="245"/>
        <v>0</v>
      </c>
      <c r="Y231">
        <f t="shared" si="246"/>
        <v>0</v>
      </c>
      <c r="AA231">
        <v>16483255</v>
      </c>
      <c r="AB231">
        <f t="shared" si="247"/>
        <v>14498.24</v>
      </c>
      <c r="AC231">
        <f t="shared" si="269"/>
        <v>14498.24</v>
      </c>
      <c r="AD231">
        <f t="shared" si="270"/>
        <v>0</v>
      </c>
      <c r="AE231">
        <f t="shared" si="271"/>
        <v>0</v>
      </c>
      <c r="AF231">
        <f t="shared" si="272"/>
        <v>0</v>
      </c>
      <c r="AG231">
        <f t="shared" si="248"/>
        <v>0</v>
      </c>
      <c r="AH231">
        <f t="shared" si="273"/>
        <v>0</v>
      </c>
      <c r="AI231">
        <f t="shared" si="274"/>
        <v>0</v>
      </c>
      <c r="AJ231">
        <f t="shared" si="249"/>
        <v>0</v>
      </c>
      <c r="AK231">
        <v>14498.24</v>
      </c>
      <c r="AL231">
        <v>14498.24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95</v>
      </c>
      <c r="AU231">
        <v>65</v>
      </c>
      <c r="AV231">
        <v>1</v>
      </c>
      <c r="AW231">
        <v>1</v>
      </c>
      <c r="AZ231">
        <v>6.53</v>
      </c>
      <c r="BA231">
        <v>1</v>
      </c>
      <c r="BB231">
        <v>1</v>
      </c>
      <c r="BC231">
        <v>6.53</v>
      </c>
      <c r="BD231" t="s">
        <v>4</v>
      </c>
      <c r="BE231" t="s">
        <v>4</v>
      </c>
      <c r="BF231" t="s">
        <v>4</v>
      </c>
      <c r="BG231" t="s">
        <v>4</v>
      </c>
      <c r="BH231">
        <v>3</v>
      </c>
      <c r="BI231">
        <v>2</v>
      </c>
      <c r="BJ231" t="s">
        <v>429</v>
      </c>
      <c r="BM231">
        <v>108001</v>
      </c>
      <c r="BN231">
        <v>0</v>
      </c>
      <c r="BO231" t="s">
        <v>4</v>
      </c>
      <c r="BP231">
        <v>0</v>
      </c>
      <c r="BQ231">
        <v>3</v>
      </c>
      <c r="BR231">
        <v>0</v>
      </c>
      <c r="BS231">
        <v>1</v>
      </c>
      <c r="BT231">
        <v>1</v>
      </c>
      <c r="BU231">
        <v>1</v>
      </c>
      <c r="BV231">
        <v>1</v>
      </c>
      <c r="BW231">
        <v>1</v>
      </c>
      <c r="BX231">
        <v>1</v>
      </c>
      <c r="BY231" t="s">
        <v>4</v>
      </c>
      <c r="BZ231">
        <v>95</v>
      </c>
      <c r="CA231">
        <v>65</v>
      </c>
      <c r="CF231">
        <v>0</v>
      </c>
      <c r="CG231">
        <v>0</v>
      </c>
      <c r="CM231">
        <v>0</v>
      </c>
      <c r="CN231" t="s">
        <v>4</v>
      </c>
      <c r="CO231">
        <v>0</v>
      </c>
      <c r="CP231">
        <f t="shared" si="250"/>
        <v>25372.5</v>
      </c>
      <c r="CQ231">
        <f t="shared" si="251"/>
        <v>94673.507200000007</v>
      </c>
      <c r="CR231">
        <f t="shared" si="252"/>
        <v>0</v>
      </c>
      <c r="CS231">
        <f t="shared" si="253"/>
        <v>0</v>
      </c>
      <c r="CT231">
        <f t="shared" si="254"/>
        <v>0</v>
      </c>
      <c r="CU231">
        <f t="shared" si="255"/>
        <v>0</v>
      </c>
      <c r="CV231">
        <f t="shared" si="256"/>
        <v>0</v>
      </c>
      <c r="CW231">
        <f t="shared" si="257"/>
        <v>0</v>
      </c>
      <c r="CX231">
        <f t="shared" si="258"/>
        <v>0</v>
      </c>
      <c r="CY231">
        <f t="shared" si="259"/>
        <v>0</v>
      </c>
      <c r="CZ231">
        <f t="shared" si="260"/>
        <v>0</v>
      </c>
      <c r="DC231" t="s">
        <v>4</v>
      </c>
      <c r="DD231" t="s">
        <v>4</v>
      </c>
      <c r="DE231" t="s">
        <v>4</v>
      </c>
      <c r="DF231" t="s">
        <v>4</v>
      </c>
      <c r="DG231" t="s">
        <v>4</v>
      </c>
      <c r="DH231" t="s">
        <v>4</v>
      </c>
      <c r="DI231" t="s">
        <v>4</v>
      </c>
      <c r="DJ231" t="s">
        <v>4</v>
      </c>
      <c r="DK231" t="s">
        <v>4</v>
      </c>
      <c r="DL231" t="s">
        <v>4</v>
      </c>
      <c r="DM231" t="s">
        <v>4</v>
      </c>
      <c r="DN231">
        <v>0</v>
      </c>
      <c r="DO231">
        <v>0</v>
      </c>
      <c r="DP231">
        <v>1</v>
      </c>
      <c r="DQ231">
        <v>1</v>
      </c>
      <c r="DU231">
        <v>1013</v>
      </c>
      <c r="DV231" t="s">
        <v>419</v>
      </c>
      <c r="DW231" t="s">
        <v>421</v>
      </c>
      <c r="DX231">
        <v>1</v>
      </c>
      <c r="EE231">
        <v>16510370</v>
      </c>
      <c r="EF231">
        <v>3</v>
      </c>
      <c r="EG231" t="s">
        <v>368</v>
      </c>
      <c r="EH231">
        <v>0</v>
      </c>
      <c r="EI231" t="s">
        <v>4</v>
      </c>
      <c r="EJ231">
        <v>2</v>
      </c>
      <c r="EK231">
        <v>108001</v>
      </c>
      <c r="EL231" t="s">
        <v>369</v>
      </c>
      <c r="EM231" t="s">
        <v>370</v>
      </c>
      <c r="EO231" t="s">
        <v>4</v>
      </c>
      <c r="EQ231">
        <v>0</v>
      </c>
      <c r="ER231">
        <v>14498.24</v>
      </c>
      <c r="ES231">
        <v>14498.24</v>
      </c>
      <c r="ET231">
        <v>0</v>
      </c>
      <c r="EU231">
        <v>0</v>
      </c>
      <c r="EV231">
        <v>0</v>
      </c>
      <c r="EW231">
        <v>0</v>
      </c>
      <c r="EX231">
        <v>0</v>
      </c>
      <c r="FQ231">
        <v>0</v>
      </c>
      <c r="FR231">
        <f t="shared" si="261"/>
        <v>0</v>
      </c>
      <c r="FS231">
        <v>0</v>
      </c>
      <c r="FX231">
        <v>95</v>
      </c>
      <c r="FY231">
        <v>65</v>
      </c>
      <c r="GA231" t="s">
        <v>4</v>
      </c>
      <c r="GD231">
        <v>0</v>
      </c>
      <c r="GF231">
        <v>-1806635199</v>
      </c>
      <c r="GG231">
        <v>1</v>
      </c>
      <c r="GH231">
        <v>1</v>
      </c>
      <c r="GI231">
        <v>4</v>
      </c>
      <c r="GJ231">
        <v>0</v>
      </c>
      <c r="GK231">
        <f>ROUND(R231*(S12)/100,2)</f>
        <v>0</v>
      </c>
      <c r="GL231">
        <f t="shared" si="262"/>
        <v>0</v>
      </c>
      <c r="GM231">
        <f t="shared" si="263"/>
        <v>25372.5</v>
      </c>
      <c r="GN231">
        <f t="shared" si="264"/>
        <v>0</v>
      </c>
      <c r="GO231">
        <f t="shared" si="265"/>
        <v>25372.5</v>
      </c>
      <c r="GP231">
        <f t="shared" si="266"/>
        <v>0</v>
      </c>
      <c r="GR231">
        <v>0</v>
      </c>
      <c r="GS231">
        <v>3</v>
      </c>
      <c r="GT231">
        <v>0</v>
      </c>
      <c r="GU231" t="s">
        <v>4</v>
      </c>
      <c r="GV231">
        <f t="shared" si="267"/>
        <v>0</v>
      </c>
      <c r="GW231">
        <v>1</v>
      </c>
      <c r="GX231">
        <f t="shared" si="268"/>
        <v>0</v>
      </c>
      <c r="HA231">
        <v>0</v>
      </c>
      <c r="HB231">
        <v>0</v>
      </c>
      <c r="IK231">
        <v>0</v>
      </c>
    </row>
    <row r="232" spans="1:255" x14ac:dyDescent="0.2">
      <c r="A232" s="2">
        <v>17</v>
      </c>
      <c r="B232" s="2">
        <v>1</v>
      </c>
      <c r="C232" s="2">
        <f>ROW(SmtRes!A493)</f>
        <v>493</v>
      </c>
      <c r="D232" s="2">
        <f>ROW(EtalonRes!A480)</f>
        <v>480</v>
      </c>
      <c r="E232" s="2" t="s">
        <v>430</v>
      </c>
      <c r="F232" s="2" t="s">
        <v>431</v>
      </c>
      <c r="G232" s="2" t="s">
        <v>432</v>
      </c>
      <c r="H232" s="2" t="s">
        <v>294</v>
      </c>
      <c r="I232" s="2">
        <f>ROUND(4/100,9)</f>
        <v>0.04</v>
      </c>
      <c r="J232" s="2">
        <v>0</v>
      </c>
      <c r="K232" s="2"/>
      <c r="L232" s="2"/>
      <c r="M232" s="2"/>
      <c r="N232" s="2"/>
      <c r="O232" s="2">
        <f t="shared" si="236"/>
        <v>18.260000000000002</v>
      </c>
      <c r="P232" s="2">
        <f t="shared" si="237"/>
        <v>4.13</v>
      </c>
      <c r="Q232" s="2">
        <f t="shared" si="238"/>
        <v>0.19</v>
      </c>
      <c r="R232" s="2">
        <f t="shared" si="239"/>
        <v>0.03</v>
      </c>
      <c r="S232" s="2">
        <f t="shared" si="240"/>
        <v>13.94</v>
      </c>
      <c r="T232" s="2">
        <f t="shared" si="241"/>
        <v>0</v>
      </c>
      <c r="U232" s="2">
        <f t="shared" si="242"/>
        <v>1.4052000000000002</v>
      </c>
      <c r="V232" s="2">
        <f t="shared" si="243"/>
        <v>2E-3</v>
      </c>
      <c r="W232" s="2">
        <f t="shared" si="244"/>
        <v>0</v>
      </c>
      <c r="X232" s="2">
        <f t="shared" si="245"/>
        <v>13.27</v>
      </c>
      <c r="Y232" s="2">
        <f t="shared" si="246"/>
        <v>9.08</v>
      </c>
      <c r="Z232" s="2"/>
      <c r="AA232" s="2">
        <v>16483241</v>
      </c>
      <c r="AB232" s="2">
        <f t="shared" si="247"/>
        <v>456.35</v>
      </c>
      <c r="AC232" s="2">
        <f t="shared" si="269"/>
        <v>103.19</v>
      </c>
      <c r="AD232" s="2">
        <f t="shared" si="270"/>
        <v>4.67</v>
      </c>
      <c r="AE232" s="2">
        <f t="shared" si="271"/>
        <v>0.64</v>
      </c>
      <c r="AF232" s="2">
        <f t="shared" si="272"/>
        <v>348.49</v>
      </c>
      <c r="AG232" s="2">
        <f t="shared" si="248"/>
        <v>0</v>
      </c>
      <c r="AH232" s="2">
        <f t="shared" si="273"/>
        <v>35.130000000000003</v>
      </c>
      <c r="AI232" s="2">
        <f t="shared" si="274"/>
        <v>0.05</v>
      </c>
      <c r="AJ232" s="2">
        <f t="shared" si="249"/>
        <v>0</v>
      </c>
      <c r="AK232" s="2">
        <v>456.35</v>
      </c>
      <c r="AL232" s="2">
        <v>103.19</v>
      </c>
      <c r="AM232" s="2">
        <v>4.67</v>
      </c>
      <c r="AN232" s="2">
        <v>0.64</v>
      </c>
      <c r="AO232" s="2">
        <v>348.49</v>
      </c>
      <c r="AP232" s="2">
        <v>0</v>
      </c>
      <c r="AQ232" s="2">
        <v>35.130000000000003</v>
      </c>
      <c r="AR232" s="2">
        <v>0.05</v>
      </c>
      <c r="AS232" s="2">
        <v>0</v>
      </c>
      <c r="AT232" s="2">
        <v>95</v>
      </c>
      <c r="AU232" s="2">
        <v>65</v>
      </c>
      <c r="AV232" s="2">
        <v>1</v>
      </c>
      <c r="AW232" s="2">
        <v>1</v>
      </c>
      <c r="AX232" s="2"/>
      <c r="AY232" s="2"/>
      <c r="AZ232" s="2">
        <v>1</v>
      </c>
      <c r="BA232" s="2">
        <v>1</v>
      </c>
      <c r="BB232" s="2">
        <v>1</v>
      </c>
      <c r="BC232" s="2">
        <v>1</v>
      </c>
      <c r="BD232" s="2" t="s">
        <v>4</v>
      </c>
      <c r="BE232" s="2" t="s">
        <v>4</v>
      </c>
      <c r="BF232" s="2" t="s">
        <v>4</v>
      </c>
      <c r="BG232" s="2" t="s">
        <v>4</v>
      </c>
      <c r="BH232" s="2">
        <v>0</v>
      </c>
      <c r="BI232" s="2">
        <v>2</v>
      </c>
      <c r="BJ232" s="2" t="s">
        <v>433</v>
      </c>
      <c r="BK232" s="2"/>
      <c r="BL232" s="2"/>
      <c r="BM232" s="2">
        <v>108001</v>
      </c>
      <c r="BN232" s="2">
        <v>0</v>
      </c>
      <c r="BO232" s="2" t="s">
        <v>4</v>
      </c>
      <c r="BP232" s="2">
        <v>0</v>
      </c>
      <c r="BQ232" s="2">
        <v>3</v>
      </c>
      <c r="BR232" s="2">
        <v>0</v>
      </c>
      <c r="BS232" s="2">
        <v>1</v>
      </c>
      <c r="BT232" s="2">
        <v>1</v>
      </c>
      <c r="BU232" s="2">
        <v>1</v>
      </c>
      <c r="BV232" s="2">
        <v>1</v>
      </c>
      <c r="BW232" s="2">
        <v>1</v>
      </c>
      <c r="BX232" s="2">
        <v>1</v>
      </c>
      <c r="BY232" s="2" t="s">
        <v>4</v>
      </c>
      <c r="BZ232" s="2">
        <v>95</v>
      </c>
      <c r="CA232" s="2">
        <v>65</v>
      </c>
      <c r="CB232" s="2"/>
      <c r="CC232" s="2"/>
      <c r="CD232" s="2"/>
      <c r="CE232" s="2"/>
      <c r="CF232" s="2">
        <v>0</v>
      </c>
      <c r="CG232" s="2">
        <v>0</v>
      </c>
      <c r="CH232" s="2"/>
      <c r="CI232" s="2"/>
      <c r="CJ232" s="2"/>
      <c r="CK232" s="2"/>
      <c r="CL232" s="2"/>
      <c r="CM232" s="2">
        <v>0</v>
      </c>
      <c r="CN232" s="2" t="s">
        <v>4</v>
      </c>
      <c r="CO232" s="2">
        <v>0</v>
      </c>
      <c r="CP232" s="2">
        <f t="shared" si="250"/>
        <v>18.259999999999998</v>
      </c>
      <c r="CQ232" s="2">
        <f t="shared" si="251"/>
        <v>103.19</v>
      </c>
      <c r="CR232" s="2">
        <f t="shared" si="252"/>
        <v>4.67</v>
      </c>
      <c r="CS232" s="2">
        <f t="shared" si="253"/>
        <v>0.64</v>
      </c>
      <c r="CT232" s="2">
        <f t="shared" si="254"/>
        <v>348.49</v>
      </c>
      <c r="CU232" s="2">
        <f t="shared" si="255"/>
        <v>0</v>
      </c>
      <c r="CV232" s="2">
        <f t="shared" si="256"/>
        <v>35.130000000000003</v>
      </c>
      <c r="CW232" s="2">
        <f t="shared" si="257"/>
        <v>0.05</v>
      </c>
      <c r="CX232" s="2">
        <f t="shared" si="258"/>
        <v>0</v>
      </c>
      <c r="CY232" s="2">
        <f t="shared" si="259"/>
        <v>13.271499999999998</v>
      </c>
      <c r="CZ232" s="2">
        <f t="shared" si="260"/>
        <v>9.0804999999999989</v>
      </c>
      <c r="DA232" s="2"/>
      <c r="DB232" s="2"/>
      <c r="DC232" s="2" t="s">
        <v>4</v>
      </c>
      <c r="DD232" s="2" t="s">
        <v>4</v>
      </c>
      <c r="DE232" s="2" t="s">
        <v>4</v>
      </c>
      <c r="DF232" s="2" t="s">
        <v>4</v>
      </c>
      <c r="DG232" s="2" t="s">
        <v>4</v>
      </c>
      <c r="DH232" s="2" t="s">
        <v>4</v>
      </c>
      <c r="DI232" s="2" t="s">
        <v>4</v>
      </c>
      <c r="DJ232" s="2" t="s">
        <v>4</v>
      </c>
      <c r="DK232" s="2" t="s">
        <v>4</v>
      </c>
      <c r="DL232" s="2" t="s">
        <v>4</v>
      </c>
      <c r="DM232" s="2" t="s">
        <v>4</v>
      </c>
      <c r="DN232" s="2">
        <v>0</v>
      </c>
      <c r="DO232" s="2">
        <v>0</v>
      </c>
      <c r="DP232" s="2">
        <v>1</v>
      </c>
      <c r="DQ232" s="2">
        <v>1</v>
      </c>
      <c r="DR232" s="2"/>
      <c r="DS232" s="2"/>
      <c r="DT232" s="2"/>
      <c r="DU232" s="2">
        <v>1013</v>
      </c>
      <c r="DV232" s="2" t="s">
        <v>294</v>
      </c>
      <c r="DW232" s="2" t="s">
        <v>294</v>
      </c>
      <c r="DX232" s="2">
        <v>1</v>
      </c>
      <c r="DY232" s="2"/>
      <c r="DZ232" s="2"/>
      <c r="EA232" s="2"/>
      <c r="EB232" s="2"/>
      <c r="EC232" s="2"/>
      <c r="ED232" s="2"/>
      <c r="EE232" s="2">
        <v>16510370</v>
      </c>
      <c r="EF232" s="2">
        <v>3</v>
      </c>
      <c r="EG232" s="2" t="s">
        <v>368</v>
      </c>
      <c r="EH232" s="2">
        <v>0</v>
      </c>
      <c r="EI232" s="2" t="s">
        <v>4</v>
      </c>
      <c r="EJ232" s="2">
        <v>2</v>
      </c>
      <c r="EK232" s="2">
        <v>108001</v>
      </c>
      <c r="EL232" s="2" t="s">
        <v>369</v>
      </c>
      <c r="EM232" s="2" t="s">
        <v>370</v>
      </c>
      <c r="EN232" s="2"/>
      <c r="EO232" s="2" t="s">
        <v>4</v>
      </c>
      <c r="EP232" s="2"/>
      <c r="EQ232" s="2">
        <v>0</v>
      </c>
      <c r="ER232" s="2">
        <v>456.35</v>
      </c>
      <c r="ES232" s="2">
        <v>103.19</v>
      </c>
      <c r="ET232" s="2">
        <v>4.67</v>
      </c>
      <c r="EU232" s="2">
        <v>0.64</v>
      </c>
      <c r="EV232" s="2">
        <v>348.49</v>
      </c>
      <c r="EW232" s="2">
        <v>35.130000000000003</v>
      </c>
      <c r="EX232" s="2">
        <v>0.05</v>
      </c>
      <c r="EY232" s="2">
        <v>0</v>
      </c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>
        <v>0</v>
      </c>
      <c r="FR232" s="2">
        <f t="shared" si="261"/>
        <v>0</v>
      </c>
      <c r="FS232" s="2">
        <v>0</v>
      </c>
      <c r="FT232" s="2"/>
      <c r="FU232" s="2"/>
      <c r="FV232" s="2"/>
      <c r="FW232" s="2"/>
      <c r="FX232" s="2">
        <v>95</v>
      </c>
      <c r="FY232" s="2">
        <v>65</v>
      </c>
      <c r="FZ232" s="2"/>
      <c r="GA232" s="2" t="s">
        <v>4</v>
      </c>
      <c r="GB232" s="2"/>
      <c r="GC232" s="2"/>
      <c r="GD232" s="2">
        <v>0</v>
      </c>
      <c r="GE232" s="2"/>
      <c r="GF232" s="2">
        <v>-991288307</v>
      </c>
      <c r="GG232" s="2">
        <v>2</v>
      </c>
      <c r="GH232" s="2">
        <v>1</v>
      </c>
      <c r="GI232" s="2">
        <v>-2</v>
      </c>
      <c r="GJ232" s="2">
        <v>0</v>
      </c>
      <c r="GK232" s="2">
        <f>ROUND(R232*(R12)/100,2)</f>
        <v>0</v>
      </c>
      <c r="GL232" s="2">
        <f t="shared" si="262"/>
        <v>0</v>
      </c>
      <c r="GM232" s="2">
        <f t="shared" si="263"/>
        <v>40.61</v>
      </c>
      <c r="GN232" s="2">
        <f t="shared" si="264"/>
        <v>0</v>
      </c>
      <c r="GO232" s="2">
        <f t="shared" si="265"/>
        <v>40.61</v>
      </c>
      <c r="GP232" s="2">
        <f t="shared" si="266"/>
        <v>0</v>
      </c>
      <c r="GQ232" s="2"/>
      <c r="GR232" s="2">
        <v>0</v>
      </c>
      <c r="GS232" s="2">
        <v>3</v>
      </c>
      <c r="GT232" s="2">
        <v>0</v>
      </c>
      <c r="GU232" s="2" t="s">
        <v>4</v>
      </c>
      <c r="GV232" s="2">
        <f t="shared" si="267"/>
        <v>0</v>
      </c>
      <c r="GW232" s="2">
        <v>1</v>
      </c>
      <c r="GX232" s="2">
        <f t="shared" si="268"/>
        <v>0</v>
      </c>
      <c r="GY232" s="2"/>
      <c r="GZ232" s="2"/>
      <c r="HA232" s="2">
        <v>0</v>
      </c>
      <c r="HB232" s="2">
        <v>0</v>
      </c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>
        <v>0</v>
      </c>
      <c r="IL232" s="2"/>
      <c r="IM232" s="2"/>
      <c r="IN232" s="2"/>
      <c r="IO232" s="2"/>
      <c r="IP232" s="2"/>
      <c r="IQ232" s="2"/>
      <c r="IR232" s="2"/>
      <c r="IS232" s="2"/>
      <c r="IT232" s="2"/>
      <c r="IU232" s="2"/>
    </row>
    <row r="233" spans="1:255" x14ac:dyDescent="0.2">
      <c r="A233">
        <v>17</v>
      </c>
      <c r="B233">
        <v>1</v>
      </c>
      <c r="C233">
        <f>ROW(SmtRes!A502)</f>
        <v>502</v>
      </c>
      <c r="D233">
        <f>ROW(EtalonRes!A488)</f>
        <v>488</v>
      </c>
      <c r="E233" t="s">
        <v>430</v>
      </c>
      <c r="F233" t="s">
        <v>431</v>
      </c>
      <c r="G233" t="s">
        <v>432</v>
      </c>
      <c r="H233" t="s">
        <v>294</v>
      </c>
      <c r="I233">
        <f>ROUND(4/100,9)</f>
        <v>0.04</v>
      </c>
      <c r="J233">
        <v>0</v>
      </c>
      <c r="O233">
        <f t="shared" si="236"/>
        <v>119.2</v>
      </c>
      <c r="P233">
        <f t="shared" si="237"/>
        <v>26.95</v>
      </c>
      <c r="Q233">
        <f t="shared" si="238"/>
        <v>1.22</v>
      </c>
      <c r="R233">
        <f t="shared" si="239"/>
        <v>0.17</v>
      </c>
      <c r="S233">
        <f t="shared" si="240"/>
        <v>91.03</v>
      </c>
      <c r="T233">
        <f t="shared" si="241"/>
        <v>0</v>
      </c>
      <c r="U233">
        <f t="shared" si="242"/>
        <v>1.4052000000000002</v>
      </c>
      <c r="V233">
        <f t="shared" si="243"/>
        <v>2E-3</v>
      </c>
      <c r="W233">
        <f t="shared" si="244"/>
        <v>0</v>
      </c>
      <c r="X233">
        <f t="shared" si="245"/>
        <v>86.64</v>
      </c>
      <c r="Y233">
        <f t="shared" si="246"/>
        <v>59.28</v>
      </c>
      <c r="AA233">
        <v>16483255</v>
      </c>
      <c r="AB233">
        <f t="shared" si="247"/>
        <v>456.35</v>
      </c>
      <c r="AC233">
        <f t="shared" si="269"/>
        <v>103.19</v>
      </c>
      <c r="AD233">
        <f t="shared" si="270"/>
        <v>4.67</v>
      </c>
      <c r="AE233">
        <f t="shared" si="271"/>
        <v>0.64</v>
      </c>
      <c r="AF233">
        <f t="shared" si="272"/>
        <v>348.49</v>
      </c>
      <c r="AG233">
        <f t="shared" si="248"/>
        <v>0</v>
      </c>
      <c r="AH233">
        <f t="shared" si="273"/>
        <v>35.130000000000003</v>
      </c>
      <c r="AI233">
        <f t="shared" si="274"/>
        <v>0.05</v>
      </c>
      <c r="AJ233">
        <f t="shared" si="249"/>
        <v>0</v>
      </c>
      <c r="AK233">
        <v>456.35</v>
      </c>
      <c r="AL233">
        <v>103.19</v>
      </c>
      <c r="AM233">
        <v>4.67</v>
      </c>
      <c r="AN233">
        <v>0.64</v>
      </c>
      <c r="AO233">
        <v>348.49</v>
      </c>
      <c r="AP233">
        <v>0</v>
      </c>
      <c r="AQ233">
        <v>35.130000000000003</v>
      </c>
      <c r="AR233">
        <v>0.05</v>
      </c>
      <c r="AS233">
        <v>0</v>
      </c>
      <c r="AT233">
        <v>95</v>
      </c>
      <c r="AU233">
        <v>65</v>
      </c>
      <c r="AV233">
        <v>1</v>
      </c>
      <c r="AW233">
        <v>1</v>
      </c>
      <c r="AZ233">
        <v>6.53</v>
      </c>
      <c r="BA233">
        <v>6.53</v>
      </c>
      <c r="BB233">
        <v>6.53</v>
      </c>
      <c r="BC233">
        <v>6.53</v>
      </c>
      <c r="BD233" t="s">
        <v>4</v>
      </c>
      <c r="BE233" t="s">
        <v>4</v>
      </c>
      <c r="BF233" t="s">
        <v>4</v>
      </c>
      <c r="BG233" t="s">
        <v>4</v>
      </c>
      <c r="BH233">
        <v>0</v>
      </c>
      <c r="BI233">
        <v>2</v>
      </c>
      <c r="BJ233" t="s">
        <v>433</v>
      </c>
      <c r="BM233">
        <v>108001</v>
      </c>
      <c r="BN233">
        <v>0</v>
      </c>
      <c r="BO233" t="s">
        <v>4</v>
      </c>
      <c r="BP233">
        <v>0</v>
      </c>
      <c r="BQ233">
        <v>3</v>
      </c>
      <c r="BR233">
        <v>0</v>
      </c>
      <c r="BS233">
        <v>6.53</v>
      </c>
      <c r="BT233">
        <v>1</v>
      </c>
      <c r="BU233">
        <v>1</v>
      </c>
      <c r="BV233">
        <v>1</v>
      </c>
      <c r="BW233">
        <v>1</v>
      </c>
      <c r="BX233">
        <v>1</v>
      </c>
      <c r="BY233" t="s">
        <v>4</v>
      </c>
      <c r="BZ233">
        <v>95</v>
      </c>
      <c r="CA233">
        <v>65</v>
      </c>
      <c r="CF233">
        <v>0</v>
      </c>
      <c r="CG233">
        <v>0</v>
      </c>
      <c r="CM233">
        <v>0</v>
      </c>
      <c r="CN233" t="s">
        <v>4</v>
      </c>
      <c r="CO233">
        <v>0</v>
      </c>
      <c r="CP233">
        <f t="shared" si="250"/>
        <v>119.2</v>
      </c>
      <c r="CQ233">
        <f t="shared" si="251"/>
        <v>673.83069999999998</v>
      </c>
      <c r="CR233">
        <f t="shared" si="252"/>
        <v>30.495100000000001</v>
      </c>
      <c r="CS233">
        <f t="shared" si="253"/>
        <v>4.1791999999999998</v>
      </c>
      <c r="CT233">
        <f t="shared" si="254"/>
        <v>2275.6397000000002</v>
      </c>
      <c r="CU233">
        <f t="shared" si="255"/>
        <v>0</v>
      </c>
      <c r="CV233">
        <f t="shared" si="256"/>
        <v>35.130000000000003</v>
      </c>
      <c r="CW233">
        <f t="shared" si="257"/>
        <v>0.05</v>
      </c>
      <c r="CX233">
        <f t="shared" si="258"/>
        <v>0</v>
      </c>
      <c r="CY233">
        <f t="shared" si="259"/>
        <v>86.64</v>
      </c>
      <c r="CZ233">
        <f t="shared" si="260"/>
        <v>59.28</v>
      </c>
      <c r="DC233" t="s">
        <v>4</v>
      </c>
      <c r="DD233" t="s">
        <v>4</v>
      </c>
      <c r="DE233" t="s">
        <v>4</v>
      </c>
      <c r="DF233" t="s">
        <v>4</v>
      </c>
      <c r="DG233" t="s">
        <v>4</v>
      </c>
      <c r="DH233" t="s">
        <v>4</v>
      </c>
      <c r="DI233" t="s">
        <v>4</v>
      </c>
      <c r="DJ233" t="s">
        <v>4</v>
      </c>
      <c r="DK233" t="s">
        <v>4</v>
      </c>
      <c r="DL233" t="s">
        <v>4</v>
      </c>
      <c r="DM233" t="s">
        <v>4</v>
      </c>
      <c r="DN233">
        <v>0</v>
      </c>
      <c r="DO233">
        <v>0</v>
      </c>
      <c r="DP233">
        <v>1</v>
      </c>
      <c r="DQ233">
        <v>1</v>
      </c>
      <c r="DU233">
        <v>1013</v>
      </c>
      <c r="DV233" t="s">
        <v>294</v>
      </c>
      <c r="DW233" t="s">
        <v>294</v>
      </c>
      <c r="DX233">
        <v>1</v>
      </c>
      <c r="EE233">
        <v>16510370</v>
      </c>
      <c r="EF233">
        <v>3</v>
      </c>
      <c r="EG233" t="s">
        <v>368</v>
      </c>
      <c r="EH233">
        <v>0</v>
      </c>
      <c r="EI233" t="s">
        <v>4</v>
      </c>
      <c r="EJ233">
        <v>2</v>
      </c>
      <c r="EK233">
        <v>108001</v>
      </c>
      <c r="EL233" t="s">
        <v>369</v>
      </c>
      <c r="EM233" t="s">
        <v>370</v>
      </c>
      <c r="EO233" t="s">
        <v>4</v>
      </c>
      <c r="EQ233">
        <v>0</v>
      </c>
      <c r="ER233">
        <v>456.35</v>
      </c>
      <c r="ES233">
        <v>103.19</v>
      </c>
      <c r="ET233">
        <v>4.67</v>
      </c>
      <c r="EU233">
        <v>0.64</v>
      </c>
      <c r="EV233">
        <v>348.49</v>
      </c>
      <c r="EW233">
        <v>35.130000000000003</v>
      </c>
      <c r="EX233">
        <v>0.05</v>
      </c>
      <c r="EY233">
        <v>0</v>
      </c>
      <c r="FQ233">
        <v>0</v>
      </c>
      <c r="FR233">
        <f t="shared" si="261"/>
        <v>0</v>
      </c>
      <c r="FS233">
        <v>0</v>
      </c>
      <c r="FX233">
        <v>95</v>
      </c>
      <c r="FY233">
        <v>65</v>
      </c>
      <c r="GA233" t="s">
        <v>4</v>
      </c>
      <c r="GD233">
        <v>0</v>
      </c>
      <c r="GF233">
        <v>-991288307</v>
      </c>
      <c r="GG233">
        <v>1</v>
      </c>
      <c r="GH233">
        <v>1</v>
      </c>
      <c r="GI233">
        <v>4</v>
      </c>
      <c r="GJ233">
        <v>0</v>
      </c>
      <c r="GK233">
        <f>ROUND(R233*(S12)/100,2)</f>
        <v>0</v>
      </c>
      <c r="GL233">
        <f t="shared" si="262"/>
        <v>0</v>
      </c>
      <c r="GM233">
        <f t="shared" si="263"/>
        <v>265.12</v>
      </c>
      <c r="GN233">
        <f t="shared" si="264"/>
        <v>0</v>
      </c>
      <c r="GO233">
        <f t="shared" si="265"/>
        <v>265.12</v>
      </c>
      <c r="GP233">
        <f t="shared" si="266"/>
        <v>0</v>
      </c>
      <c r="GR233">
        <v>0</v>
      </c>
      <c r="GS233">
        <v>3</v>
      </c>
      <c r="GT233">
        <v>0</v>
      </c>
      <c r="GU233" t="s">
        <v>4</v>
      </c>
      <c r="GV233">
        <f t="shared" si="267"/>
        <v>0</v>
      </c>
      <c r="GW233">
        <v>1</v>
      </c>
      <c r="GX233">
        <f t="shared" si="268"/>
        <v>0</v>
      </c>
      <c r="HA233">
        <v>0</v>
      </c>
      <c r="HB233">
        <v>0</v>
      </c>
      <c r="IK233">
        <v>0</v>
      </c>
    </row>
    <row r="234" spans="1:255" x14ac:dyDescent="0.2">
      <c r="A234" s="2">
        <v>18</v>
      </c>
      <c r="B234" s="2">
        <v>1</v>
      </c>
      <c r="C234" s="2">
        <v>492</v>
      </c>
      <c r="D234" s="2"/>
      <c r="E234" s="2" t="s">
        <v>434</v>
      </c>
      <c r="F234" s="2" t="s">
        <v>435</v>
      </c>
      <c r="G234" s="2" t="s">
        <v>436</v>
      </c>
      <c r="H234" s="2" t="s">
        <v>437</v>
      </c>
      <c r="I234" s="2">
        <f>I232*J234</f>
        <v>0.4</v>
      </c>
      <c r="J234" s="2">
        <v>10</v>
      </c>
      <c r="K234" s="2"/>
      <c r="L234" s="2"/>
      <c r="M234" s="2"/>
      <c r="N234" s="2"/>
      <c r="O234" s="2">
        <f t="shared" si="236"/>
        <v>29.12</v>
      </c>
      <c r="P234" s="2">
        <f t="shared" si="237"/>
        <v>29.12</v>
      </c>
      <c r="Q234" s="2">
        <f t="shared" si="238"/>
        <v>0</v>
      </c>
      <c r="R234" s="2">
        <f t="shared" si="239"/>
        <v>0</v>
      </c>
      <c r="S234" s="2">
        <f t="shared" si="240"/>
        <v>0</v>
      </c>
      <c r="T234" s="2">
        <f t="shared" si="241"/>
        <v>0</v>
      </c>
      <c r="U234" s="2">
        <f t="shared" si="242"/>
        <v>0</v>
      </c>
      <c r="V234" s="2">
        <f t="shared" si="243"/>
        <v>0</v>
      </c>
      <c r="W234" s="2">
        <f t="shared" si="244"/>
        <v>0</v>
      </c>
      <c r="X234" s="2">
        <f t="shared" si="245"/>
        <v>0</v>
      </c>
      <c r="Y234" s="2">
        <f t="shared" si="246"/>
        <v>0</v>
      </c>
      <c r="Z234" s="2"/>
      <c r="AA234" s="2">
        <v>16483241</v>
      </c>
      <c r="AB234" s="2">
        <f t="shared" si="247"/>
        <v>72.8</v>
      </c>
      <c r="AC234" s="2">
        <f t="shared" si="269"/>
        <v>72.8</v>
      </c>
      <c r="AD234" s="2">
        <f t="shared" si="270"/>
        <v>0</v>
      </c>
      <c r="AE234" s="2">
        <f t="shared" si="271"/>
        <v>0</v>
      </c>
      <c r="AF234" s="2">
        <f t="shared" si="272"/>
        <v>0</v>
      </c>
      <c r="AG234" s="2">
        <f t="shared" si="248"/>
        <v>0</v>
      </c>
      <c r="AH234" s="2">
        <f t="shared" si="273"/>
        <v>0</v>
      </c>
      <c r="AI234" s="2">
        <f t="shared" si="274"/>
        <v>0</v>
      </c>
      <c r="AJ234" s="2">
        <f t="shared" si="249"/>
        <v>0</v>
      </c>
      <c r="AK234" s="2">
        <v>72.8</v>
      </c>
      <c r="AL234" s="2">
        <v>72.8</v>
      </c>
      <c r="AM234" s="2">
        <v>0</v>
      </c>
      <c r="AN234" s="2">
        <v>0</v>
      </c>
      <c r="AO234" s="2">
        <v>0</v>
      </c>
      <c r="AP234" s="2">
        <v>0</v>
      </c>
      <c r="AQ234" s="2">
        <v>0</v>
      </c>
      <c r="AR234" s="2">
        <v>0</v>
      </c>
      <c r="AS234" s="2">
        <v>0</v>
      </c>
      <c r="AT234" s="2">
        <v>95</v>
      </c>
      <c r="AU234" s="2">
        <v>65</v>
      </c>
      <c r="AV234" s="2">
        <v>1</v>
      </c>
      <c r="AW234" s="2">
        <v>1</v>
      </c>
      <c r="AX234" s="2"/>
      <c r="AY234" s="2"/>
      <c r="AZ234" s="2">
        <v>1</v>
      </c>
      <c r="BA234" s="2">
        <v>1</v>
      </c>
      <c r="BB234" s="2">
        <v>1</v>
      </c>
      <c r="BC234" s="2">
        <v>1</v>
      </c>
      <c r="BD234" s="2" t="s">
        <v>4</v>
      </c>
      <c r="BE234" s="2" t="s">
        <v>4</v>
      </c>
      <c r="BF234" s="2" t="s">
        <v>4</v>
      </c>
      <c r="BG234" s="2" t="s">
        <v>4</v>
      </c>
      <c r="BH234" s="2">
        <v>3</v>
      </c>
      <c r="BI234" s="2">
        <v>2</v>
      </c>
      <c r="BJ234" s="2" t="s">
        <v>438</v>
      </c>
      <c r="BK234" s="2"/>
      <c r="BL234" s="2"/>
      <c r="BM234" s="2">
        <v>108001</v>
      </c>
      <c r="BN234" s="2">
        <v>0</v>
      </c>
      <c r="BO234" s="2" t="s">
        <v>4</v>
      </c>
      <c r="BP234" s="2">
        <v>0</v>
      </c>
      <c r="BQ234" s="2">
        <v>3</v>
      </c>
      <c r="BR234" s="2">
        <v>0</v>
      </c>
      <c r="BS234" s="2">
        <v>1</v>
      </c>
      <c r="BT234" s="2">
        <v>1</v>
      </c>
      <c r="BU234" s="2">
        <v>1</v>
      </c>
      <c r="BV234" s="2">
        <v>1</v>
      </c>
      <c r="BW234" s="2">
        <v>1</v>
      </c>
      <c r="BX234" s="2">
        <v>1</v>
      </c>
      <c r="BY234" s="2" t="s">
        <v>4</v>
      </c>
      <c r="BZ234" s="2">
        <v>95</v>
      </c>
      <c r="CA234" s="2">
        <v>65</v>
      </c>
      <c r="CB234" s="2"/>
      <c r="CC234" s="2"/>
      <c r="CD234" s="2"/>
      <c r="CE234" s="2"/>
      <c r="CF234" s="2">
        <v>0</v>
      </c>
      <c r="CG234" s="2">
        <v>0</v>
      </c>
      <c r="CH234" s="2"/>
      <c r="CI234" s="2"/>
      <c r="CJ234" s="2"/>
      <c r="CK234" s="2"/>
      <c r="CL234" s="2"/>
      <c r="CM234" s="2">
        <v>0</v>
      </c>
      <c r="CN234" s="2" t="s">
        <v>4</v>
      </c>
      <c r="CO234" s="2">
        <v>0</v>
      </c>
      <c r="CP234" s="2">
        <f t="shared" si="250"/>
        <v>29.12</v>
      </c>
      <c r="CQ234" s="2">
        <f t="shared" si="251"/>
        <v>72.8</v>
      </c>
      <c r="CR234" s="2">
        <f t="shared" si="252"/>
        <v>0</v>
      </c>
      <c r="CS234" s="2">
        <f t="shared" si="253"/>
        <v>0</v>
      </c>
      <c r="CT234" s="2">
        <f t="shared" si="254"/>
        <v>0</v>
      </c>
      <c r="CU234" s="2">
        <f t="shared" si="255"/>
        <v>0</v>
      </c>
      <c r="CV234" s="2">
        <f t="shared" si="256"/>
        <v>0</v>
      </c>
      <c r="CW234" s="2">
        <f t="shared" si="257"/>
        <v>0</v>
      </c>
      <c r="CX234" s="2">
        <f t="shared" si="258"/>
        <v>0</v>
      </c>
      <c r="CY234" s="2">
        <f t="shared" si="259"/>
        <v>0</v>
      </c>
      <c r="CZ234" s="2">
        <f t="shared" si="260"/>
        <v>0</v>
      </c>
      <c r="DA234" s="2"/>
      <c r="DB234" s="2"/>
      <c r="DC234" s="2" t="s">
        <v>4</v>
      </c>
      <c r="DD234" s="2" t="s">
        <v>4</v>
      </c>
      <c r="DE234" s="2" t="s">
        <v>4</v>
      </c>
      <c r="DF234" s="2" t="s">
        <v>4</v>
      </c>
      <c r="DG234" s="2" t="s">
        <v>4</v>
      </c>
      <c r="DH234" s="2" t="s">
        <v>4</v>
      </c>
      <c r="DI234" s="2" t="s">
        <v>4</v>
      </c>
      <c r="DJ234" s="2" t="s">
        <v>4</v>
      </c>
      <c r="DK234" s="2" t="s">
        <v>4</v>
      </c>
      <c r="DL234" s="2" t="s">
        <v>4</v>
      </c>
      <c r="DM234" s="2" t="s">
        <v>4</v>
      </c>
      <c r="DN234" s="2">
        <v>0</v>
      </c>
      <c r="DO234" s="2">
        <v>0</v>
      </c>
      <c r="DP234" s="2">
        <v>1</v>
      </c>
      <c r="DQ234" s="2">
        <v>1</v>
      </c>
      <c r="DR234" s="2"/>
      <c r="DS234" s="2"/>
      <c r="DT234" s="2"/>
      <c r="DU234" s="2">
        <v>1010</v>
      </c>
      <c r="DV234" s="2" t="s">
        <v>437</v>
      </c>
      <c r="DW234" s="2" t="s">
        <v>437</v>
      </c>
      <c r="DX234" s="2">
        <v>10</v>
      </c>
      <c r="DY234" s="2"/>
      <c r="DZ234" s="2"/>
      <c r="EA234" s="2"/>
      <c r="EB234" s="2"/>
      <c r="EC234" s="2"/>
      <c r="ED234" s="2"/>
      <c r="EE234" s="2">
        <v>16510370</v>
      </c>
      <c r="EF234" s="2">
        <v>3</v>
      </c>
      <c r="EG234" s="2" t="s">
        <v>368</v>
      </c>
      <c r="EH234" s="2">
        <v>0</v>
      </c>
      <c r="EI234" s="2" t="s">
        <v>4</v>
      </c>
      <c r="EJ234" s="2">
        <v>2</v>
      </c>
      <c r="EK234" s="2">
        <v>108001</v>
      </c>
      <c r="EL234" s="2" t="s">
        <v>369</v>
      </c>
      <c r="EM234" s="2" t="s">
        <v>370</v>
      </c>
      <c r="EN234" s="2"/>
      <c r="EO234" s="2" t="s">
        <v>4</v>
      </c>
      <c r="EP234" s="2"/>
      <c r="EQ234" s="2">
        <v>0</v>
      </c>
      <c r="ER234" s="2">
        <v>72.8</v>
      </c>
      <c r="ES234" s="2">
        <v>72.8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>
        <v>0</v>
      </c>
      <c r="FR234" s="2">
        <f t="shared" si="261"/>
        <v>0</v>
      </c>
      <c r="FS234" s="2">
        <v>0</v>
      </c>
      <c r="FT234" s="2"/>
      <c r="FU234" s="2"/>
      <c r="FV234" s="2"/>
      <c r="FW234" s="2"/>
      <c r="FX234" s="2">
        <v>95</v>
      </c>
      <c r="FY234" s="2">
        <v>65</v>
      </c>
      <c r="FZ234" s="2"/>
      <c r="GA234" s="2" t="s">
        <v>4</v>
      </c>
      <c r="GB234" s="2"/>
      <c r="GC234" s="2"/>
      <c r="GD234" s="2">
        <v>0</v>
      </c>
      <c r="GE234" s="2"/>
      <c r="GF234" s="2">
        <v>668519206</v>
      </c>
      <c r="GG234" s="2">
        <v>2</v>
      </c>
      <c r="GH234" s="2">
        <v>1</v>
      </c>
      <c r="GI234" s="2">
        <v>-2</v>
      </c>
      <c r="GJ234" s="2">
        <v>0</v>
      </c>
      <c r="GK234" s="2">
        <f>ROUND(R234*(R12)/100,2)</f>
        <v>0</v>
      </c>
      <c r="GL234" s="2">
        <f t="shared" si="262"/>
        <v>0</v>
      </c>
      <c r="GM234" s="2">
        <f t="shared" si="263"/>
        <v>29.12</v>
      </c>
      <c r="GN234" s="2">
        <f t="shared" si="264"/>
        <v>0</v>
      </c>
      <c r="GO234" s="2">
        <f t="shared" si="265"/>
        <v>29.12</v>
      </c>
      <c r="GP234" s="2">
        <f t="shared" si="266"/>
        <v>0</v>
      </c>
      <c r="GQ234" s="2"/>
      <c r="GR234" s="2">
        <v>0</v>
      </c>
      <c r="GS234" s="2">
        <v>3</v>
      </c>
      <c r="GT234" s="2">
        <v>0</v>
      </c>
      <c r="GU234" s="2" t="s">
        <v>4</v>
      </c>
      <c r="GV234" s="2">
        <f t="shared" si="267"/>
        <v>0</v>
      </c>
      <c r="GW234" s="2">
        <v>1</v>
      </c>
      <c r="GX234" s="2">
        <f t="shared" si="268"/>
        <v>0</v>
      </c>
      <c r="GY234" s="2"/>
      <c r="GZ234" s="2"/>
      <c r="HA234" s="2">
        <v>0</v>
      </c>
      <c r="HB234" s="2">
        <v>0</v>
      </c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>
        <v>0</v>
      </c>
      <c r="IL234" s="2"/>
      <c r="IM234" s="2"/>
      <c r="IN234" s="2"/>
      <c r="IO234" s="2"/>
      <c r="IP234" s="2"/>
      <c r="IQ234" s="2"/>
      <c r="IR234" s="2"/>
      <c r="IS234" s="2"/>
      <c r="IT234" s="2"/>
      <c r="IU234" s="2"/>
    </row>
    <row r="235" spans="1:255" x14ac:dyDescent="0.2">
      <c r="A235">
        <v>18</v>
      </c>
      <c r="B235">
        <v>1</v>
      </c>
      <c r="C235">
        <v>501</v>
      </c>
      <c r="E235" t="s">
        <v>434</v>
      </c>
      <c r="F235" t="s">
        <v>435</v>
      </c>
      <c r="G235" t="s">
        <v>436</v>
      </c>
      <c r="H235" t="s">
        <v>437</v>
      </c>
      <c r="I235">
        <f>I233*J235</f>
        <v>0.4</v>
      </c>
      <c r="J235">
        <v>10</v>
      </c>
      <c r="O235">
        <f t="shared" si="236"/>
        <v>190.15</v>
      </c>
      <c r="P235">
        <f t="shared" si="237"/>
        <v>190.15</v>
      </c>
      <c r="Q235">
        <f t="shared" si="238"/>
        <v>0</v>
      </c>
      <c r="R235">
        <f t="shared" si="239"/>
        <v>0</v>
      </c>
      <c r="S235">
        <f t="shared" si="240"/>
        <v>0</v>
      </c>
      <c r="T235">
        <f t="shared" si="241"/>
        <v>0</v>
      </c>
      <c r="U235">
        <f t="shared" si="242"/>
        <v>0</v>
      </c>
      <c r="V235">
        <f t="shared" si="243"/>
        <v>0</v>
      </c>
      <c r="W235">
        <f t="shared" si="244"/>
        <v>0</v>
      </c>
      <c r="X235">
        <f t="shared" si="245"/>
        <v>0</v>
      </c>
      <c r="Y235">
        <f t="shared" si="246"/>
        <v>0</v>
      </c>
      <c r="AA235">
        <v>16483255</v>
      </c>
      <c r="AB235">
        <f t="shared" si="247"/>
        <v>72.8</v>
      </c>
      <c r="AC235">
        <f t="shared" si="269"/>
        <v>72.8</v>
      </c>
      <c r="AD235">
        <f t="shared" si="270"/>
        <v>0</v>
      </c>
      <c r="AE235">
        <f t="shared" si="271"/>
        <v>0</v>
      </c>
      <c r="AF235">
        <f t="shared" si="272"/>
        <v>0</v>
      </c>
      <c r="AG235">
        <f t="shared" si="248"/>
        <v>0</v>
      </c>
      <c r="AH235">
        <f t="shared" si="273"/>
        <v>0</v>
      </c>
      <c r="AI235">
        <f t="shared" si="274"/>
        <v>0</v>
      </c>
      <c r="AJ235">
        <f t="shared" si="249"/>
        <v>0</v>
      </c>
      <c r="AK235">
        <v>72.8</v>
      </c>
      <c r="AL235">
        <v>72.8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95</v>
      </c>
      <c r="AU235">
        <v>65</v>
      </c>
      <c r="AV235">
        <v>1</v>
      </c>
      <c r="AW235">
        <v>1</v>
      </c>
      <c r="AZ235">
        <v>6.53</v>
      </c>
      <c r="BA235">
        <v>1</v>
      </c>
      <c r="BB235">
        <v>1</v>
      </c>
      <c r="BC235">
        <v>6.53</v>
      </c>
      <c r="BD235" t="s">
        <v>4</v>
      </c>
      <c r="BE235" t="s">
        <v>4</v>
      </c>
      <c r="BF235" t="s">
        <v>4</v>
      </c>
      <c r="BG235" t="s">
        <v>4</v>
      </c>
      <c r="BH235">
        <v>3</v>
      </c>
      <c r="BI235">
        <v>2</v>
      </c>
      <c r="BJ235" t="s">
        <v>438</v>
      </c>
      <c r="BM235">
        <v>108001</v>
      </c>
      <c r="BN235">
        <v>0</v>
      </c>
      <c r="BO235" t="s">
        <v>4</v>
      </c>
      <c r="BP235">
        <v>0</v>
      </c>
      <c r="BQ235">
        <v>3</v>
      </c>
      <c r="BR235">
        <v>0</v>
      </c>
      <c r="BS235">
        <v>1</v>
      </c>
      <c r="BT235">
        <v>1</v>
      </c>
      <c r="BU235">
        <v>1</v>
      </c>
      <c r="BV235">
        <v>1</v>
      </c>
      <c r="BW235">
        <v>1</v>
      </c>
      <c r="BX235">
        <v>1</v>
      </c>
      <c r="BY235" t="s">
        <v>4</v>
      </c>
      <c r="BZ235">
        <v>95</v>
      </c>
      <c r="CA235">
        <v>65</v>
      </c>
      <c r="CF235">
        <v>0</v>
      </c>
      <c r="CG235">
        <v>0</v>
      </c>
      <c r="CM235">
        <v>0</v>
      </c>
      <c r="CN235" t="s">
        <v>4</v>
      </c>
      <c r="CO235">
        <v>0</v>
      </c>
      <c r="CP235">
        <f t="shared" si="250"/>
        <v>190.15</v>
      </c>
      <c r="CQ235">
        <f t="shared" si="251"/>
        <v>475.38400000000001</v>
      </c>
      <c r="CR235">
        <f t="shared" si="252"/>
        <v>0</v>
      </c>
      <c r="CS235">
        <f t="shared" si="253"/>
        <v>0</v>
      </c>
      <c r="CT235">
        <f t="shared" si="254"/>
        <v>0</v>
      </c>
      <c r="CU235">
        <f t="shared" si="255"/>
        <v>0</v>
      </c>
      <c r="CV235">
        <f t="shared" si="256"/>
        <v>0</v>
      </c>
      <c r="CW235">
        <f t="shared" si="257"/>
        <v>0</v>
      </c>
      <c r="CX235">
        <f t="shared" si="258"/>
        <v>0</v>
      </c>
      <c r="CY235">
        <f t="shared" si="259"/>
        <v>0</v>
      </c>
      <c r="CZ235">
        <f t="shared" si="260"/>
        <v>0</v>
      </c>
      <c r="DC235" t="s">
        <v>4</v>
      </c>
      <c r="DD235" t="s">
        <v>4</v>
      </c>
      <c r="DE235" t="s">
        <v>4</v>
      </c>
      <c r="DF235" t="s">
        <v>4</v>
      </c>
      <c r="DG235" t="s">
        <v>4</v>
      </c>
      <c r="DH235" t="s">
        <v>4</v>
      </c>
      <c r="DI235" t="s">
        <v>4</v>
      </c>
      <c r="DJ235" t="s">
        <v>4</v>
      </c>
      <c r="DK235" t="s">
        <v>4</v>
      </c>
      <c r="DL235" t="s">
        <v>4</v>
      </c>
      <c r="DM235" t="s">
        <v>4</v>
      </c>
      <c r="DN235">
        <v>0</v>
      </c>
      <c r="DO235">
        <v>0</v>
      </c>
      <c r="DP235">
        <v>1</v>
      </c>
      <c r="DQ235">
        <v>1</v>
      </c>
      <c r="DU235">
        <v>1010</v>
      </c>
      <c r="DV235" t="s">
        <v>437</v>
      </c>
      <c r="DW235" t="s">
        <v>437</v>
      </c>
      <c r="DX235">
        <v>10</v>
      </c>
      <c r="EE235">
        <v>16510370</v>
      </c>
      <c r="EF235">
        <v>3</v>
      </c>
      <c r="EG235" t="s">
        <v>368</v>
      </c>
      <c r="EH235">
        <v>0</v>
      </c>
      <c r="EI235" t="s">
        <v>4</v>
      </c>
      <c r="EJ235">
        <v>2</v>
      </c>
      <c r="EK235">
        <v>108001</v>
      </c>
      <c r="EL235" t="s">
        <v>369</v>
      </c>
      <c r="EM235" t="s">
        <v>370</v>
      </c>
      <c r="EO235" t="s">
        <v>4</v>
      </c>
      <c r="EQ235">
        <v>0</v>
      </c>
      <c r="ER235">
        <v>72.8</v>
      </c>
      <c r="ES235">
        <v>72.8</v>
      </c>
      <c r="ET235">
        <v>0</v>
      </c>
      <c r="EU235">
        <v>0</v>
      </c>
      <c r="EV235">
        <v>0</v>
      </c>
      <c r="EW235">
        <v>0</v>
      </c>
      <c r="EX235">
        <v>0</v>
      </c>
      <c r="FQ235">
        <v>0</v>
      </c>
      <c r="FR235">
        <f t="shared" si="261"/>
        <v>0</v>
      </c>
      <c r="FS235">
        <v>0</v>
      </c>
      <c r="FX235">
        <v>95</v>
      </c>
      <c r="FY235">
        <v>65</v>
      </c>
      <c r="GA235" t="s">
        <v>4</v>
      </c>
      <c r="GD235">
        <v>0</v>
      </c>
      <c r="GF235">
        <v>668519206</v>
      </c>
      <c r="GG235">
        <v>1</v>
      </c>
      <c r="GH235">
        <v>1</v>
      </c>
      <c r="GI235">
        <v>4</v>
      </c>
      <c r="GJ235">
        <v>0</v>
      </c>
      <c r="GK235">
        <f>ROUND(R235*(S12)/100,2)</f>
        <v>0</v>
      </c>
      <c r="GL235">
        <f t="shared" si="262"/>
        <v>0</v>
      </c>
      <c r="GM235">
        <f t="shared" si="263"/>
        <v>190.15</v>
      </c>
      <c r="GN235">
        <f t="shared" si="264"/>
        <v>0</v>
      </c>
      <c r="GO235">
        <f t="shared" si="265"/>
        <v>190.15</v>
      </c>
      <c r="GP235">
        <f t="shared" si="266"/>
        <v>0</v>
      </c>
      <c r="GR235">
        <v>0</v>
      </c>
      <c r="GS235">
        <v>3</v>
      </c>
      <c r="GT235">
        <v>0</v>
      </c>
      <c r="GU235" t="s">
        <v>4</v>
      </c>
      <c r="GV235">
        <f t="shared" si="267"/>
        <v>0</v>
      </c>
      <c r="GW235">
        <v>1</v>
      </c>
      <c r="GX235">
        <f t="shared" si="268"/>
        <v>0</v>
      </c>
      <c r="HA235">
        <v>0</v>
      </c>
      <c r="HB235">
        <v>0</v>
      </c>
      <c r="IK235">
        <v>0</v>
      </c>
    </row>
    <row r="236" spans="1:255" x14ac:dyDescent="0.2">
      <c r="A236" s="2">
        <v>17</v>
      </c>
      <c r="B236" s="2">
        <v>1</v>
      </c>
      <c r="C236" s="2">
        <f>ROW(SmtRes!A513)</f>
        <v>513</v>
      </c>
      <c r="D236" s="2">
        <f>ROW(EtalonRes!A497)</f>
        <v>497</v>
      </c>
      <c r="E236" s="2" t="s">
        <v>439</v>
      </c>
      <c r="F236" s="2" t="s">
        <v>440</v>
      </c>
      <c r="G236" s="2" t="s">
        <v>441</v>
      </c>
      <c r="H236" s="2" t="s">
        <v>294</v>
      </c>
      <c r="I236" s="2">
        <f>ROUND(188/100,9)</f>
        <v>1.88</v>
      </c>
      <c r="J236" s="2">
        <v>0</v>
      </c>
      <c r="K236" s="2"/>
      <c r="L236" s="2"/>
      <c r="M236" s="2"/>
      <c r="N236" s="2"/>
      <c r="O236" s="2">
        <f t="shared" si="236"/>
        <v>853.39</v>
      </c>
      <c r="P236" s="2">
        <f t="shared" si="237"/>
        <v>200.07</v>
      </c>
      <c r="Q236" s="2">
        <f t="shared" si="238"/>
        <v>8.7799999999999994</v>
      </c>
      <c r="R236" s="2">
        <f t="shared" si="239"/>
        <v>1.2</v>
      </c>
      <c r="S236" s="2">
        <f t="shared" si="240"/>
        <v>644.54</v>
      </c>
      <c r="T236" s="2">
        <f t="shared" si="241"/>
        <v>0</v>
      </c>
      <c r="U236" s="2">
        <f t="shared" si="242"/>
        <v>64.972800000000007</v>
      </c>
      <c r="V236" s="2">
        <f t="shared" si="243"/>
        <v>9.4E-2</v>
      </c>
      <c r="W236" s="2">
        <f t="shared" si="244"/>
        <v>0</v>
      </c>
      <c r="X236" s="2">
        <f t="shared" si="245"/>
        <v>613.45000000000005</v>
      </c>
      <c r="Y236" s="2">
        <f t="shared" si="246"/>
        <v>419.73</v>
      </c>
      <c r="Z236" s="2"/>
      <c r="AA236" s="2">
        <v>16483241</v>
      </c>
      <c r="AB236" s="2">
        <f t="shared" si="247"/>
        <v>453.93</v>
      </c>
      <c r="AC236" s="2">
        <f t="shared" si="269"/>
        <v>106.42</v>
      </c>
      <c r="AD236" s="2">
        <f t="shared" si="270"/>
        <v>4.67</v>
      </c>
      <c r="AE236" s="2">
        <f t="shared" si="271"/>
        <v>0.64</v>
      </c>
      <c r="AF236" s="2">
        <f t="shared" si="272"/>
        <v>342.84</v>
      </c>
      <c r="AG236" s="2">
        <f t="shared" si="248"/>
        <v>0</v>
      </c>
      <c r="AH236" s="2">
        <f t="shared" si="273"/>
        <v>34.56</v>
      </c>
      <c r="AI236" s="2">
        <f t="shared" si="274"/>
        <v>0.05</v>
      </c>
      <c r="AJ236" s="2">
        <f t="shared" si="249"/>
        <v>0</v>
      </c>
      <c r="AK236" s="2">
        <v>453.93</v>
      </c>
      <c r="AL236" s="2">
        <v>106.42</v>
      </c>
      <c r="AM236" s="2">
        <v>4.67</v>
      </c>
      <c r="AN236" s="2">
        <v>0.64</v>
      </c>
      <c r="AO236" s="2">
        <v>342.84</v>
      </c>
      <c r="AP236" s="2">
        <v>0</v>
      </c>
      <c r="AQ236" s="2">
        <v>34.56</v>
      </c>
      <c r="AR236" s="2">
        <v>0.05</v>
      </c>
      <c r="AS236" s="2">
        <v>0</v>
      </c>
      <c r="AT236" s="2">
        <v>95</v>
      </c>
      <c r="AU236" s="2">
        <v>65</v>
      </c>
      <c r="AV236" s="2">
        <v>1</v>
      </c>
      <c r="AW236" s="2">
        <v>1</v>
      </c>
      <c r="AX236" s="2"/>
      <c r="AY236" s="2"/>
      <c r="AZ236" s="2">
        <v>1</v>
      </c>
      <c r="BA236" s="2">
        <v>1</v>
      </c>
      <c r="BB236" s="2">
        <v>1</v>
      </c>
      <c r="BC236" s="2">
        <v>1</v>
      </c>
      <c r="BD236" s="2" t="s">
        <v>4</v>
      </c>
      <c r="BE236" s="2" t="s">
        <v>4</v>
      </c>
      <c r="BF236" s="2" t="s">
        <v>4</v>
      </c>
      <c r="BG236" s="2" t="s">
        <v>4</v>
      </c>
      <c r="BH236" s="2">
        <v>0</v>
      </c>
      <c r="BI236" s="2">
        <v>2</v>
      </c>
      <c r="BJ236" s="2" t="s">
        <v>442</v>
      </c>
      <c r="BK236" s="2"/>
      <c r="BL236" s="2"/>
      <c r="BM236" s="2">
        <v>108001</v>
      </c>
      <c r="BN236" s="2">
        <v>0</v>
      </c>
      <c r="BO236" s="2" t="s">
        <v>4</v>
      </c>
      <c r="BP236" s="2">
        <v>0</v>
      </c>
      <c r="BQ236" s="2">
        <v>3</v>
      </c>
      <c r="BR236" s="2">
        <v>0</v>
      </c>
      <c r="BS236" s="2">
        <v>1</v>
      </c>
      <c r="BT236" s="2">
        <v>1</v>
      </c>
      <c r="BU236" s="2">
        <v>1</v>
      </c>
      <c r="BV236" s="2">
        <v>1</v>
      </c>
      <c r="BW236" s="2">
        <v>1</v>
      </c>
      <c r="BX236" s="2">
        <v>1</v>
      </c>
      <c r="BY236" s="2" t="s">
        <v>4</v>
      </c>
      <c r="BZ236" s="2">
        <v>95</v>
      </c>
      <c r="CA236" s="2">
        <v>65</v>
      </c>
      <c r="CB236" s="2"/>
      <c r="CC236" s="2"/>
      <c r="CD236" s="2"/>
      <c r="CE236" s="2"/>
      <c r="CF236" s="2">
        <v>0</v>
      </c>
      <c r="CG236" s="2">
        <v>0</v>
      </c>
      <c r="CH236" s="2"/>
      <c r="CI236" s="2"/>
      <c r="CJ236" s="2"/>
      <c r="CK236" s="2"/>
      <c r="CL236" s="2"/>
      <c r="CM236" s="2">
        <v>0</v>
      </c>
      <c r="CN236" s="2" t="s">
        <v>4</v>
      </c>
      <c r="CO236" s="2">
        <v>0</v>
      </c>
      <c r="CP236" s="2">
        <f t="shared" si="250"/>
        <v>853.39</v>
      </c>
      <c r="CQ236" s="2">
        <f t="shared" si="251"/>
        <v>106.42</v>
      </c>
      <c r="CR236" s="2">
        <f t="shared" si="252"/>
        <v>4.67</v>
      </c>
      <c r="CS236" s="2">
        <f t="shared" si="253"/>
        <v>0.64</v>
      </c>
      <c r="CT236" s="2">
        <f t="shared" si="254"/>
        <v>342.84</v>
      </c>
      <c r="CU236" s="2">
        <f t="shared" si="255"/>
        <v>0</v>
      </c>
      <c r="CV236" s="2">
        <f t="shared" si="256"/>
        <v>34.56</v>
      </c>
      <c r="CW236" s="2">
        <f t="shared" si="257"/>
        <v>0.05</v>
      </c>
      <c r="CX236" s="2">
        <f t="shared" si="258"/>
        <v>0</v>
      </c>
      <c r="CY236" s="2">
        <f t="shared" si="259"/>
        <v>613.45299999999997</v>
      </c>
      <c r="CZ236" s="2">
        <f t="shared" si="260"/>
        <v>419.73099999999999</v>
      </c>
      <c r="DA236" s="2"/>
      <c r="DB236" s="2"/>
      <c r="DC236" s="2" t="s">
        <v>4</v>
      </c>
      <c r="DD236" s="2" t="s">
        <v>4</v>
      </c>
      <c r="DE236" s="2" t="s">
        <v>4</v>
      </c>
      <c r="DF236" s="2" t="s">
        <v>4</v>
      </c>
      <c r="DG236" s="2" t="s">
        <v>4</v>
      </c>
      <c r="DH236" s="2" t="s">
        <v>4</v>
      </c>
      <c r="DI236" s="2" t="s">
        <v>4</v>
      </c>
      <c r="DJ236" s="2" t="s">
        <v>4</v>
      </c>
      <c r="DK236" s="2" t="s">
        <v>4</v>
      </c>
      <c r="DL236" s="2" t="s">
        <v>4</v>
      </c>
      <c r="DM236" s="2" t="s">
        <v>4</v>
      </c>
      <c r="DN236" s="2">
        <v>0</v>
      </c>
      <c r="DO236" s="2">
        <v>0</v>
      </c>
      <c r="DP236" s="2">
        <v>1</v>
      </c>
      <c r="DQ236" s="2">
        <v>1</v>
      </c>
      <c r="DR236" s="2"/>
      <c r="DS236" s="2"/>
      <c r="DT236" s="2"/>
      <c r="DU236" s="2">
        <v>1013</v>
      </c>
      <c r="DV236" s="2" t="s">
        <v>294</v>
      </c>
      <c r="DW236" s="2" t="s">
        <v>294</v>
      </c>
      <c r="DX236" s="2">
        <v>1</v>
      </c>
      <c r="DY236" s="2"/>
      <c r="DZ236" s="2"/>
      <c r="EA236" s="2"/>
      <c r="EB236" s="2"/>
      <c r="EC236" s="2"/>
      <c r="ED236" s="2"/>
      <c r="EE236" s="2">
        <v>16510370</v>
      </c>
      <c r="EF236" s="2">
        <v>3</v>
      </c>
      <c r="EG236" s="2" t="s">
        <v>368</v>
      </c>
      <c r="EH236" s="2">
        <v>0</v>
      </c>
      <c r="EI236" s="2" t="s">
        <v>4</v>
      </c>
      <c r="EJ236" s="2">
        <v>2</v>
      </c>
      <c r="EK236" s="2">
        <v>108001</v>
      </c>
      <c r="EL236" s="2" t="s">
        <v>369</v>
      </c>
      <c r="EM236" s="2" t="s">
        <v>370</v>
      </c>
      <c r="EN236" s="2"/>
      <c r="EO236" s="2" t="s">
        <v>4</v>
      </c>
      <c r="EP236" s="2"/>
      <c r="EQ236" s="2">
        <v>0</v>
      </c>
      <c r="ER236" s="2">
        <v>453.93</v>
      </c>
      <c r="ES236" s="2">
        <v>106.42</v>
      </c>
      <c r="ET236" s="2">
        <v>4.67</v>
      </c>
      <c r="EU236" s="2">
        <v>0.64</v>
      </c>
      <c r="EV236" s="2">
        <v>342.84</v>
      </c>
      <c r="EW236" s="2">
        <v>34.56</v>
      </c>
      <c r="EX236" s="2">
        <v>0.05</v>
      </c>
      <c r="EY236" s="2">
        <v>0</v>
      </c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>
        <v>0</v>
      </c>
      <c r="FR236" s="2">
        <f t="shared" si="261"/>
        <v>0</v>
      </c>
      <c r="FS236" s="2">
        <v>0</v>
      </c>
      <c r="FT236" s="2"/>
      <c r="FU236" s="2"/>
      <c r="FV236" s="2"/>
      <c r="FW236" s="2"/>
      <c r="FX236" s="2">
        <v>95</v>
      </c>
      <c r="FY236" s="2">
        <v>65</v>
      </c>
      <c r="FZ236" s="2"/>
      <c r="GA236" s="2" t="s">
        <v>4</v>
      </c>
      <c r="GB236" s="2"/>
      <c r="GC236" s="2"/>
      <c r="GD236" s="2">
        <v>0</v>
      </c>
      <c r="GE236" s="2"/>
      <c r="GF236" s="2">
        <v>1188648583</v>
      </c>
      <c r="GG236" s="2">
        <v>2</v>
      </c>
      <c r="GH236" s="2">
        <v>1</v>
      </c>
      <c r="GI236" s="2">
        <v>-2</v>
      </c>
      <c r="GJ236" s="2">
        <v>0</v>
      </c>
      <c r="GK236" s="2">
        <f>ROUND(R236*(R12)/100,2)</f>
        <v>0</v>
      </c>
      <c r="GL236" s="2">
        <f t="shared" si="262"/>
        <v>0</v>
      </c>
      <c r="GM236" s="2">
        <f t="shared" si="263"/>
        <v>1886.57</v>
      </c>
      <c r="GN236" s="2">
        <f t="shared" si="264"/>
        <v>0</v>
      </c>
      <c r="GO236" s="2">
        <f t="shared" si="265"/>
        <v>1886.57</v>
      </c>
      <c r="GP236" s="2">
        <f t="shared" si="266"/>
        <v>0</v>
      </c>
      <c r="GQ236" s="2"/>
      <c r="GR236" s="2">
        <v>0</v>
      </c>
      <c r="GS236" s="2">
        <v>3</v>
      </c>
      <c r="GT236" s="2">
        <v>0</v>
      </c>
      <c r="GU236" s="2" t="s">
        <v>4</v>
      </c>
      <c r="GV236" s="2">
        <f t="shared" si="267"/>
        <v>0</v>
      </c>
      <c r="GW236" s="2">
        <v>1</v>
      </c>
      <c r="GX236" s="2">
        <f t="shared" si="268"/>
        <v>0</v>
      </c>
      <c r="GY236" s="2"/>
      <c r="GZ236" s="2"/>
      <c r="HA236" s="2">
        <v>0</v>
      </c>
      <c r="HB236" s="2">
        <v>0</v>
      </c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>
        <v>0</v>
      </c>
      <c r="IL236" s="2"/>
      <c r="IM236" s="2"/>
      <c r="IN236" s="2"/>
      <c r="IO236" s="2"/>
      <c r="IP236" s="2"/>
      <c r="IQ236" s="2"/>
      <c r="IR236" s="2"/>
      <c r="IS236" s="2"/>
      <c r="IT236" s="2"/>
      <c r="IU236" s="2"/>
    </row>
    <row r="237" spans="1:255" x14ac:dyDescent="0.2">
      <c r="A237">
        <v>17</v>
      </c>
      <c r="B237">
        <v>1</v>
      </c>
      <c r="C237">
        <f>ROW(SmtRes!A524)</f>
        <v>524</v>
      </c>
      <c r="D237">
        <f>ROW(EtalonRes!A506)</f>
        <v>506</v>
      </c>
      <c r="E237" t="s">
        <v>439</v>
      </c>
      <c r="F237" t="s">
        <v>440</v>
      </c>
      <c r="G237" t="s">
        <v>441</v>
      </c>
      <c r="H237" t="s">
        <v>294</v>
      </c>
      <c r="I237">
        <f>ROUND(188/100,9)</f>
        <v>1.88</v>
      </c>
      <c r="J237">
        <v>0</v>
      </c>
      <c r="O237">
        <f t="shared" si="236"/>
        <v>5572.62</v>
      </c>
      <c r="P237">
        <f t="shared" si="237"/>
        <v>1306.45</v>
      </c>
      <c r="Q237">
        <f t="shared" si="238"/>
        <v>57.33</v>
      </c>
      <c r="R237">
        <f t="shared" si="239"/>
        <v>7.86</v>
      </c>
      <c r="S237">
        <f t="shared" si="240"/>
        <v>4208.84</v>
      </c>
      <c r="T237">
        <f t="shared" si="241"/>
        <v>0</v>
      </c>
      <c r="U237">
        <f t="shared" si="242"/>
        <v>64.972800000000007</v>
      </c>
      <c r="V237">
        <f t="shared" si="243"/>
        <v>9.4E-2</v>
      </c>
      <c r="W237">
        <f t="shared" si="244"/>
        <v>0</v>
      </c>
      <c r="X237">
        <f t="shared" si="245"/>
        <v>4005.87</v>
      </c>
      <c r="Y237">
        <f t="shared" si="246"/>
        <v>2740.86</v>
      </c>
      <c r="AA237">
        <v>16483255</v>
      </c>
      <c r="AB237">
        <f t="shared" si="247"/>
        <v>453.93</v>
      </c>
      <c r="AC237">
        <f t="shared" si="269"/>
        <v>106.42</v>
      </c>
      <c r="AD237">
        <f t="shared" si="270"/>
        <v>4.67</v>
      </c>
      <c r="AE237">
        <f t="shared" si="271"/>
        <v>0.64</v>
      </c>
      <c r="AF237">
        <f t="shared" si="272"/>
        <v>342.84</v>
      </c>
      <c r="AG237">
        <f t="shared" si="248"/>
        <v>0</v>
      </c>
      <c r="AH237">
        <f t="shared" si="273"/>
        <v>34.56</v>
      </c>
      <c r="AI237">
        <f t="shared" si="274"/>
        <v>0.05</v>
      </c>
      <c r="AJ237">
        <f t="shared" si="249"/>
        <v>0</v>
      </c>
      <c r="AK237">
        <v>453.93</v>
      </c>
      <c r="AL237">
        <v>106.42</v>
      </c>
      <c r="AM237">
        <v>4.67</v>
      </c>
      <c r="AN237">
        <v>0.64</v>
      </c>
      <c r="AO237">
        <v>342.84</v>
      </c>
      <c r="AP237">
        <v>0</v>
      </c>
      <c r="AQ237">
        <v>34.56</v>
      </c>
      <c r="AR237">
        <v>0.05</v>
      </c>
      <c r="AS237">
        <v>0</v>
      </c>
      <c r="AT237">
        <v>95</v>
      </c>
      <c r="AU237">
        <v>65</v>
      </c>
      <c r="AV237">
        <v>1</v>
      </c>
      <c r="AW237">
        <v>1</v>
      </c>
      <c r="AZ237">
        <v>6.53</v>
      </c>
      <c r="BA237">
        <v>6.53</v>
      </c>
      <c r="BB237">
        <v>6.53</v>
      </c>
      <c r="BC237">
        <v>6.53</v>
      </c>
      <c r="BD237" t="s">
        <v>4</v>
      </c>
      <c r="BE237" t="s">
        <v>4</v>
      </c>
      <c r="BF237" t="s">
        <v>4</v>
      </c>
      <c r="BG237" t="s">
        <v>4</v>
      </c>
      <c r="BH237">
        <v>0</v>
      </c>
      <c r="BI237">
        <v>2</v>
      </c>
      <c r="BJ237" t="s">
        <v>442</v>
      </c>
      <c r="BM237">
        <v>108001</v>
      </c>
      <c r="BN237">
        <v>0</v>
      </c>
      <c r="BO237" t="s">
        <v>4</v>
      </c>
      <c r="BP237">
        <v>0</v>
      </c>
      <c r="BQ237">
        <v>3</v>
      </c>
      <c r="BR237">
        <v>0</v>
      </c>
      <c r="BS237">
        <v>6.53</v>
      </c>
      <c r="BT237">
        <v>1</v>
      </c>
      <c r="BU237">
        <v>1</v>
      </c>
      <c r="BV237">
        <v>1</v>
      </c>
      <c r="BW237">
        <v>1</v>
      </c>
      <c r="BX237">
        <v>1</v>
      </c>
      <c r="BY237" t="s">
        <v>4</v>
      </c>
      <c r="BZ237">
        <v>95</v>
      </c>
      <c r="CA237">
        <v>65</v>
      </c>
      <c r="CF237">
        <v>0</v>
      </c>
      <c r="CG237">
        <v>0</v>
      </c>
      <c r="CM237">
        <v>0</v>
      </c>
      <c r="CN237" t="s">
        <v>4</v>
      </c>
      <c r="CO237">
        <v>0</v>
      </c>
      <c r="CP237">
        <f t="shared" si="250"/>
        <v>5572.62</v>
      </c>
      <c r="CQ237">
        <f t="shared" si="251"/>
        <v>694.92259999999999</v>
      </c>
      <c r="CR237">
        <f t="shared" si="252"/>
        <v>30.495100000000001</v>
      </c>
      <c r="CS237">
        <f t="shared" si="253"/>
        <v>4.1791999999999998</v>
      </c>
      <c r="CT237">
        <f t="shared" si="254"/>
        <v>2238.7451999999998</v>
      </c>
      <c r="CU237">
        <f t="shared" si="255"/>
        <v>0</v>
      </c>
      <c r="CV237">
        <f t="shared" si="256"/>
        <v>34.56</v>
      </c>
      <c r="CW237">
        <f t="shared" si="257"/>
        <v>0.05</v>
      </c>
      <c r="CX237">
        <f t="shared" si="258"/>
        <v>0</v>
      </c>
      <c r="CY237">
        <f t="shared" si="259"/>
        <v>4005.8649999999998</v>
      </c>
      <c r="CZ237">
        <f t="shared" si="260"/>
        <v>2740.855</v>
      </c>
      <c r="DC237" t="s">
        <v>4</v>
      </c>
      <c r="DD237" t="s">
        <v>4</v>
      </c>
      <c r="DE237" t="s">
        <v>4</v>
      </c>
      <c r="DF237" t="s">
        <v>4</v>
      </c>
      <c r="DG237" t="s">
        <v>4</v>
      </c>
      <c r="DH237" t="s">
        <v>4</v>
      </c>
      <c r="DI237" t="s">
        <v>4</v>
      </c>
      <c r="DJ237" t="s">
        <v>4</v>
      </c>
      <c r="DK237" t="s">
        <v>4</v>
      </c>
      <c r="DL237" t="s">
        <v>4</v>
      </c>
      <c r="DM237" t="s">
        <v>4</v>
      </c>
      <c r="DN237">
        <v>0</v>
      </c>
      <c r="DO237">
        <v>0</v>
      </c>
      <c r="DP237">
        <v>1</v>
      </c>
      <c r="DQ237">
        <v>1</v>
      </c>
      <c r="DU237">
        <v>1013</v>
      </c>
      <c r="DV237" t="s">
        <v>294</v>
      </c>
      <c r="DW237" t="s">
        <v>294</v>
      </c>
      <c r="DX237">
        <v>1</v>
      </c>
      <c r="EE237">
        <v>16510370</v>
      </c>
      <c r="EF237">
        <v>3</v>
      </c>
      <c r="EG237" t="s">
        <v>368</v>
      </c>
      <c r="EH237">
        <v>0</v>
      </c>
      <c r="EI237" t="s">
        <v>4</v>
      </c>
      <c r="EJ237">
        <v>2</v>
      </c>
      <c r="EK237">
        <v>108001</v>
      </c>
      <c r="EL237" t="s">
        <v>369</v>
      </c>
      <c r="EM237" t="s">
        <v>370</v>
      </c>
      <c r="EO237" t="s">
        <v>4</v>
      </c>
      <c r="EQ237">
        <v>0</v>
      </c>
      <c r="ER237">
        <v>453.93</v>
      </c>
      <c r="ES237">
        <v>106.42</v>
      </c>
      <c r="ET237">
        <v>4.67</v>
      </c>
      <c r="EU237">
        <v>0.64</v>
      </c>
      <c r="EV237">
        <v>342.84</v>
      </c>
      <c r="EW237">
        <v>34.56</v>
      </c>
      <c r="EX237">
        <v>0.05</v>
      </c>
      <c r="EY237">
        <v>0</v>
      </c>
      <c r="FQ237">
        <v>0</v>
      </c>
      <c r="FR237">
        <f t="shared" si="261"/>
        <v>0</v>
      </c>
      <c r="FS237">
        <v>0</v>
      </c>
      <c r="FX237">
        <v>95</v>
      </c>
      <c r="FY237">
        <v>65</v>
      </c>
      <c r="GA237" t="s">
        <v>4</v>
      </c>
      <c r="GD237">
        <v>0</v>
      </c>
      <c r="GF237">
        <v>1188648583</v>
      </c>
      <c r="GG237">
        <v>1</v>
      </c>
      <c r="GH237">
        <v>1</v>
      </c>
      <c r="GI237">
        <v>4</v>
      </c>
      <c r="GJ237">
        <v>0</v>
      </c>
      <c r="GK237">
        <f>ROUND(R237*(S12)/100,2)</f>
        <v>0</v>
      </c>
      <c r="GL237">
        <f t="shared" si="262"/>
        <v>0</v>
      </c>
      <c r="GM237">
        <f t="shared" si="263"/>
        <v>12319.35</v>
      </c>
      <c r="GN237">
        <f t="shared" si="264"/>
        <v>0</v>
      </c>
      <c r="GO237">
        <f t="shared" si="265"/>
        <v>12319.35</v>
      </c>
      <c r="GP237">
        <f t="shared" si="266"/>
        <v>0</v>
      </c>
      <c r="GR237">
        <v>0</v>
      </c>
      <c r="GS237">
        <v>3</v>
      </c>
      <c r="GT237">
        <v>0</v>
      </c>
      <c r="GU237" t="s">
        <v>4</v>
      </c>
      <c r="GV237">
        <f t="shared" si="267"/>
        <v>0</v>
      </c>
      <c r="GW237">
        <v>1</v>
      </c>
      <c r="GX237">
        <f t="shared" si="268"/>
        <v>0</v>
      </c>
      <c r="HA237">
        <v>0</v>
      </c>
      <c r="HB237">
        <v>0</v>
      </c>
      <c r="IK237">
        <v>0</v>
      </c>
    </row>
    <row r="238" spans="1:255" x14ac:dyDescent="0.2">
      <c r="A238" s="2">
        <v>18</v>
      </c>
      <c r="B238" s="2">
        <v>1</v>
      </c>
      <c r="C238" s="2">
        <v>512</v>
      </c>
      <c r="D238" s="2"/>
      <c r="E238" s="2" t="s">
        <v>443</v>
      </c>
      <c r="F238" s="2" t="s">
        <v>444</v>
      </c>
      <c r="G238" s="2" t="s">
        <v>445</v>
      </c>
      <c r="H238" s="2" t="s">
        <v>258</v>
      </c>
      <c r="I238" s="2">
        <f>I236*J238</f>
        <v>1.84</v>
      </c>
      <c r="J238" s="2">
        <v>0.97872340425531923</v>
      </c>
      <c r="K238" s="2"/>
      <c r="L238" s="2"/>
      <c r="M238" s="2"/>
      <c r="N238" s="2"/>
      <c r="O238" s="2">
        <f t="shared" ref="O238:O263" si="275">ROUND(CP238,2)</f>
        <v>5920.03</v>
      </c>
      <c r="P238" s="2">
        <f t="shared" ref="P238:P263" si="276">ROUND(CQ238*I238,2)</f>
        <v>5920.03</v>
      </c>
      <c r="Q238" s="2">
        <f t="shared" ref="Q238:Q263" si="277">ROUND(CR238*I238,2)</f>
        <v>0</v>
      </c>
      <c r="R238" s="2">
        <f t="shared" ref="R238:R263" si="278">ROUND(CS238*I238,2)</f>
        <v>0</v>
      </c>
      <c r="S238" s="2">
        <f t="shared" ref="S238:S263" si="279">ROUND(CT238*I238,2)</f>
        <v>0</v>
      </c>
      <c r="T238" s="2">
        <f t="shared" ref="T238:T263" si="280">ROUND(CU238*I238,2)</f>
        <v>0</v>
      </c>
      <c r="U238" s="2">
        <f t="shared" ref="U238:U263" si="281">CV238*I238</f>
        <v>0</v>
      </c>
      <c r="V238" s="2">
        <f t="shared" ref="V238:V263" si="282">CW238*I238</f>
        <v>0</v>
      </c>
      <c r="W238" s="2">
        <f t="shared" ref="W238:W263" si="283">ROUND(CX238*I238,2)</f>
        <v>0</v>
      </c>
      <c r="X238" s="2">
        <f t="shared" ref="X238:X263" si="284">ROUND(CY238,2)</f>
        <v>0</v>
      </c>
      <c r="Y238" s="2">
        <f t="shared" ref="Y238:Y263" si="285">ROUND(CZ238,2)</f>
        <v>0</v>
      </c>
      <c r="Z238" s="2"/>
      <c r="AA238" s="2">
        <v>16483241</v>
      </c>
      <c r="AB238" s="2">
        <f t="shared" ref="AB238:AB263" si="286">ROUND((AC238+AD238+AF238),6)</f>
        <v>3217.41</v>
      </c>
      <c r="AC238" s="2">
        <f t="shared" si="269"/>
        <v>3217.41</v>
      </c>
      <c r="AD238" s="2">
        <f t="shared" si="270"/>
        <v>0</v>
      </c>
      <c r="AE238" s="2">
        <f t="shared" si="271"/>
        <v>0</v>
      </c>
      <c r="AF238" s="2">
        <f t="shared" si="272"/>
        <v>0</v>
      </c>
      <c r="AG238" s="2">
        <f t="shared" ref="AG238:AG263" si="287">ROUND((AP238),6)</f>
        <v>0</v>
      </c>
      <c r="AH238" s="2">
        <f t="shared" si="273"/>
        <v>0</v>
      </c>
      <c r="AI238" s="2">
        <f t="shared" si="274"/>
        <v>0</v>
      </c>
      <c r="AJ238" s="2">
        <f t="shared" ref="AJ238:AJ263" si="288">ROUND((AS238),6)</f>
        <v>0</v>
      </c>
      <c r="AK238" s="2">
        <v>3217.41</v>
      </c>
      <c r="AL238" s="2">
        <v>3217.41</v>
      </c>
      <c r="AM238" s="2">
        <v>0</v>
      </c>
      <c r="AN238" s="2">
        <v>0</v>
      </c>
      <c r="AO238" s="2">
        <v>0</v>
      </c>
      <c r="AP238" s="2">
        <v>0</v>
      </c>
      <c r="AQ238" s="2">
        <v>0</v>
      </c>
      <c r="AR238" s="2">
        <v>0</v>
      </c>
      <c r="AS238" s="2">
        <v>0</v>
      </c>
      <c r="AT238" s="2">
        <v>95</v>
      </c>
      <c r="AU238" s="2">
        <v>65</v>
      </c>
      <c r="AV238" s="2">
        <v>1</v>
      </c>
      <c r="AW238" s="2">
        <v>1</v>
      </c>
      <c r="AX238" s="2"/>
      <c r="AY238" s="2"/>
      <c r="AZ238" s="2">
        <v>1</v>
      </c>
      <c r="BA238" s="2">
        <v>1</v>
      </c>
      <c r="BB238" s="2">
        <v>1</v>
      </c>
      <c r="BC238" s="2">
        <v>1</v>
      </c>
      <c r="BD238" s="2" t="s">
        <v>4</v>
      </c>
      <c r="BE238" s="2" t="s">
        <v>4</v>
      </c>
      <c r="BF238" s="2" t="s">
        <v>4</v>
      </c>
      <c r="BG238" s="2" t="s">
        <v>4</v>
      </c>
      <c r="BH238" s="2">
        <v>3</v>
      </c>
      <c r="BI238" s="2">
        <v>2</v>
      </c>
      <c r="BJ238" s="2" t="s">
        <v>446</v>
      </c>
      <c r="BK238" s="2"/>
      <c r="BL238" s="2"/>
      <c r="BM238" s="2">
        <v>108001</v>
      </c>
      <c r="BN238" s="2">
        <v>0</v>
      </c>
      <c r="BO238" s="2" t="s">
        <v>4</v>
      </c>
      <c r="BP238" s="2">
        <v>0</v>
      </c>
      <c r="BQ238" s="2">
        <v>3</v>
      </c>
      <c r="BR238" s="2">
        <v>0</v>
      </c>
      <c r="BS238" s="2">
        <v>1</v>
      </c>
      <c r="BT238" s="2">
        <v>1</v>
      </c>
      <c r="BU238" s="2">
        <v>1</v>
      </c>
      <c r="BV238" s="2">
        <v>1</v>
      </c>
      <c r="BW238" s="2">
        <v>1</v>
      </c>
      <c r="BX238" s="2">
        <v>1</v>
      </c>
      <c r="BY238" s="2" t="s">
        <v>4</v>
      </c>
      <c r="BZ238" s="2">
        <v>95</v>
      </c>
      <c r="CA238" s="2">
        <v>65</v>
      </c>
      <c r="CB238" s="2"/>
      <c r="CC238" s="2"/>
      <c r="CD238" s="2"/>
      <c r="CE238" s="2"/>
      <c r="CF238" s="2">
        <v>0</v>
      </c>
      <c r="CG238" s="2">
        <v>0</v>
      </c>
      <c r="CH238" s="2"/>
      <c r="CI238" s="2"/>
      <c r="CJ238" s="2"/>
      <c r="CK238" s="2"/>
      <c r="CL238" s="2"/>
      <c r="CM238" s="2">
        <v>0</v>
      </c>
      <c r="CN238" s="2" t="s">
        <v>4</v>
      </c>
      <c r="CO238" s="2">
        <v>0</v>
      </c>
      <c r="CP238" s="2">
        <f t="shared" ref="CP238:CP263" si="289">(P238+Q238+S238)</f>
        <v>5920.03</v>
      </c>
      <c r="CQ238" s="2">
        <f t="shared" ref="CQ238:CQ263" si="290">AC238*BC238</f>
        <v>3217.41</v>
      </c>
      <c r="CR238" s="2">
        <f t="shared" ref="CR238:CR263" si="291">AD238*BB238</f>
        <v>0</v>
      </c>
      <c r="CS238" s="2">
        <f t="shared" ref="CS238:CS263" si="292">AE238*BS238</f>
        <v>0</v>
      </c>
      <c r="CT238" s="2">
        <f t="shared" ref="CT238:CT263" si="293">AF238*BA238</f>
        <v>0</v>
      </c>
      <c r="CU238" s="2">
        <f t="shared" ref="CU238:CU263" si="294">AG238</f>
        <v>0</v>
      </c>
      <c r="CV238" s="2">
        <f t="shared" ref="CV238:CV263" si="295">AH238</f>
        <v>0</v>
      </c>
      <c r="CW238" s="2">
        <f t="shared" ref="CW238:CW263" si="296">AI238</f>
        <v>0</v>
      </c>
      <c r="CX238" s="2">
        <f t="shared" ref="CX238:CX263" si="297">AJ238</f>
        <v>0</v>
      </c>
      <c r="CY238" s="2">
        <f t="shared" ref="CY238:CY263" si="298">(((S238+R238)*AT238)/100)</f>
        <v>0</v>
      </c>
      <c r="CZ238" s="2">
        <f t="shared" ref="CZ238:CZ263" si="299">(((S238+R238)*AU238)/100)</f>
        <v>0</v>
      </c>
      <c r="DA238" s="2"/>
      <c r="DB238" s="2"/>
      <c r="DC238" s="2" t="s">
        <v>4</v>
      </c>
      <c r="DD238" s="2" t="s">
        <v>4</v>
      </c>
      <c r="DE238" s="2" t="s">
        <v>4</v>
      </c>
      <c r="DF238" s="2" t="s">
        <v>4</v>
      </c>
      <c r="DG238" s="2" t="s">
        <v>4</v>
      </c>
      <c r="DH238" s="2" t="s">
        <v>4</v>
      </c>
      <c r="DI238" s="2" t="s">
        <v>4</v>
      </c>
      <c r="DJ238" s="2" t="s">
        <v>4</v>
      </c>
      <c r="DK238" s="2" t="s">
        <v>4</v>
      </c>
      <c r="DL238" s="2" t="s">
        <v>4</v>
      </c>
      <c r="DM238" s="2" t="s">
        <v>4</v>
      </c>
      <c r="DN238" s="2">
        <v>0</v>
      </c>
      <c r="DO238" s="2">
        <v>0</v>
      </c>
      <c r="DP238" s="2">
        <v>1</v>
      </c>
      <c r="DQ238" s="2">
        <v>1</v>
      </c>
      <c r="DR238" s="2"/>
      <c r="DS238" s="2"/>
      <c r="DT238" s="2"/>
      <c r="DU238" s="2">
        <v>1010</v>
      </c>
      <c r="DV238" s="2" t="s">
        <v>258</v>
      </c>
      <c r="DW238" s="2" t="s">
        <v>258</v>
      </c>
      <c r="DX238" s="2">
        <v>100</v>
      </c>
      <c r="DY238" s="2"/>
      <c r="DZ238" s="2"/>
      <c r="EA238" s="2"/>
      <c r="EB238" s="2"/>
      <c r="EC238" s="2"/>
      <c r="ED238" s="2"/>
      <c r="EE238" s="2">
        <v>16510370</v>
      </c>
      <c r="EF238" s="2">
        <v>3</v>
      </c>
      <c r="EG238" s="2" t="s">
        <v>368</v>
      </c>
      <c r="EH238" s="2">
        <v>0</v>
      </c>
      <c r="EI238" s="2" t="s">
        <v>4</v>
      </c>
      <c r="EJ238" s="2">
        <v>2</v>
      </c>
      <c r="EK238" s="2">
        <v>108001</v>
      </c>
      <c r="EL238" s="2" t="s">
        <v>369</v>
      </c>
      <c r="EM238" s="2" t="s">
        <v>370</v>
      </c>
      <c r="EN238" s="2"/>
      <c r="EO238" s="2" t="s">
        <v>4</v>
      </c>
      <c r="EP238" s="2"/>
      <c r="EQ238" s="2">
        <v>0</v>
      </c>
      <c r="ER238" s="2">
        <v>3217.41</v>
      </c>
      <c r="ES238" s="2">
        <v>3217.41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>
        <v>0</v>
      </c>
      <c r="FR238" s="2">
        <f t="shared" ref="FR238:FR263" si="300">ROUND(IF(AND(BH238=3,BI238=3),P238,0),2)</f>
        <v>0</v>
      </c>
      <c r="FS238" s="2">
        <v>0</v>
      </c>
      <c r="FT238" s="2"/>
      <c r="FU238" s="2"/>
      <c r="FV238" s="2"/>
      <c r="FW238" s="2"/>
      <c r="FX238" s="2">
        <v>95</v>
      </c>
      <c r="FY238" s="2">
        <v>65</v>
      </c>
      <c r="FZ238" s="2"/>
      <c r="GA238" s="2" t="s">
        <v>4</v>
      </c>
      <c r="GB238" s="2"/>
      <c r="GC238" s="2"/>
      <c r="GD238" s="2">
        <v>0</v>
      </c>
      <c r="GE238" s="2"/>
      <c r="GF238" s="2">
        <v>10796334</v>
      </c>
      <c r="GG238" s="2">
        <v>2</v>
      </c>
      <c r="GH238" s="2">
        <v>1</v>
      </c>
      <c r="GI238" s="2">
        <v>-2</v>
      </c>
      <c r="GJ238" s="2">
        <v>0</v>
      </c>
      <c r="GK238" s="2">
        <f>ROUND(R238*(R12)/100,2)</f>
        <v>0</v>
      </c>
      <c r="GL238" s="2">
        <f t="shared" ref="GL238:GL263" si="301">ROUND(IF(AND(BH238=3,BI238=3,FS238&lt;&gt;0),P238,0),2)</f>
        <v>0</v>
      </c>
      <c r="GM238" s="2">
        <f t="shared" ref="GM238:GM263" si="302">ROUND(O238+X238+Y238+GK238,2)+GX238</f>
        <v>5920.03</v>
      </c>
      <c r="GN238" s="2">
        <f t="shared" ref="GN238:GN263" si="303">IF(OR(BI238=0,BI238=1),ROUND(O238+X238+Y238+GK238,2),0)</f>
        <v>0</v>
      </c>
      <c r="GO238" s="2">
        <f t="shared" ref="GO238:GO263" si="304">IF(BI238=2,ROUND(O238+X238+Y238+GK238,2),0)</f>
        <v>5920.03</v>
      </c>
      <c r="GP238" s="2">
        <f t="shared" ref="GP238:GP263" si="305">IF(BI238=4,ROUND(O238+X238+Y238+GK238,2)+GX238,0)</f>
        <v>0</v>
      </c>
      <c r="GQ238" s="2"/>
      <c r="GR238" s="2">
        <v>0</v>
      </c>
      <c r="GS238" s="2">
        <v>3</v>
      </c>
      <c r="GT238" s="2">
        <v>0</v>
      </c>
      <c r="GU238" s="2" t="s">
        <v>4</v>
      </c>
      <c r="GV238" s="2">
        <f t="shared" ref="GV238:GV263" si="306">ROUND(GT238,6)</f>
        <v>0</v>
      </c>
      <c r="GW238" s="2">
        <v>1</v>
      </c>
      <c r="GX238" s="2">
        <f t="shared" ref="GX238:GX263" si="307">ROUND(GV238*GW238*I238,2)</f>
        <v>0</v>
      </c>
      <c r="GY238" s="2"/>
      <c r="GZ238" s="2"/>
      <c r="HA238" s="2">
        <v>0</v>
      </c>
      <c r="HB238" s="2">
        <v>0</v>
      </c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>
        <v>0</v>
      </c>
      <c r="IL238" s="2"/>
      <c r="IM238" s="2"/>
      <c r="IN238" s="2"/>
      <c r="IO238" s="2"/>
      <c r="IP238" s="2"/>
      <c r="IQ238" s="2"/>
      <c r="IR238" s="2"/>
      <c r="IS238" s="2"/>
      <c r="IT238" s="2"/>
      <c r="IU238" s="2"/>
    </row>
    <row r="239" spans="1:255" x14ac:dyDescent="0.2">
      <c r="A239">
        <v>18</v>
      </c>
      <c r="B239">
        <v>1</v>
      </c>
      <c r="C239">
        <v>523</v>
      </c>
      <c r="E239" t="s">
        <v>443</v>
      </c>
      <c r="F239" t="s">
        <v>444</v>
      </c>
      <c r="G239" t="s">
        <v>445</v>
      </c>
      <c r="H239" t="s">
        <v>258</v>
      </c>
      <c r="I239">
        <f>I237*J239</f>
        <v>1.84</v>
      </c>
      <c r="J239">
        <v>0.97872340425531923</v>
      </c>
      <c r="O239">
        <f t="shared" si="275"/>
        <v>38657.82</v>
      </c>
      <c r="P239">
        <f t="shared" si="276"/>
        <v>38657.82</v>
      </c>
      <c r="Q239">
        <f t="shared" si="277"/>
        <v>0</v>
      </c>
      <c r="R239">
        <f t="shared" si="278"/>
        <v>0</v>
      </c>
      <c r="S239">
        <f t="shared" si="279"/>
        <v>0</v>
      </c>
      <c r="T239">
        <f t="shared" si="280"/>
        <v>0</v>
      </c>
      <c r="U239">
        <f t="shared" si="281"/>
        <v>0</v>
      </c>
      <c r="V239">
        <f t="shared" si="282"/>
        <v>0</v>
      </c>
      <c r="W239">
        <f t="shared" si="283"/>
        <v>0</v>
      </c>
      <c r="X239">
        <f t="shared" si="284"/>
        <v>0</v>
      </c>
      <c r="Y239">
        <f t="shared" si="285"/>
        <v>0</v>
      </c>
      <c r="AA239">
        <v>16483255</v>
      </c>
      <c r="AB239">
        <f t="shared" si="286"/>
        <v>3217.41</v>
      </c>
      <c r="AC239">
        <f t="shared" si="269"/>
        <v>3217.41</v>
      </c>
      <c r="AD239">
        <f t="shared" si="270"/>
        <v>0</v>
      </c>
      <c r="AE239">
        <f t="shared" si="271"/>
        <v>0</v>
      </c>
      <c r="AF239">
        <f t="shared" si="272"/>
        <v>0</v>
      </c>
      <c r="AG239">
        <f t="shared" si="287"/>
        <v>0</v>
      </c>
      <c r="AH239">
        <f t="shared" si="273"/>
        <v>0</v>
      </c>
      <c r="AI239">
        <f t="shared" si="274"/>
        <v>0</v>
      </c>
      <c r="AJ239">
        <f t="shared" si="288"/>
        <v>0</v>
      </c>
      <c r="AK239">
        <v>3217.41</v>
      </c>
      <c r="AL239">
        <v>3217.41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95</v>
      </c>
      <c r="AU239">
        <v>65</v>
      </c>
      <c r="AV239">
        <v>1</v>
      </c>
      <c r="AW239">
        <v>1</v>
      </c>
      <c r="AZ239">
        <v>6.53</v>
      </c>
      <c r="BA239">
        <v>1</v>
      </c>
      <c r="BB239">
        <v>1</v>
      </c>
      <c r="BC239">
        <v>6.53</v>
      </c>
      <c r="BD239" t="s">
        <v>4</v>
      </c>
      <c r="BE239" t="s">
        <v>4</v>
      </c>
      <c r="BF239" t="s">
        <v>4</v>
      </c>
      <c r="BG239" t="s">
        <v>4</v>
      </c>
      <c r="BH239">
        <v>3</v>
      </c>
      <c r="BI239">
        <v>2</v>
      </c>
      <c r="BJ239" t="s">
        <v>446</v>
      </c>
      <c r="BM239">
        <v>108001</v>
      </c>
      <c r="BN239">
        <v>0</v>
      </c>
      <c r="BO239" t="s">
        <v>4</v>
      </c>
      <c r="BP239">
        <v>0</v>
      </c>
      <c r="BQ239">
        <v>3</v>
      </c>
      <c r="BR239">
        <v>0</v>
      </c>
      <c r="BS239">
        <v>1</v>
      </c>
      <c r="BT239">
        <v>1</v>
      </c>
      <c r="BU239">
        <v>1</v>
      </c>
      <c r="BV239">
        <v>1</v>
      </c>
      <c r="BW239">
        <v>1</v>
      </c>
      <c r="BX239">
        <v>1</v>
      </c>
      <c r="BY239" t="s">
        <v>4</v>
      </c>
      <c r="BZ239">
        <v>95</v>
      </c>
      <c r="CA239">
        <v>65</v>
      </c>
      <c r="CF239">
        <v>0</v>
      </c>
      <c r="CG239">
        <v>0</v>
      </c>
      <c r="CM239">
        <v>0</v>
      </c>
      <c r="CN239" t="s">
        <v>4</v>
      </c>
      <c r="CO239">
        <v>0</v>
      </c>
      <c r="CP239">
        <f t="shared" si="289"/>
        <v>38657.82</v>
      </c>
      <c r="CQ239">
        <f t="shared" si="290"/>
        <v>21009.687300000001</v>
      </c>
      <c r="CR239">
        <f t="shared" si="291"/>
        <v>0</v>
      </c>
      <c r="CS239">
        <f t="shared" si="292"/>
        <v>0</v>
      </c>
      <c r="CT239">
        <f t="shared" si="293"/>
        <v>0</v>
      </c>
      <c r="CU239">
        <f t="shared" si="294"/>
        <v>0</v>
      </c>
      <c r="CV239">
        <f t="shared" si="295"/>
        <v>0</v>
      </c>
      <c r="CW239">
        <f t="shared" si="296"/>
        <v>0</v>
      </c>
      <c r="CX239">
        <f t="shared" si="297"/>
        <v>0</v>
      </c>
      <c r="CY239">
        <f t="shared" si="298"/>
        <v>0</v>
      </c>
      <c r="CZ239">
        <f t="shared" si="299"/>
        <v>0</v>
      </c>
      <c r="DC239" t="s">
        <v>4</v>
      </c>
      <c r="DD239" t="s">
        <v>4</v>
      </c>
      <c r="DE239" t="s">
        <v>4</v>
      </c>
      <c r="DF239" t="s">
        <v>4</v>
      </c>
      <c r="DG239" t="s">
        <v>4</v>
      </c>
      <c r="DH239" t="s">
        <v>4</v>
      </c>
      <c r="DI239" t="s">
        <v>4</v>
      </c>
      <c r="DJ239" t="s">
        <v>4</v>
      </c>
      <c r="DK239" t="s">
        <v>4</v>
      </c>
      <c r="DL239" t="s">
        <v>4</v>
      </c>
      <c r="DM239" t="s">
        <v>4</v>
      </c>
      <c r="DN239">
        <v>0</v>
      </c>
      <c r="DO239">
        <v>0</v>
      </c>
      <c r="DP239">
        <v>1</v>
      </c>
      <c r="DQ239">
        <v>1</v>
      </c>
      <c r="DU239">
        <v>1010</v>
      </c>
      <c r="DV239" t="s">
        <v>258</v>
      </c>
      <c r="DW239" t="s">
        <v>258</v>
      </c>
      <c r="DX239">
        <v>100</v>
      </c>
      <c r="EE239">
        <v>16510370</v>
      </c>
      <c r="EF239">
        <v>3</v>
      </c>
      <c r="EG239" t="s">
        <v>368</v>
      </c>
      <c r="EH239">
        <v>0</v>
      </c>
      <c r="EI239" t="s">
        <v>4</v>
      </c>
      <c r="EJ239">
        <v>2</v>
      </c>
      <c r="EK239">
        <v>108001</v>
      </c>
      <c r="EL239" t="s">
        <v>369</v>
      </c>
      <c r="EM239" t="s">
        <v>370</v>
      </c>
      <c r="EO239" t="s">
        <v>4</v>
      </c>
      <c r="EQ239">
        <v>0</v>
      </c>
      <c r="ER239">
        <v>3217.41</v>
      </c>
      <c r="ES239">
        <v>3217.41</v>
      </c>
      <c r="ET239">
        <v>0</v>
      </c>
      <c r="EU239">
        <v>0</v>
      </c>
      <c r="EV239">
        <v>0</v>
      </c>
      <c r="EW239">
        <v>0</v>
      </c>
      <c r="EX239">
        <v>0</v>
      </c>
      <c r="FQ239">
        <v>0</v>
      </c>
      <c r="FR239">
        <f t="shared" si="300"/>
        <v>0</v>
      </c>
      <c r="FS239">
        <v>0</v>
      </c>
      <c r="FX239">
        <v>95</v>
      </c>
      <c r="FY239">
        <v>65</v>
      </c>
      <c r="GA239" t="s">
        <v>4</v>
      </c>
      <c r="GD239">
        <v>0</v>
      </c>
      <c r="GF239">
        <v>10796334</v>
      </c>
      <c r="GG239">
        <v>1</v>
      </c>
      <c r="GH239">
        <v>1</v>
      </c>
      <c r="GI239">
        <v>4</v>
      </c>
      <c r="GJ239">
        <v>0</v>
      </c>
      <c r="GK239">
        <f>ROUND(R239*(S12)/100,2)</f>
        <v>0</v>
      </c>
      <c r="GL239">
        <f t="shared" si="301"/>
        <v>0</v>
      </c>
      <c r="GM239">
        <f t="shared" si="302"/>
        <v>38657.82</v>
      </c>
      <c r="GN239">
        <f t="shared" si="303"/>
        <v>0</v>
      </c>
      <c r="GO239">
        <f t="shared" si="304"/>
        <v>38657.82</v>
      </c>
      <c r="GP239">
        <f t="shared" si="305"/>
        <v>0</v>
      </c>
      <c r="GR239">
        <v>0</v>
      </c>
      <c r="GS239">
        <v>3</v>
      </c>
      <c r="GT239">
        <v>0</v>
      </c>
      <c r="GU239" t="s">
        <v>4</v>
      </c>
      <c r="GV239">
        <f t="shared" si="306"/>
        <v>0</v>
      </c>
      <c r="GW239">
        <v>1</v>
      </c>
      <c r="GX239">
        <f t="shared" si="307"/>
        <v>0</v>
      </c>
      <c r="HA239">
        <v>0</v>
      </c>
      <c r="HB239">
        <v>0</v>
      </c>
      <c r="IK239">
        <v>0</v>
      </c>
    </row>
    <row r="240" spans="1:255" x14ac:dyDescent="0.2">
      <c r="A240" s="2">
        <v>18</v>
      </c>
      <c r="B240" s="2">
        <v>1</v>
      </c>
      <c r="C240" s="2">
        <v>511</v>
      </c>
      <c r="D240" s="2"/>
      <c r="E240" s="2" t="s">
        <v>447</v>
      </c>
      <c r="F240" s="2" t="s">
        <v>448</v>
      </c>
      <c r="G240" s="2" t="s">
        <v>449</v>
      </c>
      <c r="H240" s="2" t="s">
        <v>258</v>
      </c>
      <c r="I240" s="2">
        <f>I236*J240</f>
        <v>0.04</v>
      </c>
      <c r="J240" s="2">
        <v>2.1276595744680854E-2</v>
      </c>
      <c r="K240" s="2"/>
      <c r="L240" s="2"/>
      <c r="M240" s="2"/>
      <c r="N240" s="2"/>
      <c r="O240" s="2">
        <f t="shared" si="275"/>
        <v>15</v>
      </c>
      <c r="P240" s="2">
        <f t="shared" si="276"/>
        <v>15</v>
      </c>
      <c r="Q240" s="2">
        <f t="shared" si="277"/>
        <v>0</v>
      </c>
      <c r="R240" s="2">
        <f t="shared" si="278"/>
        <v>0</v>
      </c>
      <c r="S240" s="2">
        <f t="shared" si="279"/>
        <v>0</v>
      </c>
      <c r="T240" s="2">
        <f t="shared" si="280"/>
        <v>0</v>
      </c>
      <c r="U240" s="2">
        <f t="shared" si="281"/>
        <v>0</v>
      </c>
      <c r="V240" s="2">
        <f t="shared" si="282"/>
        <v>0</v>
      </c>
      <c r="W240" s="2">
        <f t="shared" si="283"/>
        <v>0</v>
      </c>
      <c r="X240" s="2">
        <f t="shared" si="284"/>
        <v>0</v>
      </c>
      <c r="Y240" s="2">
        <f t="shared" si="285"/>
        <v>0</v>
      </c>
      <c r="Z240" s="2"/>
      <c r="AA240" s="2">
        <v>16483241</v>
      </c>
      <c r="AB240" s="2">
        <f t="shared" si="286"/>
        <v>375</v>
      </c>
      <c r="AC240" s="2">
        <f t="shared" si="269"/>
        <v>375</v>
      </c>
      <c r="AD240" s="2">
        <f t="shared" si="270"/>
        <v>0</v>
      </c>
      <c r="AE240" s="2">
        <f t="shared" si="271"/>
        <v>0</v>
      </c>
      <c r="AF240" s="2">
        <f t="shared" si="272"/>
        <v>0</v>
      </c>
      <c r="AG240" s="2">
        <f t="shared" si="287"/>
        <v>0</v>
      </c>
      <c r="AH240" s="2">
        <f t="shared" si="273"/>
        <v>0</v>
      </c>
      <c r="AI240" s="2">
        <f t="shared" si="274"/>
        <v>0</v>
      </c>
      <c r="AJ240" s="2">
        <f t="shared" si="288"/>
        <v>0</v>
      </c>
      <c r="AK240" s="2">
        <v>375</v>
      </c>
      <c r="AL240" s="2">
        <v>375</v>
      </c>
      <c r="AM240" s="2">
        <v>0</v>
      </c>
      <c r="AN240" s="2">
        <v>0</v>
      </c>
      <c r="AO240" s="2">
        <v>0</v>
      </c>
      <c r="AP240" s="2">
        <v>0</v>
      </c>
      <c r="AQ240" s="2">
        <v>0</v>
      </c>
      <c r="AR240" s="2">
        <v>0</v>
      </c>
      <c r="AS240" s="2">
        <v>0</v>
      </c>
      <c r="AT240" s="2">
        <v>95</v>
      </c>
      <c r="AU240" s="2">
        <v>65</v>
      </c>
      <c r="AV240" s="2">
        <v>1</v>
      </c>
      <c r="AW240" s="2">
        <v>1</v>
      </c>
      <c r="AX240" s="2"/>
      <c r="AY240" s="2"/>
      <c r="AZ240" s="2">
        <v>1</v>
      </c>
      <c r="BA240" s="2">
        <v>1</v>
      </c>
      <c r="BB240" s="2">
        <v>1</v>
      </c>
      <c r="BC240" s="2">
        <v>1</v>
      </c>
      <c r="BD240" s="2" t="s">
        <v>4</v>
      </c>
      <c r="BE240" s="2" t="s">
        <v>4</v>
      </c>
      <c r="BF240" s="2" t="s">
        <v>4</v>
      </c>
      <c r="BG240" s="2" t="s">
        <v>4</v>
      </c>
      <c r="BH240" s="2">
        <v>3</v>
      </c>
      <c r="BI240" s="2">
        <v>2</v>
      </c>
      <c r="BJ240" s="2" t="s">
        <v>450</v>
      </c>
      <c r="BK240" s="2"/>
      <c r="BL240" s="2"/>
      <c r="BM240" s="2">
        <v>108001</v>
      </c>
      <c r="BN240" s="2">
        <v>0</v>
      </c>
      <c r="BO240" s="2" t="s">
        <v>4</v>
      </c>
      <c r="BP240" s="2">
        <v>0</v>
      </c>
      <c r="BQ240" s="2">
        <v>3</v>
      </c>
      <c r="BR240" s="2">
        <v>0</v>
      </c>
      <c r="BS240" s="2">
        <v>1</v>
      </c>
      <c r="BT240" s="2">
        <v>1</v>
      </c>
      <c r="BU240" s="2">
        <v>1</v>
      </c>
      <c r="BV240" s="2">
        <v>1</v>
      </c>
      <c r="BW240" s="2">
        <v>1</v>
      </c>
      <c r="BX240" s="2">
        <v>1</v>
      </c>
      <c r="BY240" s="2" t="s">
        <v>4</v>
      </c>
      <c r="BZ240" s="2">
        <v>95</v>
      </c>
      <c r="CA240" s="2">
        <v>65</v>
      </c>
      <c r="CB240" s="2"/>
      <c r="CC240" s="2"/>
      <c r="CD240" s="2"/>
      <c r="CE240" s="2"/>
      <c r="CF240" s="2">
        <v>0</v>
      </c>
      <c r="CG240" s="2">
        <v>0</v>
      </c>
      <c r="CH240" s="2"/>
      <c r="CI240" s="2"/>
      <c r="CJ240" s="2"/>
      <c r="CK240" s="2"/>
      <c r="CL240" s="2"/>
      <c r="CM240" s="2">
        <v>0</v>
      </c>
      <c r="CN240" s="2" t="s">
        <v>4</v>
      </c>
      <c r="CO240" s="2">
        <v>0</v>
      </c>
      <c r="CP240" s="2">
        <f t="shared" si="289"/>
        <v>15</v>
      </c>
      <c r="CQ240" s="2">
        <f t="shared" si="290"/>
        <v>375</v>
      </c>
      <c r="CR240" s="2">
        <f t="shared" si="291"/>
        <v>0</v>
      </c>
      <c r="CS240" s="2">
        <f t="shared" si="292"/>
        <v>0</v>
      </c>
      <c r="CT240" s="2">
        <f t="shared" si="293"/>
        <v>0</v>
      </c>
      <c r="CU240" s="2">
        <f t="shared" si="294"/>
        <v>0</v>
      </c>
      <c r="CV240" s="2">
        <f t="shared" si="295"/>
        <v>0</v>
      </c>
      <c r="CW240" s="2">
        <f t="shared" si="296"/>
        <v>0</v>
      </c>
      <c r="CX240" s="2">
        <f t="shared" si="297"/>
        <v>0</v>
      </c>
      <c r="CY240" s="2">
        <f t="shared" si="298"/>
        <v>0</v>
      </c>
      <c r="CZ240" s="2">
        <f t="shared" si="299"/>
        <v>0</v>
      </c>
      <c r="DA240" s="2"/>
      <c r="DB240" s="2"/>
      <c r="DC240" s="2" t="s">
        <v>4</v>
      </c>
      <c r="DD240" s="2" t="s">
        <v>4</v>
      </c>
      <c r="DE240" s="2" t="s">
        <v>4</v>
      </c>
      <c r="DF240" s="2" t="s">
        <v>4</v>
      </c>
      <c r="DG240" s="2" t="s">
        <v>4</v>
      </c>
      <c r="DH240" s="2" t="s">
        <v>4</v>
      </c>
      <c r="DI240" s="2" t="s">
        <v>4</v>
      </c>
      <c r="DJ240" s="2" t="s">
        <v>4</v>
      </c>
      <c r="DK240" s="2" t="s">
        <v>4</v>
      </c>
      <c r="DL240" s="2" t="s">
        <v>4</v>
      </c>
      <c r="DM240" s="2" t="s">
        <v>4</v>
      </c>
      <c r="DN240" s="2">
        <v>0</v>
      </c>
      <c r="DO240" s="2">
        <v>0</v>
      </c>
      <c r="DP240" s="2">
        <v>1</v>
      </c>
      <c r="DQ240" s="2">
        <v>1</v>
      </c>
      <c r="DR240" s="2"/>
      <c r="DS240" s="2"/>
      <c r="DT240" s="2"/>
      <c r="DU240" s="2">
        <v>1010</v>
      </c>
      <c r="DV240" s="2" t="s">
        <v>258</v>
      </c>
      <c r="DW240" s="2" t="s">
        <v>258</v>
      </c>
      <c r="DX240" s="2">
        <v>100</v>
      </c>
      <c r="DY240" s="2"/>
      <c r="DZ240" s="2"/>
      <c r="EA240" s="2"/>
      <c r="EB240" s="2"/>
      <c r="EC240" s="2"/>
      <c r="ED240" s="2"/>
      <c r="EE240" s="2">
        <v>16510370</v>
      </c>
      <c r="EF240" s="2">
        <v>3</v>
      </c>
      <c r="EG240" s="2" t="s">
        <v>368</v>
      </c>
      <c r="EH240" s="2">
        <v>0</v>
      </c>
      <c r="EI240" s="2" t="s">
        <v>4</v>
      </c>
      <c r="EJ240" s="2">
        <v>2</v>
      </c>
      <c r="EK240" s="2">
        <v>108001</v>
      </c>
      <c r="EL240" s="2" t="s">
        <v>369</v>
      </c>
      <c r="EM240" s="2" t="s">
        <v>370</v>
      </c>
      <c r="EN240" s="2"/>
      <c r="EO240" s="2" t="s">
        <v>4</v>
      </c>
      <c r="EP240" s="2"/>
      <c r="EQ240" s="2">
        <v>0</v>
      </c>
      <c r="ER240" s="2">
        <v>375</v>
      </c>
      <c r="ES240" s="2">
        <v>375</v>
      </c>
      <c r="ET240" s="2">
        <v>0</v>
      </c>
      <c r="EU240" s="2">
        <v>0</v>
      </c>
      <c r="EV240" s="2">
        <v>0</v>
      </c>
      <c r="EW240" s="2">
        <v>0</v>
      </c>
      <c r="EX240" s="2">
        <v>0</v>
      </c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>
        <v>0</v>
      </c>
      <c r="FR240" s="2">
        <f t="shared" si="300"/>
        <v>0</v>
      </c>
      <c r="FS240" s="2">
        <v>0</v>
      </c>
      <c r="FT240" s="2"/>
      <c r="FU240" s="2"/>
      <c r="FV240" s="2"/>
      <c r="FW240" s="2"/>
      <c r="FX240" s="2">
        <v>95</v>
      </c>
      <c r="FY240" s="2">
        <v>65</v>
      </c>
      <c r="FZ240" s="2"/>
      <c r="GA240" s="2" t="s">
        <v>4</v>
      </c>
      <c r="GB240" s="2"/>
      <c r="GC240" s="2"/>
      <c r="GD240" s="2">
        <v>0</v>
      </c>
      <c r="GE240" s="2"/>
      <c r="GF240" s="2">
        <v>-94431625</v>
      </c>
      <c r="GG240" s="2">
        <v>2</v>
      </c>
      <c r="GH240" s="2">
        <v>1</v>
      </c>
      <c r="GI240" s="2">
        <v>-2</v>
      </c>
      <c r="GJ240" s="2">
        <v>0</v>
      </c>
      <c r="GK240" s="2">
        <f>ROUND(R240*(R12)/100,2)</f>
        <v>0</v>
      </c>
      <c r="GL240" s="2">
        <f t="shared" si="301"/>
        <v>0</v>
      </c>
      <c r="GM240" s="2">
        <f t="shared" si="302"/>
        <v>15</v>
      </c>
      <c r="GN240" s="2">
        <f t="shared" si="303"/>
        <v>0</v>
      </c>
      <c r="GO240" s="2">
        <f t="shared" si="304"/>
        <v>15</v>
      </c>
      <c r="GP240" s="2">
        <f t="shared" si="305"/>
        <v>0</v>
      </c>
      <c r="GQ240" s="2"/>
      <c r="GR240" s="2">
        <v>0</v>
      </c>
      <c r="GS240" s="2">
        <v>3</v>
      </c>
      <c r="GT240" s="2">
        <v>0</v>
      </c>
      <c r="GU240" s="2" t="s">
        <v>4</v>
      </c>
      <c r="GV240" s="2">
        <f t="shared" si="306"/>
        <v>0</v>
      </c>
      <c r="GW240" s="2">
        <v>1</v>
      </c>
      <c r="GX240" s="2">
        <f t="shared" si="307"/>
        <v>0</v>
      </c>
      <c r="GY240" s="2"/>
      <c r="GZ240" s="2"/>
      <c r="HA240" s="2">
        <v>0</v>
      </c>
      <c r="HB240" s="2">
        <v>0</v>
      </c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>
        <v>0</v>
      </c>
      <c r="IL240" s="2"/>
      <c r="IM240" s="2"/>
      <c r="IN240" s="2"/>
      <c r="IO240" s="2"/>
      <c r="IP240" s="2"/>
      <c r="IQ240" s="2"/>
      <c r="IR240" s="2"/>
      <c r="IS240" s="2"/>
      <c r="IT240" s="2"/>
      <c r="IU240" s="2"/>
    </row>
    <row r="241" spans="1:255" x14ac:dyDescent="0.2">
      <c r="A241">
        <v>18</v>
      </c>
      <c r="B241">
        <v>1</v>
      </c>
      <c r="C241">
        <v>522</v>
      </c>
      <c r="E241" t="s">
        <v>447</v>
      </c>
      <c r="F241" t="s">
        <v>448</v>
      </c>
      <c r="G241" t="s">
        <v>449</v>
      </c>
      <c r="H241" t="s">
        <v>258</v>
      </c>
      <c r="I241">
        <f>I237*J241</f>
        <v>0.04</v>
      </c>
      <c r="J241">
        <v>2.1276595744680854E-2</v>
      </c>
      <c r="O241">
        <f t="shared" si="275"/>
        <v>97.95</v>
      </c>
      <c r="P241">
        <f t="shared" si="276"/>
        <v>97.95</v>
      </c>
      <c r="Q241">
        <f t="shared" si="277"/>
        <v>0</v>
      </c>
      <c r="R241">
        <f t="shared" si="278"/>
        <v>0</v>
      </c>
      <c r="S241">
        <f t="shared" si="279"/>
        <v>0</v>
      </c>
      <c r="T241">
        <f t="shared" si="280"/>
        <v>0</v>
      </c>
      <c r="U241">
        <f t="shared" si="281"/>
        <v>0</v>
      </c>
      <c r="V241">
        <f t="shared" si="282"/>
        <v>0</v>
      </c>
      <c r="W241">
        <f t="shared" si="283"/>
        <v>0</v>
      </c>
      <c r="X241">
        <f t="shared" si="284"/>
        <v>0</v>
      </c>
      <c r="Y241">
        <f t="shared" si="285"/>
        <v>0</v>
      </c>
      <c r="AA241">
        <v>16483255</v>
      </c>
      <c r="AB241">
        <f t="shared" si="286"/>
        <v>375</v>
      </c>
      <c r="AC241">
        <f t="shared" si="269"/>
        <v>375</v>
      </c>
      <c r="AD241">
        <f t="shared" si="270"/>
        <v>0</v>
      </c>
      <c r="AE241">
        <f t="shared" si="271"/>
        <v>0</v>
      </c>
      <c r="AF241">
        <f t="shared" si="272"/>
        <v>0</v>
      </c>
      <c r="AG241">
        <f t="shared" si="287"/>
        <v>0</v>
      </c>
      <c r="AH241">
        <f t="shared" si="273"/>
        <v>0</v>
      </c>
      <c r="AI241">
        <f t="shared" si="274"/>
        <v>0</v>
      </c>
      <c r="AJ241">
        <f t="shared" si="288"/>
        <v>0</v>
      </c>
      <c r="AK241">
        <v>375</v>
      </c>
      <c r="AL241">
        <v>375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95</v>
      </c>
      <c r="AU241">
        <v>65</v>
      </c>
      <c r="AV241">
        <v>1</v>
      </c>
      <c r="AW241">
        <v>1</v>
      </c>
      <c r="AZ241">
        <v>6.53</v>
      </c>
      <c r="BA241">
        <v>1</v>
      </c>
      <c r="BB241">
        <v>1</v>
      </c>
      <c r="BC241">
        <v>6.53</v>
      </c>
      <c r="BD241" t="s">
        <v>4</v>
      </c>
      <c r="BE241" t="s">
        <v>4</v>
      </c>
      <c r="BF241" t="s">
        <v>4</v>
      </c>
      <c r="BG241" t="s">
        <v>4</v>
      </c>
      <c r="BH241">
        <v>3</v>
      </c>
      <c r="BI241">
        <v>2</v>
      </c>
      <c r="BJ241" t="s">
        <v>450</v>
      </c>
      <c r="BM241">
        <v>108001</v>
      </c>
      <c r="BN241">
        <v>0</v>
      </c>
      <c r="BO241" t="s">
        <v>4</v>
      </c>
      <c r="BP241">
        <v>0</v>
      </c>
      <c r="BQ241">
        <v>3</v>
      </c>
      <c r="BR241">
        <v>0</v>
      </c>
      <c r="BS241">
        <v>1</v>
      </c>
      <c r="BT241">
        <v>1</v>
      </c>
      <c r="BU241">
        <v>1</v>
      </c>
      <c r="BV241">
        <v>1</v>
      </c>
      <c r="BW241">
        <v>1</v>
      </c>
      <c r="BX241">
        <v>1</v>
      </c>
      <c r="BY241" t="s">
        <v>4</v>
      </c>
      <c r="BZ241">
        <v>95</v>
      </c>
      <c r="CA241">
        <v>65</v>
      </c>
      <c r="CF241">
        <v>0</v>
      </c>
      <c r="CG241">
        <v>0</v>
      </c>
      <c r="CM241">
        <v>0</v>
      </c>
      <c r="CN241" t="s">
        <v>4</v>
      </c>
      <c r="CO241">
        <v>0</v>
      </c>
      <c r="CP241">
        <f t="shared" si="289"/>
        <v>97.95</v>
      </c>
      <c r="CQ241">
        <f t="shared" si="290"/>
        <v>2448.75</v>
      </c>
      <c r="CR241">
        <f t="shared" si="291"/>
        <v>0</v>
      </c>
      <c r="CS241">
        <f t="shared" si="292"/>
        <v>0</v>
      </c>
      <c r="CT241">
        <f t="shared" si="293"/>
        <v>0</v>
      </c>
      <c r="CU241">
        <f t="shared" si="294"/>
        <v>0</v>
      </c>
      <c r="CV241">
        <f t="shared" si="295"/>
        <v>0</v>
      </c>
      <c r="CW241">
        <f t="shared" si="296"/>
        <v>0</v>
      </c>
      <c r="CX241">
        <f t="shared" si="297"/>
        <v>0</v>
      </c>
      <c r="CY241">
        <f t="shared" si="298"/>
        <v>0</v>
      </c>
      <c r="CZ241">
        <f t="shared" si="299"/>
        <v>0</v>
      </c>
      <c r="DC241" t="s">
        <v>4</v>
      </c>
      <c r="DD241" t="s">
        <v>4</v>
      </c>
      <c r="DE241" t="s">
        <v>4</v>
      </c>
      <c r="DF241" t="s">
        <v>4</v>
      </c>
      <c r="DG241" t="s">
        <v>4</v>
      </c>
      <c r="DH241" t="s">
        <v>4</v>
      </c>
      <c r="DI241" t="s">
        <v>4</v>
      </c>
      <c r="DJ241" t="s">
        <v>4</v>
      </c>
      <c r="DK241" t="s">
        <v>4</v>
      </c>
      <c r="DL241" t="s">
        <v>4</v>
      </c>
      <c r="DM241" t="s">
        <v>4</v>
      </c>
      <c r="DN241">
        <v>0</v>
      </c>
      <c r="DO241">
        <v>0</v>
      </c>
      <c r="DP241">
        <v>1</v>
      </c>
      <c r="DQ241">
        <v>1</v>
      </c>
      <c r="DU241">
        <v>1010</v>
      </c>
      <c r="DV241" t="s">
        <v>258</v>
      </c>
      <c r="DW241" t="s">
        <v>258</v>
      </c>
      <c r="DX241">
        <v>100</v>
      </c>
      <c r="EE241">
        <v>16510370</v>
      </c>
      <c r="EF241">
        <v>3</v>
      </c>
      <c r="EG241" t="s">
        <v>368</v>
      </c>
      <c r="EH241">
        <v>0</v>
      </c>
      <c r="EI241" t="s">
        <v>4</v>
      </c>
      <c r="EJ241">
        <v>2</v>
      </c>
      <c r="EK241">
        <v>108001</v>
      </c>
      <c r="EL241" t="s">
        <v>369</v>
      </c>
      <c r="EM241" t="s">
        <v>370</v>
      </c>
      <c r="EO241" t="s">
        <v>4</v>
      </c>
      <c r="EQ241">
        <v>0</v>
      </c>
      <c r="ER241">
        <v>375</v>
      </c>
      <c r="ES241">
        <v>375</v>
      </c>
      <c r="ET241">
        <v>0</v>
      </c>
      <c r="EU241">
        <v>0</v>
      </c>
      <c r="EV241">
        <v>0</v>
      </c>
      <c r="EW241">
        <v>0</v>
      </c>
      <c r="EX241">
        <v>0</v>
      </c>
      <c r="FQ241">
        <v>0</v>
      </c>
      <c r="FR241">
        <f t="shared" si="300"/>
        <v>0</v>
      </c>
      <c r="FS241">
        <v>0</v>
      </c>
      <c r="FX241">
        <v>95</v>
      </c>
      <c r="FY241">
        <v>65</v>
      </c>
      <c r="GA241" t="s">
        <v>4</v>
      </c>
      <c r="GD241">
        <v>0</v>
      </c>
      <c r="GF241">
        <v>-94431625</v>
      </c>
      <c r="GG241">
        <v>1</v>
      </c>
      <c r="GH241">
        <v>1</v>
      </c>
      <c r="GI241">
        <v>4</v>
      </c>
      <c r="GJ241">
        <v>0</v>
      </c>
      <c r="GK241">
        <f>ROUND(R241*(S12)/100,2)</f>
        <v>0</v>
      </c>
      <c r="GL241">
        <f t="shared" si="301"/>
        <v>0</v>
      </c>
      <c r="GM241">
        <f t="shared" si="302"/>
        <v>97.95</v>
      </c>
      <c r="GN241">
        <f t="shared" si="303"/>
        <v>0</v>
      </c>
      <c r="GO241">
        <f t="shared" si="304"/>
        <v>97.95</v>
      </c>
      <c r="GP241">
        <f t="shared" si="305"/>
        <v>0</v>
      </c>
      <c r="GR241">
        <v>0</v>
      </c>
      <c r="GS241">
        <v>3</v>
      </c>
      <c r="GT241">
        <v>0</v>
      </c>
      <c r="GU241" t="s">
        <v>4</v>
      </c>
      <c r="GV241">
        <f t="shared" si="306"/>
        <v>0</v>
      </c>
      <c r="GW241">
        <v>1</v>
      </c>
      <c r="GX241">
        <f t="shared" si="307"/>
        <v>0</v>
      </c>
      <c r="HA241">
        <v>0</v>
      </c>
      <c r="HB241">
        <v>0</v>
      </c>
      <c r="IK241">
        <v>0</v>
      </c>
    </row>
    <row r="242" spans="1:255" x14ac:dyDescent="0.2">
      <c r="A242" s="2">
        <v>17</v>
      </c>
      <c r="B242" s="2">
        <v>1</v>
      </c>
      <c r="C242" s="2">
        <f>ROW(SmtRes!A536)</f>
        <v>536</v>
      </c>
      <c r="D242" s="2">
        <f>ROW(EtalonRes!A518)</f>
        <v>518</v>
      </c>
      <c r="E242" s="2" t="s">
        <v>451</v>
      </c>
      <c r="F242" s="2" t="s">
        <v>364</v>
      </c>
      <c r="G242" s="2" t="s">
        <v>452</v>
      </c>
      <c r="H242" s="2" t="s">
        <v>101</v>
      </c>
      <c r="I242" s="2">
        <v>4</v>
      </c>
      <c r="J242" s="2">
        <v>0</v>
      </c>
      <c r="K242" s="2"/>
      <c r="L242" s="2"/>
      <c r="M242" s="2"/>
      <c r="N242" s="2"/>
      <c r="O242" s="2">
        <f t="shared" si="275"/>
        <v>280.88</v>
      </c>
      <c r="P242" s="2">
        <f t="shared" si="276"/>
        <v>172.16</v>
      </c>
      <c r="Q242" s="2">
        <f t="shared" si="277"/>
        <v>7.12</v>
      </c>
      <c r="R242" s="2">
        <f t="shared" si="278"/>
        <v>1.04</v>
      </c>
      <c r="S242" s="2">
        <f t="shared" si="279"/>
        <v>101.6</v>
      </c>
      <c r="T242" s="2">
        <f t="shared" si="280"/>
        <v>0</v>
      </c>
      <c r="U242" s="2">
        <f t="shared" si="281"/>
        <v>10.24</v>
      </c>
      <c r="V242" s="2">
        <f t="shared" si="282"/>
        <v>0.08</v>
      </c>
      <c r="W242" s="2">
        <f t="shared" si="283"/>
        <v>0</v>
      </c>
      <c r="X242" s="2">
        <f t="shared" si="284"/>
        <v>97.51</v>
      </c>
      <c r="Y242" s="2">
        <f t="shared" si="285"/>
        <v>66.72</v>
      </c>
      <c r="Z242" s="2"/>
      <c r="AA242" s="2">
        <v>16483241</v>
      </c>
      <c r="AB242" s="2">
        <f t="shared" si="286"/>
        <v>70.22</v>
      </c>
      <c r="AC242" s="2">
        <f t="shared" si="269"/>
        <v>43.04</v>
      </c>
      <c r="AD242" s="2">
        <f t="shared" si="270"/>
        <v>1.78</v>
      </c>
      <c r="AE242" s="2">
        <f t="shared" si="271"/>
        <v>0.26</v>
      </c>
      <c r="AF242" s="2">
        <f t="shared" si="272"/>
        <v>25.4</v>
      </c>
      <c r="AG242" s="2">
        <f t="shared" si="287"/>
        <v>0</v>
      </c>
      <c r="AH242" s="2">
        <f t="shared" si="273"/>
        <v>2.56</v>
      </c>
      <c r="AI242" s="2">
        <f t="shared" si="274"/>
        <v>0.02</v>
      </c>
      <c r="AJ242" s="2">
        <f t="shared" si="288"/>
        <v>0</v>
      </c>
      <c r="AK242" s="2">
        <v>70.22</v>
      </c>
      <c r="AL242" s="2">
        <v>43.04</v>
      </c>
      <c r="AM242" s="2">
        <v>1.78</v>
      </c>
      <c r="AN242" s="2">
        <v>0.26</v>
      </c>
      <c r="AO242" s="2">
        <v>25.4</v>
      </c>
      <c r="AP242" s="2">
        <v>0</v>
      </c>
      <c r="AQ242" s="2">
        <v>2.56</v>
      </c>
      <c r="AR242" s="2">
        <v>0.02</v>
      </c>
      <c r="AS242" s="2">
        <v>0</v>
      </c>
      <c r="AT242" s="2">
        <v>95</v>
      </c>
      <c r="AU242" s="2">
        <v>65</v>
      </c>
      <c r="AV242" s="2">
        <v>1</v>
      </c>
      <c r="AW242" s="2">
        <v>1</v>
      </c>
      <c r="AX242" s="2"/>
      <c r="AY242" s="2"/>
      <c r="AZ242" s="2">
        <v>1</v>
      </c>
      <c r="BA242" s="2">
        <v>1</v>
      </c>
      <c r="BB242" s="2">
        <v>1</v>
      </c>
      <c r="BC242" s="2">
        <v>1</v>
      </c>
      <c r="BD242" s="2" t="s">
        <v>4</v>
      </c>
      <c r="BE242" s="2" t="s">
        <v>4</v>
      </c>
      <c r="BF242" s="2" t="s">
        <v>4</v>
      </c>
      <c r="BG242" s="2" t="s">
        <v>4</v>
      </c>
      <c r="BH242" s="2">
        <v>0</v>
      </c>
      <c r="BI242" s="2">
        <v>2</v>
      </c>
      <c r="BJ242" s="2" t="s">
        <v>366</v>
      </c>
      <c r="BK242" s="2"/>
      <c r="BL242" s="2"/>
      <c r="BM242" s="2">
        <v>108001</v>
      </c>
      <c r="BN242" s="2">
        <v>0</v>
      </c>
      <c r="BO242" s="2" t="s">
        <v>4</v>
      </c>
      <c r="BP242" s="2">
        <v>0</v>
      </c>
      <c r="BQ242" s="2">
        <v>3</v>
      </c>
      <c r="BR242" s="2">
        <v>0</v>
      </c>
      <c r="BS242" s="2">
        <v>1</v>
      </c>
      <c r="BT242" s="2">
        <v>1</v>
      </c>
      <c r="BU242" s="2">
        <v>1</v>
      </c>
      <c r="BV242" s="2">
        <v>1</v>
      </c>
      <c r="BW242" s="2">
        <v>1</v>
      </c>
      <c r="BX242" s="2">
        <v>1</v>
      </c>
      <c r="BY242" s="2" t="s">
        <v>4</v>
      </c>
      <c r="BZ242" s="2">
        <v>95</v>
      </c>
      <c r="CA242" s="2">
        <v>65</v>
      </c>
      <c r="CB242" s="2"/>
      <c r="CC242" s="2"/>
      <c r="CD242" s="2"/>
      <c r="CE242" s="2"/>
      <c r="CF242" s="2">
        <v>0</v>
      </c>
      <c r="CG242" s="2">
        <v>0</v>
      </c>
      <c r="CH242" s="2"/>
      <c r="CI242" s="2"/>
      <c r="CJ242" s="2"/>
      <c r="CK242" s="2"/>
      <c r="CL242" s="2"/>
      <c r="CM242" s="2">
        <v>0</v>
      </c>
      <c r="CN242" s="2" t="s">
        <v>4</v>
      </c>
      <c r="CO242" s="2">
        <v>0</v>
      </c>
      <c r="CP242" s="2">
        <f t="shared" si="289"/>
        <v>280.88</v>
      </c>
      <c r="CQ242" s="2">
        <f t="shared" si="290"/>
        <v>43.04</v>
      </c>
      <c r="CR242" s="2">
        <f t="shared" si="291"/>
        <v>1.78</v>
      </c>
      <c r="CS242" s="2">
        <f t="shared" si="292"/>
        <v>0.26</v>
      </c>
      <c r="CT242" s="2">
        <f t="shared" si="293"/>
        <v>25.4</v>
      </c>
      <c r="CU242" s="2">
        <f t="shared" si="294"/>
        <v>0</v>
      </c>
      <c r="CV242" s="2">
        <f t="shared" si="295"/>
        <v>2.56</v>
      </c>
      <c r="CW242" s="2">
        <f t="shared" si="296"/>
        <v>0.02</v>
      </c>
      <c r="CX242" s="2">
        <f t="shared" si="297"/>
        <v>0</v>
      </c>
      <c r="CY242" s="2">
        <f t="shared" si="298"/>
        <v>97.507999999999996</v>
      </c>
      <c r="CZ242" s="2">
        <f t="shared" si="299"/>
        <v>66.716000000000008</v>
      </c>
      <c r="DA242" s="2"/>
      <c r="DB242" s="2"/>
      <c r="DC242" s="2" t="s">
        <v>4</v>
      </c>
      <c r="DD242" s="2" t="s">
        <v>4</v>
      </c>
      <c r="DE242" s="2" t="s">
        <v>4</v>
      </c>
      <c r="DF242" s="2" t="s">
        <v>4</v>
      </c>
      <c r="DG242" s="2" t="s">
        <v>4</v>
      </c>
      <c r="DH242" s="2" t="s">
        <v>4</v>
      </c>
      <c r="DI242" s="2" t="s">
        <v>4</v>
      </c>
      <c r="DJ242" s="2" t="s">
        <v>4</v>
      </c>
      <c r="DK242" s="2" t="s">
        <v>4</v>
      </c>
      <c r="DL242" s="2" t="s">
        <v>4</v>
      </c>
      <c r="DM242" s="2" t="s">
        <v>4</v>
      </c>
      <c r="DN242" s="2">
        <v>0</v>
      </c>
      <c r="DO242" s="2">
        <v>0</v>
      </c>
      <c r="DP242" s="2">
        <v>1</v>
      </c>
      <c r="DQ242" s="2">
        <v>1</v>
      </c>
      <c r="DR242" s="2"/>
      <c r="DS242" s="2"/>
      <c r="DT242" s="2"/>
      <c r="DU242" s="2">
        <v>1013</v>
      </c>
      <c r="DV242" s="2" t="s">
        <v>101</v>
      </c>
      <c r="DW242" s="2" t="s">
        <v>101</v>
      </c>
      <c r="DX242" s="2">
        <v>1</v>
      </c>
      <c r="DY242" s="2"/>
      <c r="DZ242" s="2"/>
      <c r="EA242" s="2"/>
      <c r="EB242" s="2"/>
      <c r="EC242" s="2"/>
      <c r="ED242" s="2"/>
      <c r="EE242" s="2">
        <v>16510370</v>
      </c>
      <c r="EF242" s="2">
        <v>3</v>
      </c>
      <c r="EG242" s="2" t="s">
        <v>368</v>
      </c>
      <c r="EH242" s="2">
        <v>0</v>
      </c>
      <c r="EI242" s="2" t="s">
        <v>4</v>
      </c>
      <c r="EJ242" s="2">
        <v>2</v>
      </c>
      <c r="EK242" s="2">
        <v>108001</v>
      </c>
      <c r="EL242" s="2" t="s">
        <v>369</v>
      </c>
      <c r="EM242" s="2" t="s">
        <v>370</v>
      </c>
      <c r="EN242" s="2"/>
      <c r="EO242" s="2" t="s">
        <v>4</v>
      </c>
      <c r="EP242" s="2"/>
      <c r="EQ242" s="2">
        <v>0</v>
      </c>
      <c r="ER242" s="2">
        <v>70.22</v>
      </c>
      <c r="ES242" s="2">
        <v>43.04</v>
      </c>
      <c r="ET242" s="2">
        <v>1.78</v>
      </c>
      <c r="EU242" s="2">
        <v>0.26</v>
      </c>
      <c r="EV242" s="2">
        <v>25.4</v>
      </c>
      <c r="EW242" s="2">
        <v>2.56</v>
      </c>
      <c r="EX242" s="2">
        <v>0.02</v>
      </c>
      <c r="EY242" s="2">
        <v>0</v>
      </c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>
        <v>0</v>
      </c>
      <c r="FR242" s="2">
        <f t="shared" si="300"/>
        <v>0</v>
      </c>
      <c r="FS242" s="2">
        <v>0</v>
      </c>
      <c r="FT242" s="2"/>
      <c r="FU242" s="2"/>
      <c r="FV242" s="2"/>
      <c r="FW242" s="2"/>
      <c r="FX242" s="2">
        <v>95</v>
      </c>
      <c r="FY242" s="2">
        <v>65</v>
      </c>
      <c r="FZ242" s="2"/>
      <c r="GA242" s="2" t="s">
        <v>4</v>
      </c>
      <c r="GB242" s="2"/>
      <c r="GC242" s="2"/>
      <c r="GD242" s="2">
        <v>0</v>
      </c>
      <c r="GE242" s="2"/>
      <c r="GF242" s="2">
        <v>-640736639</v>
      </c>
      <c r="GG242" s="2">
        <v>2</v>
      </c>
      <c r="GH242" s="2">
        <v>1</v>
      </c>
      <c r="GI242" s="2">
        <v>-2</v>
      </c>
      <c r="GJ242" s="2">
        <v>0</v>
      </c>
      <c r="GK242" s="2">
        <f>ROUND(R242*(R12)/100,2)</f>
        <v>0</v>
      </c>
      <c r="GL242" s="2">
        <f t="shared" si="301"/>
        <v>0</v>
      </c>
      <c r="GM242" s="2">
        <f t="shared" si="302"/>
        <v>445.11</v>
      </c>
      <c r="GN242" s="2">
        <f t="shared" si="303"/>
        <v>0</v>
      </c>
      <c r="GO242" s="2">
        <f t="shared" si="304"/>
        <v>445.11</v>
      </c>
      <c r="GP242" s="2">
        <f t="shared" si="305"/>
        <v>0</v>
      </c>
      <c r="GQ242" s="2"/>
      <c r="GR242" s="2">
        <v>0</v>
      </c>
      <c r="GS242" s="2">
        <v>3</v>
      </c>
      <c r="GT242" s="2">
        <v>0</v>
      </c>
      <c r="GU242" s="2" t="s">
        <v>4</v>
      </c>
      <c r="GV242" s="2">
        <f t="shared" si="306"/>
        <v>0</v>
      </c>
      <c r="GW242" s="2">
        <v>1</v>
      </c>
      <c r="GX242" s="2">
        <f t="shared" si="307"/>
        <v>0</v>
      </c>
      <c r="GY242" s="2"/>
      <c r="GZ242" s="2"/>
      <c r="HA242" s="2">
        <v>0</v>
      </c>
      <c r="HB242" s="2">
        <v>0</v>
      </c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>
        <v>0</v>
      </c>
      <c r="IL242" s="2"/>
      <c r="IM242" s="2"/>
      <c r="IN242" s="2"/>
      <c r="IO242" s="2"/>
      <c r="IP242" s="2"/>
      <c r="IQ242" s="2"/>
      <c r="IR242" s="2"/>
      <c r="IS242" s="2"/>
      <c r="IT242" s="2"/>
      <c r="IU242" s="2"/>
    </row>
    <row r="243" spans="1:255" x14ac:dyDescent="0.2">
      <c r="A243">
        <v>17</v>
      </c>
      <c r="B243">
        <v>1</v>
      </c>
      <c r="C243">
        <f>ROW(SmtRes!A548)</f>
        <v>548</v>
      </c>
      <c r="D243">
        <f>ROW(EtalonRes!A530)</f>
        <v>530</v>
      </c>
      <c r="E243" t="s">
        <v>451</v>
      </c>
      <c r="F243" t="s">
        <v>364</v>
      </c>
      <c r="G243" t="s">
        <v>452</v>
      </c>
      <c r="H243" t="s">
        <v>101</v>
      </c>
      <c r="I243">
        <v>4</v>
      </c>
      <c r="J243">
        <v>0</v>
      </c>
      <c r="O243">
        <f t="shared" si="275"/>
        <v>1834.14</v>
      </c>
      <c r="P243">
        <f t="shared" si="276"/>
        <v>1124.2</v>
      </c>
      <c r="Q243">
        <f t="shared" si="277"/>
        <v>46.49</v>
      </c>
      <c r="R243">
        <f t="shared" si="278"/>
        <v>6.79</v>
      </c>
      <c r="S243">
        <f t="shared" si="279"/>
        <v>663.45</v>
      </c>
      <c r="T243">
        <f t="shared" si="280"/>
        <v>0</v>
      </c>
      <c r="U243">
        <f t="shared" si="281"/>
        <v>10.24</v>
      </c>
      <c r="V243">
        <f t="shared" si="282"/>
        <v>0.08</v>
      </c>
      <c r="W243">
        <f t="shared" si="283"/>
        <v>0</v>
      </c>
      <c r="X243">
        <f t="shared" si="284"/>
        <v>636.73</v>
      </c>
      <c r="Y243">
        <f t="shared" si="285"/>
        <v>435.66</v>
      </c>
      <c r="AA243">
        <v>16483255</v>
      </c>
      <c r="AB243">
        <f t="shared" si="286"/>
        <v>70.22</v>
      </c>
      <c r="AC243">
        <f t="shared" si="269"/>
        <v>43.04</v>
      </c>
      <c r="AD243">
        <f t="shared" si="270"/>
        <v>1.78</v>
      </c>
      <c r="AE243">
        <f t="shared" si="271"/>
        <v>0.26</v>
      </c>
      <c r="AF243">
        <f t="shared" si="272"/>
        <v>25.4</v>
      </c>
      <c r="AG243">
        <f t="shared" si="287"/>
        <v>0</v>
      </c>
      <c r="AH243">
        <f t="shared" si="273"/>
        <v>2.56</v>
      </c>
      <c r="AI243">
        <f t="shared" si="274"/>
        <v>0.02</v>
      </c>
      <c r="AJ243">
        <f t="shared" si="288"/>
        <v>0</v>
      </c>
      <c r="AK243">
        <v>70.22</v>
      </c>
      <c r="AL243">
        <v>43.04</v>
      </c>
      <c r="AM243">
        <v>1.78</v>
      </c>
      <c r="AN243">
        <v>0.26</v>
      </c>
      <c r="AO243">
        <v>25.4</v>
      </c>
      <c r="AP243">
        <v>0</v>
      </c>
      <c r="AQ243">
        <v>2.56</v>
      </c>
      <c r="AR243">
        <v>0.02</v>
      </c>
      <c r="AS243">
        <v>0</v>
      </c>
      <c r="AT243">
        <v>95</v>
      </c>
      <c r="AU243">
        <v>65</v>
      </c>
      <c r="AV243">
        <v>1</v>
      </c>
      <c r="AW243">
        <v>1</v>
      </c>
      <c r="AZ243">
        <v>6.53</v>
      </c>
      <c r="BA243">
        <v>6.53</v>
      </c>
      <c r="BB243">
        <v>6.53</v>
      </c>
      <c r="BC243">
        <v>6.53</v>
      </c>
      <c r="BD243" t="s">
        <v>4</v>
      </c>
      <c r="BE243" t="s">
        <v>4</v>
      </c>
      <c r="BF243" t="s">
        <v>4</v>
      </c>
      <c r="BG243" t="s">
        <v>4</v>
      </c>
      <c r="BH243">
        <v>0</v>
      </c>
      <c r="BI243">
        <v>2</v>
      </c>
      <c r="BJ243" t="s">
        <v>366</v>
      </c>
      <c r="BM243">
        <v>108001</v>
      </c>
      <c r="BN243">
        <v>0</v>
      </c>
      <c r="BO243" t="s">
        <v>4</v>
      </c>
      <c r="BP243">
        <v>0</v>
      </c>
      <c r="BQ243">
        <v>3</v>
      </c>
      <c r="BR243">
        <v>0</v>
      </c>
      <c r="BS243">
        <v>6.53</v>
      </c>
      <c r="BT243">
        <v>1</v>
      </c>
      <c r="BU243">
        <v>1</v>
      </c>
      <c r="BV243">
        <v>1</v>
      </c>
      <c r="BW243">
        <v>1</v>
      </c>
      <c r="BX243">
        <v>1</v>
      </c>
      <c r="BY243" t="s">
        <v>4</v>
      </c>
      <c r="BZ243">
        <v>95</v>
      </c>
      <c r="CA243">
        <v>65</v>
      </c>
      <c r="CF243">
        <v>0</v>
      </c>
      <c r="CG243">
        <v>0</v>
      </c>
      <c r="CM243">
        <v>0</v>
      </c>
      <c r="CN243" t="s">
        <v>4</v>
      </c>
      <c r="CO243">
        <v>0</v>
      </c>
      <c r="CP243">
        <f t="shared" si="289"/>
        <v>1834.14</v>
      </c>
      <c r="CQ243">
        <f t="shared" si="290"/>
        <v>281.05119999999999</v>
      </c>
      <c r="CR243">
        <f t="shared" si="291"/>
        <v>11.6234</v>
      </c>
      <c r="CS243">
        <f t="shared" si="292"/>
        <v>1.6978000000000002</v>
      </c>
      <c r="CT243">
        <f t="shared" si="293"/>
        <v>165.86199999999999</v>
      </c>
      <c r="CU243">
        <f t="shared" si="294"/>
        <v>0</v>
      </c>
      <c r="CV243">
        <f t="shared" si="295"/>
        <v>2.56</v>
      </c>
      <c r="CW243">
        <f t="shared" si="296"/>
        <v>0.02</v>
      </c>
      <c r="CX243">
        <f t="shared" si="297"/>
        <v>0</v>
      </c>
      <c r="CY243">
        <f t="shared" si="298"/>
        <v>636.72800000000007</v>
      </c>
      <c r="CZ243">
        <f t="shared" si="299"/>
        <v>435.65600000000001</v>
      </c>
      <c r="DC243" t="s">
        <v>4</v>
      </c>
      <c r="DD243" t="s">
        <v>4</v>
      </c>
      <c r="DE243" t="s">
        <v>4</v>
      </c>
      <c r="DF243" t="s">
        <v>4</v>
      </c>
      <c r="DG243" t="s">
        <v>4</v>
      </c>
      <c r="DH243" t="s">
        <v>4</v>
      </c>
      <c r="DI243" t="s">
        <v>4</v>
      </c>
      <c r="DJ243" t="s">
        <v>4</v>
      </c>
      <c r="DK243" t="s">
        <v>4</v>
      </c>
      <c r="DL243" t="s">
        <v>4</v>
      </c>
      <c r="DM243" t="s">
        <v>4</v>
      </c>
      <c r="DN243">
        <v>0</v>
      </c>
      <c r="DO243">
        <v>0</v>
      </c>
      <c r="DP243">
        <v>1</v>
      </c>
      <c r="DQ243">
        <v>1</v>
      </c>
      <c r="DU243">
        <v>1013</v>
      </c>
      <c r="DV243" t="s">
        <v>101</v>
      </c>
      <c r="DW243" t="s">
        <v>101</v>
      </c>
      <c r="DX243">
        <v>1</v>
      </c>
      <c r="EE243">
        <v>16510370</v>
      </c>
      <c r="EF243">
        <v>3</v>
      </c>
      <c r="EG243" t="s">
        <v>368</v>
      </c>
      <c r="EH243">
        <v>0</v>
      </c>
      <c r="EI243" t="s">
        <v>4</v>
      </c>
      <c r="EJ243">
        <v>2</v>
      </c>
      <c r="EK243">
        <v>108001</v>
      </c>
      <c r="EL243" t="s">
        <v>369</v>
      </c>
      <c r="EM243" t="s">
        <v>370</v>
      </c>
      <c r="EO243" t="s">
        <v>4</v>
      </c>
      <c r="EQ243">
        <v>0</v>
      </c>
      <c r="ER243">
        <v>70.22</v>
      </c>
      <c r="ES243">
        <v>43.04</v>
      </c>
      <c r="ET243">
        <v>1.78</v>
      </c>
      <c r="EU243">
        <v>0.26</v>
      </c>
      <c r="EV243">
        <v>25.4</v>
      </c>
      <c r="EW243">
        <v>2.56</v>
      </c>
      <c r="EX243">
        <v>0.02</v>
      </c>
      <c r="EY243">
        <v>0</v>
      </c>
      <c r="FQ243">
        <v>0</v>
      </c>
      <c r="FR243">
        <f t="shared" si="300"/>
        <v>0</v>
      </c>
      <c r="FS243">
        <v>0</v>
      </c>
      <c r="FX243">
        <v>95</v>
      </c>
      <c r="FY243">
        <v>65</v>
      </c>
      <c r="GA243" t="s">
        <v>4</v>
      </c>
      <c r="GD243">
        <v>0</v>
      </c>
      <c r="GF243">
        <v>-640736639</v>
      </c>
      <c r="GG243">
        <v>1</v>
      </c>
      <c r="GH243">
        <v>1</v>
      </c>
      <c r="GI243">
        <v>4</v>
      </c>
      <c r="GJ243">
        <v>0</v>
      </c>
      <c r="GK243">
        <f>ROUND(R243*(S12)/100,2)</f>
        <v>0</v>
      </c>
      <c r="GL243">
        <f t="shared" si="301"/>
        <v>0</v>
      </c>
      <c r="GM243">
        <f t="shared" si="302"/>
        <v>2906.53</v>
      </c>
      <c r="GN243">
        <f t="shared" si="303"/>
        <v>0</v>
      </c>
      <c r="GO243">
        <f t="shared" si="304"/>
        <v>2906.53</v>
      </c>
      <c r="GP243">
        <f t="shared" si="305"/>
        <v>0</v>
      </c>
      <c r="GR243">
        <v>0</v>
      </c>
      <c r="GS243">
        <v>3</v>
      </c>
      <c r="GT243">
        <v>0</v>
      </c>
      <c r="GU243" t="s">
        <v>4</v>
      </c>
      <c r="GV243">
        <f t="shared" si="306"/>
        <v>0</v>
      </c>
      <c r="GW243">
        <v>1</v>
      </c>
      <c r="GX243">
        <f t="shared" si="307"/>
        <v>0</v>
      </c>
      <c r="HA243">
        <v>0</v>
      </c>
      <c r="HB243">
        <v>0</v>
      </c>
      <c r="IK243">
        <v>0</v>
      </c>
    </row>
    <row r="244" spans="1:255" x14ac:dyDescent="0.2">
      <c r="A244" s="2">
        <v>17</v>
      </c>
      <c r="B244" s="2">
        <v>1</v>
      </c>
      <c r="C244" s="2">
        <f>ROW(SmtRes!A563)</f>
        <v>563</v>
      </c>
      <c r="D244" s="2">
        <f>ROW(EtalonRes!A544)</f>
        <v>544</v>
      </c>
      <c r="E244" s="2" t="s">
        <v>453</v>
      </c>
      <c r="F244" s="2" t="s">
        <v>454</v>
      </c>
      <c r="G244" s="2" t="s">
        <v>455</v>
      </c>
      <c r="H244" s="2" t="s">
        <v>101</v>
      </c>
      <c r="I244" s="2">
        <v>56</v>
      </c>
      <c r="J244" s="2">
        <v>0</v>
      </c>
      <c r="K244" s="2"/>
      <c r="L244" s="2"/>
      <c r="M244" s="2"/>
      <c r="N244" s="2"/>
      <c r="O244" s="2">
        <f t="shared" si="275"/>
        <v>2014.88</v>
      </c>
      <c r="P244" s="2">
        <f t="shared" si="276"/>
        <v>1125.04</v>
      </c>
      <c r="Q244" s="2">
        <f t="shared" si="277"/>
        <v>58.8</v>
      </c>
      <c r="R244" s="2">
        <f t="shared" si="278"/>
        <v>0</v>
      </c>
      <c r="S244" s="2">
        <f t="shared" si="279"/>
        <v>831.04</v>
      </c>
      <c r="T244" s="2">
        <f t="shared" si="280"/>
        <v>0</v>
      </c>
      <c r="U244" s="2">
        <f t="shared" si="281"/>
        <v>87.36</v>
      </c>
      <c r="V244" s="2">
        <f t="shared" si="282"/>
        <v>0</v>
      </c>
      <c r="W244" s="2">
        <f t="shared" si="283"/>
        <v>0</v>
      </c>
      <c r="X244" s="2">
        <f t="shared" si="284"/>
        <v>789.49</v>
      </c>
      <c r="Y244" s="2">
        <f t="shared" si="285"/>
        <v>540.17999999999995</v>
      </c>
      <c r="Z244" s="2"/>
      <c r="AA244" s="2">
        <v>16483241</v>
      </c>
      <c r="AB244" s="2">
        <f t="shared" si="286"/>
        <v>35.979999999999997</v>
      </c>
      <c r="AC244" s="2">
        <f t="shared" si="269"/>
        <v>20.09</v>
      </c>
      <c r="AD244" s="2">
        <f t="shared" si="270"/>
        <v>1.05</v>
      </c>
      <c r="AE244" s="2">
        <f t="shared" si="271"/>
        <v>0</v>
      </c>
      <c r="AF244" s="2">
        <f t="shared" si="272"/>
        <v>14.84</v>
      </c>
      <c r="AG244" s="2">
        <f t="shared" si="287"/>
        <v>0</v>
      </c>
      <c r="AH244" s="2">
        <f t="shared" si="273"/>
        <v>1.56</v>
      </c>
      <c r="AI244" s="2">
        <f t="shared" si="274"/>
        <v>0</v>
      </c>
      <c r="AJ244" s="2">
        <f t="shared" si="288"/>
        <v>0</v>
      </c>
      <c r="AK244" s="2">
        <v>35.979999999999997</v>
      </c>
      <c r="AL244" s="2">
        <v>20.09</v>
      </c>
      <c r="AM244" s="2">
        <v>1.05</v>
      </c>
      <c r="AN244" s="2">
        <v>0</v>
      </c>
      <c r="AO244" s="2">
        <v>14.84</v>
      </c>
      <c r="AP244" s="2">
        <v>0</v>
      </c>
      <c r="AQ244" s="2">
        <v>1.56</v>
      </c>
      <c r="AR244" s="2">
        <v>0</v>
      </c>
      <c r="AS244" s="2">
        <v>0</v>
      </c>
      <c r="AT244" s="2">
        <v>95</v>
      </c>
      <c r="AU244" s="2">
        <v>65</v>
      </c>
      <c r="AV244" s="2">
        <v>1</v>
      </c>
      <c r="AW244" s="2">
        <v>1</v>
      </c>
      <c r="AX244" s="2"/>
      <c r="AY244" s="2"/>
      <c r="AZ244" s="2">
        <v>1</v>
      </c>
      <c r="BA244" s="2">
        <v>1</v>
      </c>
      <c r="BB244" s="2">
        <v>1</v>
      </c>
      <c r="BC244" s="2">
        <v>1</v>
      </c>
      <c r="BD244" s="2" t="s">
        <v>4</v>
      </c>
      <c r="BE244" s="2" t="s">
        <v>4</v>
      </c>
      <c r="BF244" s="2" t="s">
        <v>4</v>
      </c>
      <c r="BG244" s="2" t="s">
        <v>4</v>
      </c>
      <c r="BH244" s="2">
        <v>0</v>
      </c>
      <c r="BI244" s="2">
        <v>2</v>
      </c>
      <c r="BJ244" s="2" t="s">
        <v>456</v>
      </c>
      <c r="BK244" s="2"/>
      <c r="BL244" s="2"/>
      <c r="BM244" s="2">
        <v>108001</v>
      </c>
      <c r="BN244" s="2">
        <v>0</v>
      </c>
      <c r="BO244" s="2" t="s">
        <v>4</v>
      </c>
      <c r="BP244" s="2">
        <v>0</v>
      </c>
      <c r="BQ244" s="2">
        <v>3</v>
      </c>
      <c r="BR244" s="2">
        <v>0</v>
      </c>
      <c r="BS244" s="2">
        <v>1</v>
      </c>
      <c r="BT244" s="2">
        <v>1</v>
      </c>
      <c r="BU244" s="2">
        <v>1</v>
      </c>
      <c r="BV244" s="2">
        <v>1</v>
      </c>
      <c r="BW244" s="2">
        <v>1</v>
      </c>
      <c r="BX244" s="2">
        <v>1</v>
      </c>
      <c r="BY244" s="2" t="s">
        <v>4</v>
      </c>
      <c r="BZ244" s="2">
        <v>95</v>
      </c>
      <c r="CA244" s="2">
        <v>65</v>
      </c>
      <c r="CB244" s="2"/>
      <c r="CC244" s="2"/>
      <c r="CD244" s="2"/>
      <c r="CE244" s="2"/>
      <c r="CF244" s="2">
        <v>0</v>
      </c>
      <c r="CG244" s="2">
        <v>0</v>
      </c>
      <c r="CH244" s="2"/>
      <c r="CI244" s="2"/>
      <c r="CJ244" s="2"/>
      <c r="CK244" s="2"/>
      <c r="CL244" s="2"/>
      <c r="CM244" s="2">
        <v>0</v>
      </c>
      <c r="CN244" s="2" t="s">
        <v>4</v>
      </c>
      <c r="CO244" s="2">
        <v>0</v>
      </c>
      <c r="CP244" s="2">
        <f t="shared" si="289"/>
        <v>2014.8799999999999</v>
      </c>
      <c r="CQ244" s="2">
        <f t="shared" si="290"/>
        <v>20.09</v>
      </c>
      <c r="CR244" s="2">
        <f t="shared" si="291"/>
        <v>1.05</v>
      </c>
      <c r="CS244" s="2">
        <f t="shared" si="292"/>
        <v>0</v>
      </c>
      <c r="CT244" s="2">
        <f t="shared" si="293"/>
        <v>14.84</v>
      </c>
      <c r="CU244" s="2">
        <f t="shared" si="294"/>
        <v>0</v>
      </c>
      <c r="CV244" s="2">
        <f t="shared" si="295"/>
        <v>1.56</v>
      </c>
      <c r="CW244" s="2">
        <f t="shared" si="296"/>
        <v>0</v>
      </c>
      <c r="CX244" s="2">
        <f t="shared" si="297"/>
        <v>0</v>
      </c>
      <c r="CY244" s="2">
        <f t="shared" si="298"/>
        <v>789.48800000000006</v>
      </c>
      <c r="CZ244" s="2">
        <f t="shared" si="299"/>
        <v>540.17599999999993</v>
      </c>
      <c r="DA244" s="2"/>
      <c r="DB244" s="2"/>
      <c r="DC244" s="2" t="s">
        <v>4</v>
      </c>
      <c r="DD244" s="2" t="s">
        <v>4</v>
      </c>
      <c r="DE244" s="2" t="s">
        <v>4</v>
      </c>
      <c r="DF244" s="2" t="s">
        <v>4</v>
      </c>
      <c r="DG244" s="2" t="s">
        <v>4</v>
      </c>
      <c r="DH244" s="2" t="s">
        <v>4</v>
      </c>
      <c r="DI244" s="2" t="s">
        <v>4</v>
      </c>
      <c r="DJ244" s="2" t="s">
        <v>4</v>
      </c>
      <c r="DK244" s="2" t="s">
        <v>4</v>
      </c>
      <c r="DL244" s="2" t="s">
        <v>4</v>
      </c>
      <c r="DM244" s="2" t="s">
        <v>4</v>
      </c>
      <c r="DN244" s="2">
        <v>0</v>
      </c>
      <c r="DO244" s="2">
        <v>0</v>
      </c>
      <c r="DP244" s="2">
        <v>1</v>
      </c>
      <c r="DQ244" s="2">
        <v>1</v>
      </c>
      <c r="DR244" s="2"/>
      <c r="DS244" s="2"/>
      <c r="DT244" s="2"/>
      <c r="DU244" s="2">
        <v>1013</v>
      </c>
      <c r="DV244" s="2" t="s">
        <v>101</v>
      </c>
      <c r="DW244" s="2" t="s">
        <v>101</v>
      </c>
      <c r="DX244" s="2">
        <v>1</v>
      </c>
      <c r="DY244" s="2"/>
      <c r="DZ244" s="2"/>
      <c r="EA244" s="2"/>
      <c r="EB244" s="2"/>
      <c r="EC244" s="2"/>
      <c r="ED244" s="2"/>
      <c r="EE244" s="2">
        <v>16510370</v>
      </c>
      <c r="EF244" s="2">
        <v>3</v>
      </c>
      <c r="EG244" s="2" t="s">
        <v>368</v>
      </c>
      <c r="EH244" s="2">
        <v>0</v>
      </c>
      <c r="EI244" s="2" t="s">
        <v>4</v>
      </c>
      <c r="EJ244" s="2">
        <v>2</v>
      </c>
      <c r="EK244" s="2">
        <v>108001</v>
      </c>
      <c r="EL244" s="2" t="s">
        <v>369</v>
      </c>
      <c r="EM244" s="2" t="s">
        <v>370</v>
      </c>
      <c r="EN244" s="2"/>
      <c r="EO244" s="2" t="s">
        <v>4</v>
      </c>
      <c r="EP244" s="2"/>
      <c r="EQ244" s="2">
        <v>0</v>
      </c>
      <c r="ER244" s="2">
        <v>35.979999999999997</v>
      </c>
      <c r="ES244" s="2">
        <v>20.09</v>
      </c>
      <c r="ET244" s="2">
        <v>1.05</v>
      </c>
      <c r="EU244" s="2">
        <v>0</v>
      </c>
      <c r="EV244" s="2">
        <v>14.84</v>
      </c>
      <c r="EW244" s="2">
        <v>1.56</v>
      </c>
      <c r="EX244" s="2">
        <v>0</v>
      </c>
      <c r="EY244" s="2">
        <v>0</v>
      </c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>
        <v>0</v>
      </c>
      <c r="FR244" s="2">
        <f t="shared" si="300"/>
        <v>0</v>
      </c>
      <c r="FS244" s="2">
        <v>0</v>
      </c>
      <c r="FT244" s="2"/>
      <c r="FU244" s="2"/>
      <c r="FV244" s="2"/>
      <c r="FW244" s="2"/>
      <c r="FX244" s="2">
        <v>95</v>
      </c>
      <c r="FY244" s="2">
        <v>65</v>
      </c>
      <c r="FZ244" s="2"/>
      <c r="GA244" s="2" t="s">
        <v>4</v>
      </c>
      <c r="GB244" s="2"/>
      <c r="GC244" s="2"/>
      <c r="GD244" s="2">
        <v>0</v>
      </c>
      <c r="GE244" s="2"/>
      <c r="GF244" s="2">
        <v>942868882</v>
      </c>
      <c r="GG244" s="2">
        <v>2</v>
      </c>
      <c r="GH244" s="2">
        <v>1</v>
      </c>
      <c r="GI244" s="2">
        <v>-2</v>
      </c>
      <c r="GJ244" s="2">
        <v>0</v>
      </c>
      <c r="GK244" s="2">
        <f>ROUND(R244*(R12)/100,2)</f>
        <v>0</v>
      </c>
      <c r="GL244" s="2">
        <f t="shared" si="301"/>
        <v>0</v>
      </c>
      <c r="GM244" s="2">
        <f t="shared" si="302"/>
        <v>3344.55</v>
      </c>
      <c r="GN244" s="2">
        <f t="shared" si="303"/>
        <v>0</v>
      </c>
      <c r="GO244" s="2">
        <f t="shared" si="304"/>
        <v>3344.55</v>
      </c>
      <c r="GP244" s="2">
        <f t="shared" si="305"/>
        <v>0</v>
      </c>
      <c r="GQ244" s="2"/>
      <c r="GR244" s="2">
        <v>0</v>
      </c>
      <c r="GS244" s="2">
        <v>3</v>
      </c>
      <c r="GT244" s="2">
        <v>0</v>
      </c>
      <c r="GU244" s="2" t="s">
        <v>4</v>
      </c>
      <c r="GV244" s="2">
        <f t="shared" si="306"/>
        <v>0</v>
      </c>
      <c r="GW244" s="2">
        <v>1</v>
      </c>
      <c r="GX244" s="2">
        <f t="shared" si="307"/>
        <v>0</v>
      </c>
      <c r="GY244" s="2"/>
      <c r="GZ244" s="2"/>
      <c r="HA244" s="2">
        <v>0</v>
      </c>
      <c r="HB244" s="2">
        <v>0</v>
      </c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>
        <v>0</v>
      </c>
      <c r="IL244" s="2"/>
      <c r="IM244" s="2"/>
      <c r="IN244" s="2"/>
      <c r="IO244" s="2"/>
      <c r="IP244" s="2"/>
      <c r="IQ244" s="2"/>
      <c r="IR244" s="2"/>
      <c r="IS244" s="2"/>
      <c r="IT244" s="2"/>
      <c r="IU244" s="2"/>
    </row>
    <row r="245" spans="1:255" x14ac:dyDescent="0.2">
      <c r="A245">
        <v>17</v>
      </c>
      <c r="B245">
        <v>1</v>
      </c>
      <c r="C245">
        <f>ROW(SmtRes!A578)</f>
        <v>578</v>
      </c>
      <c r="D245">
        <f>ROW(EtalonRes!A558)</f>
        <v>558</v>
      </c>
      <c r="E245" t="s">
        <v>453</v>
      </c>
      <c r="F245" t="s">
        <v>454</v>
      </c>
      <c r="G245" t="s">
        <v>455</v>
      </c>
      <c r="H245" t="s">
        <v>101</v>
      </c>
      <c r="I245">
        <v>56</v>
      </c>
      <c r="J245">
        <v>0</v>
      </c>
      <c r="O245">
        <f t="shared" si="275"/>
        <v>13157.16</v>
      </c>
      <c r="P245">
        <f t="shared" si="276"/>
        <v>7346.51</v>
      </c>
      <c r="Q245">
        <f t="shared" si="277"/>
        <v>383.96</v>
      </c>
      <c r="R245">
        <f t="shared" si="278"/>
        <v>0</v>
      </c>
      <c r="S245">
        <f t="shared" si="279"/>
        <v>5426.69</v>
      </c>
      <c r="T245">
        <f t="shared" si="280"/>
        <v>0</v>
      </c>
      <c r="U245">
        <f t="shared" si="281"/>
        <v>87.36</v>
      </c>
      <c r="V245">
        <f t="shared" si="282"/>
        <v>0</v>
      </c>
      <c r="W245">
        <f t="shared" si="283"/>
        <v>0</v>
      </c>
      <c r="X245">
        <f t="shared" si="284"/>
        <v>5155.3599999999997</v>
      </c>
      <c r="Y245">
        <f t="shared" si="285"/>
        <v>3527.35</v>
      </c>
      <c r="AA245">
        <v>16483255</v>
      </c>
      <c r="AB245">
        <f t="shared" si="286"/>
        <v>35.979999999999997</v>
      </c>
      <c r="AC245">
        <f t="shared" si="269"/>
        <v>20.09</v>
      </c>
      <c r="AD245">
        <f t="shared" si="270"/>
        <v>1.05</v>
      </c>
      <c r="AE245">
        <f t="shared" si="271"/>
        <v>0</v>
      </c>
      <c r="AF245">
        <f t="shared" si="272"/>
        <v>14.84</v>
      </c>
      <c r="AG245">
        <f t="shared" si="287"/>
        <v>0</v>
      </c>
      <c r="AH245">
        <f t="shared" si="273"/>
        <v>1.56</v>
      </c>
      <c r="AI245">
        <f t="shared" si="274"/>
        <v>0</v>
      </c>
      <c r="AJ245">
        <f t="shared" si="288"/>
        <v>0</v>
      </c>
      <c r="AK245">
        <v>35.979999999999997</v>
      </c>
      <c r="AL245">
        <v>20.09</v>
      </c>
      <c r="AM245">
        <v>1.05</v>
      </c>
      <c r="AN245">
        <v>0</v>
      </c>
      <c r="AO245">
        <v>14.84</v>
      </c>
      <c r="AP245">
        <v>0</v>
      </c>
      <c r="AQ245">
        <v>1.56</v>
      </c>
      <c r="AR245">
        <v>0</v>
      </c>
      <c r="AS245">
        <v>0</v>
      </c>
      <c r="AT245">
        <v>95</v>
      </c>
      <c r="AU245">
        <v>65</v>
      </c>
      <c r="AV245">
        <v>1</v>
      </c>
      <c r="AW245">
        <v>1</v>
      </c>
      <c r="AZ245">
        <v>6.53</v>
      </c>
      <c r="BA245">
        <v>6.53</v>
      </c>
      <c r="BB245">
        <v>6.53</v>
      </c>
      <c r="BC245">
        <v>6.53</v>
      </c>
      <c r="BD245" t="s">
        <v>4</v>
      </c>
      <c r="BE245" t="s">
        <v>4</v>
      </c>
      <c r="BF245" t="s">
        <v>4</v>
      </c>
      <c r="BG245" t="s">
        <v>4</v>
      </c>
      <c r="BH245">
        <v>0</v>
      </c>
      <c r="BI245">
        <v>2</v>
      </c>
      <c r="BJ245" t="s">
        <v>456</v>
      </c>
      <c r="BM245">
        <v>108001</v>
      </c>
      <c r="BN245">
        <v>0</v>
      </c>
      <c r="BO245" t="s">
        <v>4</v>
      </c>
      <c r="BP245">
        <v>0</v>
      </c>
      <c r="BQ245">
        <v>3</v>
      </c>
      <c r="BR245">
        <v>0</v>
      </c>
      <c r="BS245">
        <v>6.53</v>
      </c>
      <c r="BT245">
        <v>1</v>
      </c>
      <c r="BU245">
        <v>1</v>
      </c>
      <c r="BV245">
        <v>1</v>
      </c>
      <c r="BW245">
        <v>1</v>
      </c>
      <c r="BX245">
        <v>1</v>
      </c>
      <c r="BY245" t="s">
        <v>4</v>
      </c>
      <c r="BZ245">
        <v>95</v>
      </c>
      <c r="CA245">
        <v>65</v>
      </c>
      <c r="CF245">
        <v>0</v>
      </c>
      <c r="CG245">
        <v>0</v>
      </c>
      <c r="CM245">
        <v>0</v>
      </c>
      <c r="CN245" t="s">
        <v>4</v>
      </c>
      <c r="CO245">
        <v>0</v>
      </c>
      <c r="CP245">
        <f t="shared" si="289"/>
        <v>13157.16</v>
      </c>
      <c r="CQ245">
        <f t="shared" si="290"/>
        <v>131.18770000000001</v>
      </c>
      <c r="CR245">
        <f t="shared" si="291"/>
        <v>6.8565000000000005</v>
      </c>
      <c r="CS245">
        <f t="shared" si="292"/>
        <v>0</v>
      </c>
      <c r="CT245">
        <f t="shared" si="293"/>
        <v>96.905200000000008</v>
      </c>
      <c r="CU245">
        <f t="shared" si="294"/>
        <v>0</v>
      </c>
      <c r="CV245">
        <f t="shared" si="295"/>
        <v>1.56</v>
      </c>
      <c r="CW245">
        <f t="shared" si="296"/>
        <v>0</v>
      </c>
      <c r="CX245">
        <f t="shared" si="297"/>
        <v>0</v>
      </c>
      <c r="CY245">
        <f t="shared" si="298"/>
        <v>5155.3554999999997</v>
      </c>
      <c r="CZ245">
        <f t="shared" si="299"/>
        <v>3527.3484999999996</v>
      </c>
      <c r="DC245" t="s">
        <v>4</v>
      </c>
      <c r="DD245" t="s">
        <v>4</v>
      </c>
      <c r="DE245" t="s">
        <v>4</v>
      </c>
      <c r="DF245" t="s">
        <v>4</v>
      </c>
      <c r="DG245" t="s">
        <v>4</v>
      </c>
      <c r="DH245" t="s">
        <v>4</v>
      </c>
      <c r="DI245" t="s">
        <v>4</v>
      </c>
      <c r="DJ245" t="s">
        <v>4</v>
      </c>
      <c r="DK245" t="s">
        <v>4</v>
      </c>
      <c r="DL245" t="s">
        <v>4</v>
      </c>
      <c r="DM245" t="s">
        <v>4</v>
      </c>
      <c r="DN245">
        <v>0</v>
      </c>
      <c r="DO245">
        <v>0</v>
      </c>
      <c r="DP245">
        <v>1</v>
      </c>
      <c r="DQ245">
        <v>1</v>
      </c>
      <c r="DU245">
        <v>1013</v>
      </c>
      <c r="DV245" t="s">
        <v>101</v>
      </c>
      <c r="DW245" t="s">
        <v>101</v>
      </c>
      <c r="DX245">
        <v>1</v>
      </c>
      <c r="EE245">
        <v>16510370</v>
      </c>
      <c r="EF245">
        <v>3</v>
      </c>
      <c r="EG245" t="s">
        <v>368</v>
      </c>
      <c r="EH245">
        <v>0</v>
      </c>
      <c r="EI245" t="s">
        <v>4</v>
      </c>
      <c r="EJ245">
        <v>2</v>
      </c>
      <c r="EK245">
        <v>108001</v>
      </c>
      <c r="EL245" t="s">
        <v>369</v>
      </c>
      <c r="EM245" t="s">
        <v>370</v>
      </c>
      <c r="EO245" t="s">
        <v>4</v>
      </c>
      <c r="EQ245">
        <v>0</v>
      </c>
      <c r="ER245">
        <v>35.979999999999997</v>
      </c>
      <c r="ES245">
        <v>20.09</v>
      </c>
      <c r="ET245">
        <v>1.05</v>
      </c>
      <c r="EU245">
        <v>0</v>
      </c>
      <c r="EV245">
        <v>14.84</v>
      </c>
      <c r="EW245">
        <v>1.56</v>
      </c>
      <c r="EX245">
        <v>0</v>
      </c>
      <c r="EY245">
        <v>0</v>
      </c>
      <c r="FQ245">
        <v>0</v>
      </c>
      <c r="FR245">
        <f t="shared" si="300"/>
        <v>0</v>
      </c>
      <c r="FS245">
        <v>0</v>
      </c>
      <c r="FX245">
        <v>95</v>
      </c>
      <c r="FY245">
        <v>65</v>
      </c>
      <c r="GA245" t="s">
        <v>4</v>
      </c>
      <c r="GD245">
        <v>0</v>
      </c>
      <c r="GF245">
        <v>942868882</v>
      </c>
      <c r="GG245">
        <v>1</v>
      </c>
      <c r="GH245">
        <v>1</v>
      </c>
      <c r="GI245">
        <v>4</v>
      </c>
      <c r="GJ245">
        <v>0</v>
      </c>
      <c r="GK245">
        <f>ROUND(R245*(S12)/100,2)</f>
        <v>0</v>
      </c>
      <c r="GL245">
        <f t="shared" si="301"/>
        <v>0</v>
      </c>
      <c r="GM245">
        <f t="shared" si="302"/>
        <v>21839.87</v>
      </c>
      <c r="GN245">
        <f t="shared" si="303"/>
        <v>0</v>
      </c>
      <c r="GO245">
        <f t="shared" si="304"/>
        <v>21839.87</v>
      </c>
      <c r="GP245">
        <f t="shared" si="305"/>
        <v>0</v>
      </c>
      <c r="GR245">
        <v>0</v>
      </c>
      <c r="GS245">
        <v>3</v>
      </c>
      <c r="GT245">
        <v>0</v>
      </c>
      <c r="GU245" t="s">
        <v>4</v>
      </c>
      <c r="GV245">
        <f t="shared" si="306"/>
        <v>0</v>
      </c>
      <c r="GW245">
        <v>1</v>
      </c>
      <c r="GX245">
        <f t="shared" si="307"/>
        <v>0</v>
      </c>
      <c r="HA245">
        <v>0</v>
      </c>
      <c r="HB245">
        <v>0</v>
      </c>
      <c r="IK245">
        <v>0</v>
      </c>
    </row>
    <row r="246" spans="1:255" x14ac:dyDescent="0.2">
      <c r="A246" s="2">
        <v>18</v>
      </c>
      <c r="B246" s="2">
        <v>1</v>
      </c>
      <c r="C246" s="2">
        <v>562</v>
      </c>
      <c r="D246" s="2"/>
      <c r="E246" s="2" t="s">
        <v>457</v>
      </c>
      <c r="F246" s="2" t="s">
        <v>458</v>
      </c>
      <c r="G246" s="2" t="s">
        <v>459</v>
      </c>
      <c r="H246" s="2" t="s">
        <v>82</v>
      </c>
      <c r="I246" s="2">
        <f>I244*J246</f>
        <v>56</v>
      </c>
      <c r="J246" s="2">
        <v>1</v>
      </c>
      <c r="K246" s="2"/>
      <c r="L246" s="2"/>
      <c r="M246" s="2"/>
      <c r="N246" s="2"/>
      <c r="O246" s="2">
        <f t="shared" si="275"/>
        <v>3722.88</v>
      </c>
      <c r="P246" s="2">
        <f t="shared" si="276"/>
        <v>3722.88</v>
      </c>
      <c r="Q246" s="2">
        <f t="shared" si="277"/>
        <v>0</v>
      </c>
      <c r="R246" s="2">
        <f t="shared" si="278"/>
        <v>0</v>
      </c>
      <c r="S246" s="2">
        <f t="shared" si="279"/>
        <v>0</v>
      </c>
      <c r="T246" s="2">
        <f t="shared" si="280"/>
        <v>0</v>
      </c>
      <c r="U246" s="2">
        <f t="shared" si="281"/>
        <v>0</v>
      </c>
      <c r="V246" s="2">
        <f t="shared" si="282"/>
        <v>0</v>
      </c>
      <c r="W246" s="2">
        <f t="shared" si="283"/>
        <v>0</v>
      </c>
      <c r="X246" s="2">
        <f t="shared" si="284"/>
        <v>0</v>
      </c>
      <c r="Y246" s="2">
        <f t="shared" si="285"/>
        <v>0</v>
      </c>
      <c r="Z246" s="2"/>
      <c r="AA246" s="2">
        <v>16483241</v>
      </c>
      <c r="AB246" s="2">
        <f t="shared" si="286"/>
        <v>66.48</v>
      </c>
      <c r="AC246" s="2">
        <f t="shared" ref="AC246:AC263" si="308">ROUND((ES246),6)</f>
        <v>66.48</v>
      </c>
      <c r="AD246" s="2">
        <f t="shared" ref="AD246:AD263" si="309">ROUND((((ET246)-(EU246))+AE246),6)</f>
        <v>0</v>
      </c>
      <c r="AE246" s="2">
        <f t="shared" si="271"/>
        <v>0</v>
      </c>
      <c r="AF246" s="2">
        <f t="shared" si="272"/>
        <v>0</v>
      </c>
      <c r="AG246" s="2">
        <f t="shared" si="287"/>
        <v>0</v>
      </c>
      <c r="AH246" s="2">
        <f t="shared" si="273"/>
        <v>0</v>
      </c>
      <c r="AI246" s="2">
        <f t="shared" si="274"/>
        <v>0</v>
      </c>
      <c r="AJ246" s="2">
        <f t="shared" si="288"/>
        <v>0</v>
      </c>
      <c r="AK246" s="2">
        <v>66.48</v>
      </c>
      <c r="AL246" s="2">
        <v>66.48</v>
      </c>
      <c r="AM246" s="2">
        <v>0</v>
      </c>
      <c r="AN246" s="2">
        <v>0</v>
      </c>
      <c r="AO246" s="2">
        <v>0</v>
      </c>
      <c r="AP246" s="2">
        <v>0</v>
      </c>
      <c r="AQ246" s="2">
        <v>0</v>
      </c>
      <c r="AR246" s="2">
        <v>0</v>
      </c>
      <c r="AS246" s="2">
        <v>0</v>
      </c>
      <c r="AT246" s="2">
        <v>95</v>
      </c>
      <c r="AU246" s="2">
        <v>65</v>
      </c>
      <c r="AV246" s="2">
        <v>1</v>
      </c>
      <c r="AW246" s="2">
        <v>1</v>
      </c>
      <c r="AX246" s="2"/>
      <c r="AY246" s="2"/>
      <c r="AZ246" s="2">
        <v>1</v>
      </c>
      <c r="BA246" s="2">
        <v>1</v>
      </c>
      <c r="BB246" s="2">
        <v>1</v>
      </c>
      <c r="BC246" s="2">
        <v>1</v>
      </c>
      <c r="BD246" s="2" t="s">
        <v>4</v>
      </c>
      <c r="BE246" s="2" t="s">
        <v>4</v>
      </c>
      <c r="BF246" s="2" t="s">
        <v>4</v>
      </c>
      <c r="BG246" s="2" t="s">
        <v>4</v>
      </c>
      <c r="BH246" s="2">
        <v>3</v>
      </c>
      <c r="BI246" s="2">
        <v>2</v>
      </c>
      <c r="BJ246" s="2" t="s">
        <v>460</v>
      </c>
      <c r="BK246" s="2"/>
      <c r="BL246" s="2"/>
      <c r="BM246" s="2">
        <v>108001</v>
      </c>
      <c r="BN246" s="2">
        <v>0</v>
      </c>
      <c r="BO246" s="2" t="s">
        <v>4</v>
      </c>
      <c r="BP246" s="2">
        <v>0</v>
      </c>
      <c r="BQ246" s="2">
        <v>3</v>
      </c>
      <c r="BR246" s="2">
        <v>0</v>
      </c>
      <c r="BS246" s="2">
        <v>1</v>
      </c>
      <c r="BT246" s="2">
        <v>1</v>
      </c>
      <c r="BU246" s="2">
        <v>1</v>
      </c>
      <c r="BV246" s="2">
        <v>1</v>
      </c>
      <c r="BW246" s="2">
        <v>1</v>
      </c>
      <c r="BX246" s="2">
        <v>1</v>
      </c>
      <c r="BY246" s="2" t="s">
        <v>4</v>
      </c>
      <c r="BZ246" s="2">
        <v>95</v>
      </c>
      <c r="CA246" s="2">
        <v>65</v>
      </c>
      <c r="CB246" s="2"/>
      <c r="CC246" s="2"/>
      <c r="CD246" s="2"/>
      <c r="CE246" s="2"/>
      <c r="CF246" s="2">
        <v>0</v>
      </c>
      <c r="CG246" s="2">
        <v>0</v>
      </c>
      <c r="CH246" s="2"/>
      <c r="CI246" s="2"/>
      <c r="CJ246" s="2"/>
      <c r="CK246" s="2"/>
      <c r="CL246" s="2"/>
      <c r="CM246" s="2">
        <v>0</v>
      </c>
      <c r="CN246" s="2" t="s">
        <v>4</v>
      </c>
      <c r="CO246" s="2">
        <v>0</v>
      </c>
      <c r="CP246" s="2">
        <f t="shared" si="289"/>
        <v>3722.88</v>
      </c>
      <c r="CQ246" s="2">
        <f t="shared" si="290"/>
        <v>66.48</v>
      </c>
      <c r="CR246" s="2">
        <f t="shared" si="291"/>
        <v>0</v>
      </c>
      <c r="CS246" s="2">
        <f t="shared" si="292"/>
        <v>0</v>
      </c>
      <c r="CT246" s="2">
        <f t="shared" si="293"/>
        <v>0</v>
      </c>
      <c r="CU246" s="2">
        <f t="shared" si="294"/>
        <v>0</v>
      </c>
      <c r="CV246" s="2">
        <f t="shared" si="295"/>
        <v>0</v>
      </c>
      <c r="CW246" s="2">
        <f t="shared" si="296"/>
        <v>0</v>
      </c>
      <c r="CX246" s="2">
        <f t="shared" si="297"/>
        <v>0</v>
      </c>
      <c r="CY246" s="2">
        <f t="shared" si="298"/>
        <v>0</v>
      </c>
      <c r="CZ246" s="2">
        <f t="shared" si="299"/>
        <v>0</v>
      </c>
      <c r="DA246" s="2"/>
      <c r="DB246" s="2"/>
      <c r="DC246" s="2" t="s">
        <v>4</v>
      </c>
      <c r="DD246" s="2" t="s">
        <v>4</v>
      </c>
      <c r="DE246" s="2" t="s">
        <v>4</v>
      </c>
      <c r="DF246" s="2" t="s">
        <v>4</v>
      </c>
      <c r="DG246" s="2" t="s">
        <v>4</v>
      </c>
      <c r="DH246" s="2" t="s">
        <v>4</v>
      </c>
      <c r="DI246" s="2" t="s">
        <v>4</v>
      </c>
      <c r="DJ246" s="2" t="s">
        <v>4</v>
      </c>
      <c r="DK246" s="2" t="s">
        <v>4</v>
      </c>
      <c r="DL246" s="2" t="s">
        <v>4</v>
      </c>
      <c r="DM246" s="2" t="s">
        <v>4</v>
      </c>
      <c r="DN246" s="2">
        <v>0</v>
      </c>
      <c r="DO246" s="2">
        <v>0</v>
      </c>
      <c r="DP246" s="2">
        <v>1</v>
      </c>
      <c r="DQ246" s="2">
        <v>1</v>
      </c>
      <c r="DR246" s="2"/>
      <c r="DS246" s="2"/>
      <c r="DT246" s="2"/>
      <c r="DU246" s="2">
        <v>1010</v>
      </c>
      <c r="DV246" s="2" t="s">
        <v>82</v>
      </c>
      <c r="DW246" s="2" t="s">
        <v>82</v>
      </c>
      <c r="DX246" s="2">
        <v>1</v>
      </c>
      <c r="DY246" s="2"/>
      <c r="DZ246" s="2"/>
      <c r="EA246" s="2"/>
      <c r="EB246" s="2"/>
      <c r="EC246" s="2"/>
      <c r="ED246" s="2"/>
      <c r="EE246" s="2">
        <v>16510370</v>
      </c>
      <c r="EF246" s="2">
        <v>3</v>
      </c>
      <c r="EG246" s="2" t="s">
        <v>368</v>
      </c>
      <c r="EH246" s="2">
        <v>0</v>
      </c>
      <c r="EI246" s="2" t="s">
        <v>4</v>
      </c>
      <c r="EJ246" s="2">
        <v>2</v>
      </c>
      <c r="EK246" s="2">
        <v>108001</v>
      </c>
      <c r="EL246" s="2" t="s">
        <v>369</v>
      </c>
      <c r="EM246" s="2" t="s">
        <v>370</v>
      </c>
      <c r="EN246" s="2"/>
      <c r="EO246" s="2" t="s">
        <v>4</v>
      </c>
      <c r="EP246" s="2"/>
      <c r="EQ246" s="2">
        <v>0</v>
      </c>
      <c r="ER246" s="2">
        <v>66.48</v>
      </c>
      <c r="ES246" s="2">
        <v>66.48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>
        <v>0</v>
      </c>
      <c r="FR246" s="2">
        <f t="shared" si="300"/>
        <v>0</v>
      </c>
      <c r="FS246" s="2">
        <v>0</v>
      </c>
      <c r="FT246" s="2"/>
      <c r="FU246" s="2"/>
      <c r="FV246" s="2"/>
      <c r="FW246" s="2"/>
      <c r="FX246" s="2">
        <v>95</v>
      </c>
      <c r="FY246" s="2">
        <v>65</v>
      </c>
      <c r="FZ246" s="2"/>
      <c r="GA246" s="2" t="s">
        <v>4</v>
      </c>
      <c r="GB246" s="2"/>
      <c r="GC246" s="2"/>
      <c r="GD246" s="2">
        <v>0</v>
      </c>
      <c r="GE246" s="2"/>
      <c r="GF246" s="2">
        <v>725707186</v>
      </c>
      <c r="GG246" s="2">
        <v>2</v>
      </c>
      <c r="GH246" s="2">
        <v>1</v>
      </c>
      <c r="GI246" s="2">
        <v>-2</v>
      </c>
      <c r="GJ246" s="2">
        <v>0</v>
      </c>
      <c r="GK246" s="2">
        <f>ROUND(R246*(R12)/100,2)</f>
        <v>0</v>
      </c>
      <c r="GL246" s="2">
        <f t="shared" si="301"/>
        <v>0</v>
      </c>
      <c r="GM246" s="2">
        <f t="shared" si="302"/>
        <v>3722.88</v>
      </c>
      <c r="GN246" s="2">
        <f t="shared" si="303"/>
        <v>0</v>
      </c>
      <c r="GO246" s="2">
        <f t="shared" si="304"/>
        <v>3722.88</v>
      </c>
      <c r="GP246" s="2">
        <f t="shared" si="305"/>
        <v>0</v>
      </c>
      <c r="GQ246" s="2"/>
      <c r="GR246" s="2">
        <v>0</v>
      </c>
      <c r="GS246" s="2">
        <v>3</v>
      </c>
      <c r="GT246" s="2">
        <v>0</v>
      </c>
      <c r="GU246" s="2" t="s">
        <v>4</v>
      </c>
      <c r="GV246" s="2">
        <f t="shared" si="306"/>
        <v>0</v>
      </c>
      <c r="GW246" s="2">
        <v>1</v>
      </c>
      <c r="GX246" s="2">
        <f t="shared" si="307"/>
        <v>0</v>
      </c>
      <c r="GY246" s="2"/>
      <c r="GZ246" s="2"/>
      <c r="HA246" s="2">
        <v>0</v>
      </c>
      <c r="HB246" s="2">
        <v>0</v>
      </c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>
        <v>0</v>
      </c>
      <c r="IL246" s="2"/>
      <c r="IM246" s="2"/>
      <c r="IN246" s="2"/>
      <c r="IO246" s="2"/>
      <c r="IP246" s="2"/>
      <c r="IQ246" s="2"/>
      <c r="IR246" s="2"/>
      <c r="IS246" s="2"/>
      <c r="IT246" s="2"/>
      <c r="IU246" s="2"/>
    </row>
    <row r="247" spans="1:255" x14ac:dyDescent="0.2">
      <c r="A247">
        <v>18</v>
      </c>
      <c r="B247">
        <v>1</v>
      </c>
      <c r="C247">
        <v>577</v>
      </c>
      <c r="E247" t="s">
        <v>457</v>
      </c>
      <c r="F247" t="s">
        <v>458</v>
      </c>
      <c r="G247" t="s">
        <v>459</v>
      </c>
      <c r="H247" t="s">
        <v>82</v>
      </c>
      <c r="I247">
        <f>I245*J247</f>
        <v>56</v>
      </c>
      <c r="J247">
        <v>1</v>
      </c>
      <c r="O247">
        <f t="shared" si="275"/>
        <v>24310.41</v>
      </c>
      <c r="P247">
        <f t="shared" si="276"/>
        <v>24310.41</v>
      </c>
      <c r="Q247">
        <f t="shared" si="277"/>
        <v>0</v>
      </c>
      <c r="R247">
        <f t="shared" si="278"/>
        <v>0</v>
      </c>
      <c r="S247">
        <f t="shared" si="279"/>
        <v>0</v>
      </c>
      <c r="T247">
        <f t="shared" si="280"/>
        <v>0</v>
      </c>
      <c r="U247">
        <f t="shared" si="281"/>
        <v>0</v>
      </c>
      <c r="V247">
        <f t="shared" si="282"/>
        <v>0</v>
      </c>
      <c r="W247">
        <f t="shared" si="283"/>
        <v>0</v>
      </c>
      <c r="X247">
        <f t="shared" si="284"/>
        <v>0</v>
      </c>
      <c r="Y247">
        <f t="shared" si="285"/>
        <v>0</v>
      </c>
      <c r="AA247">
        <v>16483255</v>
      </c>
      <c r="AB247">
        <f t="shared" si="286"/>
        <v>66.48</v>
      </c>
      <c r="AC247">
        <f t="shared" si="308"/>
        <v>66.48</v>
      </c>
      <c r="AD247">
        <f t="shared" si="309"/>
        <v>0</v>
      </c>
      <c r="AE247">
        <f t="shared" si="271"/>
        <v>0</v>
      </c>
      <c r="AF247">
        <f t="shared" si="272"/>
        <v>0</v>
      </c>
      <c r="AG247">
        <f t="shared" si="287"/>
        <v>0</v>
      </c>
      <c r="AH247">
        <f t="shared" si="273"/>
        <v>0</v>
      </c>
      <c r="AI247">
        <f t="shared" si="274"/>
        <v>0</v>
      </c>
      <c r="AJ247">
        <f t="shared" si="288"/>
        <v>0</v>
      </c>
      <c r="AK247">
        <v>66.48</v>
      </c>
      <c r="AL247">
        <v>66.48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95</v>
      </c>
      <c r="AU247">
        <v>65</v>
      </c>
      <c r="AV247">
        <v>1</v>
      </c>
      <c r="AW247">
        <v>1</v>
      </c>
      <c r="AZ247">
        <v>6.53</v>
      </c>
      <c r="BA247">
        <v>1</v>
      </c>
      <c r="BB247">
        <v>1</v>
      </c>
      <c r="BC247">
        <v>6.53</v>
      </c>
      <c r="BD247" t="s">
        <v>4</v>
      </c>
      <c r="BE247" t="s">
        <v>4</v>
      </c>
      <c r="BF247" t="s">
        <v>4</v>
      </c>
      <c r="BG247" t="s">
        <v>4</v>
      </c>
      <c r="BH247">
        <v>3</v>
      </c>
      <c r="BI247">
        <v>2</v>
      </c>
      <c r="BJ247" t="s">
        <v>460</v>
      </c>
      <c r="BM247">
        <v>108001</v>
      </c>
      <c r="BN247">
        <v>0</v>
      </c>
      <c r="BO247" t="s">
        <v>4</v>
      </c>
      <c r="BP247">
        <v>0</v>
      </c>
      <c r="BQ247">
        <v>3</v>
      </c>
      <c r="BR247">
        <v>0</v>
      </c>
      <c r="BS247">
        <v>1</v>
      </c>
      <c r="BT247">
        <v>1</v>
      </c>
      <c r="BU247">
        <v>1</v>
      </c>
      <c r="BV247">
        <v>1</v>
      </c>
      <c r="BW247">
        <v>1</v>
      </c>
      <c r="BX247">
        <v>1</v>
      </c>
      <c r="BY247" t="s">
        <v>4</v>
      </c>
      <c r="BZ247">
        <v>95</v>
      </c>
      <c r="CA247">
        <v>65</v>
      </c>
      <c r="CF247">
        <v>0</v>
      </c>
      <c r="CG247">
        <v>0</v>
      </c>
      <c r="CM247">
        <v>0</v>
      </c>
      <c r="CN247" t="s">
        <v>4</v>
      </c>
      <c r="CO247">
        <v>0</v>
      </c>
      <c r="CP247">
        <f t="shared" si="289"/>
        <v>24310.41</v>
      </c>
      <c r="CQ247">
        <f t="shared" si="290"/>
        <v>434.11440000000005</v>
      </c>
      <c r="CR247">
        <f t="shared" si="291"/>
        <v>0</v>
      </c>
      <c r="CS247">
        <f t="shared" si="292"/>
        <v>0</v>
      </c>
      <c r="CT247">
        <f t="shared" si="293"/>
        <v>0</v>
      </c>
      <c r="CU247">
        <f t="shared" si="294"/>
        <v>0</v>
      </c>
      <c r="CV247">
        <f t="shared" si="295"/>
        <v>0</v>
      </c>
      <c r="CW247">
        <f t="shared" si="296"/>
        <v>0</v>
      </c>
      <c r="CX247">
        <f t="shared" si="297"/>
        <v>0</v>
      </c>
      <c r="CY247">
        <f t="shared" si="298"/>
        <v>0</v>
      </c>
      <c r="CZ247">
        <f t="shared" si="299"/>
        <v>0</v>
      </c>
      <c r="DC247" t="s">
        <v>4</v>
      </c>
      <c r="DD247" t="s">
        <v>4</v>
      </c>
      <c r="DE247" t="s">
        <v>4</v>
      </c>
      <c r="DF247" t="s">
        <v>4</v>
      </c>
      <c r="DG247" t="s">
        <v>4</v>
      </c>
      <c r="DH247" t="s">
        <v>4</v>
      </c>
      <c r="DI247" t="s">
        <v>4</v>
      </c>
      <c r="DJ247" t="s">
        <v>4</v>
      </c>
      <c r="DK247" t="s">
        <v>4</v>
      </c>
      <c r="DL247" t="s">
        <v>4</v>
      </c>
      <c r="DM247" t="s">
        <v>4</v>
      </c>
      <c r="DN247">
        <v>0</v>
      </c>
      <c r="DO247">
        <v>0</v>
      </c>
      <c r="DP247">
        <v>1</v>
      </c>
      <c r="DQ247">
        <v>1</v>
      </c>
      <c r="DU247">
        <v>1010</v>
      </c>
      <c r="DV247" t="s">
        <v>82</v>
      </c>
      <c r="DW247" t="s">
        <v>82</v>
      </c>
      <c r="DX247">
        <v>1</v>
      </c>
      <c r="EE247">
        <v>16510370</v>
      </c>
      <c r="EF247">
        <v>3</v>
      </c>
      <c r="EG247" t="s">
        <v>368</v>
      </c>
      <c r="EH247">
        <v>0</v>
      </c>
      <c r="EI247" t="s">
        <v>4</v>
      </c>
      <c r="EJ247">
        <v>2</v>
      </c>
      <c r="EK247">
        <v>108001</v>
      </c>
      <c r="EL247" t="s">
        <v>369</v>
      </c>
      <c r="EM247" t="s">
        <v>370</v>
      </c>
      <c r="EO247" t="s">
        <v>4</v>
      </c>
      <c r="EQ247">
        <v>0</v>
      </c>
      <c r="ER247">
        <v>66.48</v>
      </c>
      <c r="ES247">
        <v>66.48</v>
      </c>
      <c r="ET247">
        <v>0</v>
      </c>
      <c r="EU247">
        <v>0</v>
      </c>
      <c r="EV247">
        <v>0</v>
      </c>
      <c r="EW247">
        <v>0</v>
      </c>
      <c r="EX247">
        <v>0</v>
      </c>
      <c r="FQ247">
        <v>0</v>
      </c>
      <c r="FR247">
        <f t="shared" si="300"/>
        <v>0</v>
      </c>
      <c r="FS247">
        <v>0</v>
      </c>
      <c r="FX247">
        <v>95</v>
      </c>
      <c r="FY247">
        <v>65</v>
      </c>
      <c r="GA247" t="s">
        <v>4</v>
      </c>
      <c r="GD247">
        <v>0</v>
      </c>
      <c r="GF247">
        <v>725707186</v>
      </c>
      <c r="GG247">
        <v>1</v>
      </c>
      <c r="GH247">
        <v>1</v>
      </c>
      <c r="GI247">
        <v>4</v>
      </c>
      <c r="GJ247">
        <v>0</v>
      </c>
      <c r="GK247">
        <f>ROUND(R247*(S12)/100,2)</f>
        <v>0</v>
      </c>
      <c r="GL247">
        <f t="shared" si="301"/>
        <v>0</v>
      </c>
      <c r="GM247">
        <f t="shared" si="302"/>
        <v>24310.41</v>
      </c>
      <c r="GN247">
        <f t="shared" si="303"/>
        <v>0</v>
      </c>
      <c r="GO247">
        <f t="shared" si="304"/>
        <v>24310.41</v>
      </c>
      <c r="GP247">
        <f t="shared" si="305"/>
        <v>0</v>
      </c>
      <c r="GR247">
        <v>0</v>
      </c>
      <c r="GS247">
        <v>3</v>
      </c>
      <c r="GT247">
        <v>0</v>
      </c>
      <c r="GU247" t="s">
        <v>4</v>
      </c>
      <c r="GV247">
        <f t="shared" si="306"/>
        <v>0</v>
      </c>
      <c r="GW247">
        <v>1</v>
      </c>
      <c r="GX247">
        <f t="shared" si="307"/>
        <v>0</v>
      </c>
      <c r="HA247">
        <v>0</v>
      </c>
      <c r="HB247">
        <v>0</v>
      </c>
      <c r="IK247">
        <v>0</v>
      </c>
    </row>
    <row r="248" spans="1:255" x14ac:dyDescent="0.2">
      <c r="A248" s="2">
        <v>17</v>
      </c>
      <c r="B248" s="2">
        <v>1</v>
      </c>
      <c r="C248" s="2">
        <f>ROW(SmtRes!A581)</f>
        <v>581</v>
      </c>
      <c r="D248" s="2">
        <f>ROW(EtalonRes!A561)</f>
        <v>561</v>
      </c>
      <c r="E248" s="2" t="s">
        <v>461</v>
      </c>
      <c r="F248" s="2" t="s">
        <v>462</v>
      </c>
      <c r="G248" s="2" t="s">
        <v>463</v>
      </c>
      <c r="H248" s="2" t="s">
        <v>101</v>
      </c>
      <c r="I248" s="2">
        <v>4</v>
      </c>
      <c r="J248" s="2">
        <v>0</v>
      </c>
      <c r="K248" s="2"/>
      <c r="L248" s="2"/>
      <c r="M248" s="2"/>
      <c r="N248" s="2"/>
      <c r="O248" s="2">
        <f t="shared" si="275"/>
        <v>46.04</v>
      </c>
      <c r="P248" s="2">
        <f t="shared" si="276"/>
        <v>1.6</v>
      </c>
      <c r="Q248" s="2">
        <f t="shared" si="277"/>
        <v>0</v>
      </c>
      <c r="R248" s="2">
        <f t="shared" si="278"/>
        <v>0</v>
      </c>
      <c r="S248" s="2">
        <f t="shared" si="279"/>
        <v>44.44</v>
      </c>
      <c r="T248" s="2">
        <f t="shared" si="280"/>
        <v>0</v>
      </c>
      <c r="U248" s="2">
        <f t="shared" si="281"/>
        <v>4.4800000000000004</v>
      </c>
      <c r="V248" s="2">
        <f t="shared" si="282"/>
        <v>0</v>
      </c>
      <c r="W248" s="2">
        <f t="shared" si="283"/>
        <v>0</v>
      </c>
      <c r="X248" s="2">
        <f t="shared" si="284"/>
        <v>42.22</v>
      </c>
      <c r="Y248" s="2">
        <f t="shared" si="285"/>
        <v>28.89</v>
      </c>
      <c r="Z248" s="2"/>
      <c r="AA248" s="2">
        <v>16483241</v>
      </c>
      <c r="AB248" s="2">
        <f t="shared" si="286"/>
        <v>11.51</v>
      </c>
      <c r="AC248" s="2">
        <f t="shared" si="308"/>
        <v>0.4</v>
      </c>
      <c r="AD248" s="2">
        <f t="shared" si="309"/>
        <v>0</v>
      </c>
      <c r="AE248" s="2">
        <f t="shared" si="271"/>
        <v>0</v>
      </c>
      <c r="AF248" s="2">
        <f t="shared" si="272"/>
        <v>11.11</v>
      </c>
      <c r="AG248" s="2">
        <f t="shared" si="287"/>
        <v>0</v>
      </c>
      <c r="AH248" s="2">
        <f t="shared" si="273"/>
        <v>1.1200000000000001</v>
      </c>
      <c r="AI248" s="2">
        <f t="shared" si="274"/>
        <v>0</v>
      </c>
      <c r="AJ248" s="2">
        <f t="shared" si="288"/>
        <v>0</v>
      </c>
      <c r="AK248" s="2">
        <v>11.51</v>
      </c>
      <c r="AL248" s="2">
        <v>0.4</v>
      </c>
      <c r="AM248" s="2">
        <v>0</v>
      </c>
      <c r="AN248" s="2">
        <v>0</v>
      </c>
      <c r="AO248" s="2">
        <v>11.11</v>
      </c>
      <c r="AP248" s="2">
        <v>0</v>
      </c>
      <c r="AQ248" s="2">
        <v>1.1200000000000001</v>
      </c>
      <c r="AR248" s="2">
        <v>0</v>
      </c>
      <c r="AS248" s="2">
        <v>0</v>
      </c>
      <c r="AT248" s="2">
        <v>95</v>
      </c>
      <c r="AU248" s="2">
        <v>65</v>
      </c>
      <c r="AV248" s="2">
        <v>1</v>
      </c>
      <c r="AW248" s="2">
        <v>1</v>
      </c>
      <c r="AX248" s="2"/>
      <c r="AY248" s="2"/>
      <c r="AZ248" s="2">
        <v>1</v>
      </c>
      <c r="BA248" s="2">
        <v>1</v>
      </c>
      <c r="BB248" s="2">
        <v>1</v>
      </c>
      <c r="BC248" s="2">
        <v>1</v>
      </c>
      <c r="BD248" s="2" t="s">
        <v>4</v>
      </c>
      <c r="BE248" s="2" t="s">
        <v>4</v>
      </c>
      <c r="BF248" s="2" t="s">
        <v>4</v>
      </c>
      <c r="BG248" s="2" t="s">
        <v>4</v>
      </c>
      <c r="BH248" s="2">
        <v>0</v>
      </c>
      <c r="BI248" s="2">
        <v>2</v>
      </c>
      <c r="BJ248" s="2" t="s">
        <v>464</v>
      </c>
      <c r="BK248" s="2"/>
      <c r="BL248" s="2"/>
      <c r="BM248" s="2">
        <v>108001</v>
      </c>
      <c r="BN248" s="2">
        <v>0</v>
      </c>
      <c r="BO248" s="2" t="s">
        <v>4</v>
      </c>
      <c r="BP248" s="2">
        <v>0</v>
      </c>
      <c r="BQ248" s="2">
        <v>3</v>
      </c>
      <c r="BR248" s="2">
        <v>0</v>
      </c>
      <c r="BS248" s="2">
        <v>1</v>
      </c>
      <c r="BT248" s="2">
        <v>1</v>
      </c>
      <c r="BU248" s="2">
        <v>1</v>
      </c>
      <c r="BV248" s="2">
        <v>1</v>
      </c>
      <c r="BW248" s="2">
        <v>1</v>
      </c>
      <c r="BX248" s="2">
        <v>1</v>
      </c>
      <c r="BY248" s="2" t="s">
        <v>4</v>
      </c>
      <c r="BZ248" s="2">
        <v>95</v>
      </c>
      <c r="CA248" s="2">
        <v>65</v>
      </c>
      <c r="CB248" s="2"/>
      <c r="CC248" s="2"/>
      <c r="CD248" s="2"/>
      <c r="CE248" s="2"/>
      <c r="CF248" s="2">
        <v>0</v>
      </c>
      <c r="CG248" s="2">
        <v>0</v>
      </c>
      <c r="CH248" s="2"/>
      <c r="CI248" s="2"/>
      <c r="CJ248" s="2"/>
      <c r="CK248" s="2"/>
      <c r="CL248" s="2"/>
      <c r="CM248" s="2">
        <v>0</v>
      </c>
      <c r="CN248" s="2" t="s">
        <v>4</v>
      </c>
      <c r="CO248" s="2">
        <v>0</v>
      </c>
      <c r="CP248" s="2">
        <f t="shared" si="289"/>
        <v>46.04</v>
      </c>
      <c r="CQ248" s="2">
        <f t="shared" si="290"/>
        <v>0.4</v>
      </c>
      <c r="CR248" s="2">
        <f t="shared" si="291"/>
        <v>0</v>
      </c>
      <c r="CS248" s="2">
        <f t="shared" si="292"/>
        <v>0</v>
      </c>
      <c r="CT248" s="2">
        <f t="shared" si="293"/>
        <v>11.11</v>
      </c>
      <c r="CU248" s="2">
        <f t="shared" si="294"/>
        <v>0</v>
      </c>
      <c r="CV248" s="2">
        <f t="shared" si="295"/>
        <v>1.1200000000000001</v>
      </c>
      <c r="CW248" s="2">
        <f t="shared" si="296"/>
        <v>0</v>
      </c>
      <c r="CX248" s="2">
        <f t="shared" si="297"/>
        <v>0</v>
      </c>
      <c r="CY248" s="2">
        <f t="shared" si="298"/>
        <v>42.218000000000004</v>
      </c>
      <c r="CZ248" s="2">
        <f t="shared" si="299"/>
        <v>28.885999999999999</v>
      </c>
      <c r="DA248" s="2"/>
      <c r="DB248" s="2"/>
      <c r="DC248" s="2" t="s">
        <v>4</v>
      </c>
      <c r="DD248" s="2" t="s">
        <v>4</v>
      </c>
      <c r="DE248" s="2" t="s">
        <v>4</v>
      </c>
      <c r="DF248" s="2" t="s">
        <v>4</v>
      </c>
      <c r="DG248" s="2" t="s">
        <v>4</v>
      </c>
      <c r="DH248" s="2" t="s">
        <v>4</v>
      </c>
      <c r="DI248" s="2" t="s">
        <v>4</v>
      </c>
      <c r="DJ248" s="2" t="s">
        <v>4</v>
      </c>
      <c r="DK248" s="2" t="s">
        <v>4</v>
      </c>
      <c r="DL248" s="2" t="s">
        <v>4</v>
      </c>
      <c r="DM248" s="2" t="s">
        <v>4</v>
      </c>
      <c r="DN248" s="2">
        <v>0</v>
      </c>
      <c r="DO248" s="2">
        <v>0</v>
      </c>
      <c r="DP248" s="2">
        <v>1</v>
      </c>
      <c r="DQ248" s="2">
        <v>1</v>
      </c>
      <c r="DR248" s="2"/>
      <c r="DS248" s="2"/>
      <c r="DT248" s="2"/>
      <c r="DU248" s="2">
        <v>1013</v>
      </c>
      <c r="DV248" s="2" t="s">
        <v>101</v>
      </c>
      <c r="DW248" s="2" t="s">
        <v>101</v>
      </c>
      <c r="DX248" s="2">
        <v>1</v>
      </c>
      <c r="DY248" s="2"/>
      <c r="DZ248" s="2"/>
      <c r="EA248" s="2"/>
      <c r="EB248" s="2"/>
      <c r="EC248" s="2"/>
      <c r="ED248" s="2"/>
      <c r="EE248" s="2">
        <v>16510370</v>
      </c>
      <c r="EF248" s="2">
        <v>3</v>
      </c>
      <c r="EG248" s="2" t="s">
        <v>368</v>
      </c>
      <c r="EH248" s="2">
        <v>0</v>
      </c>
      <c r="EI248" s="2" t="s">
        <v>4</v>
      </c>
      <c r="EJ248" s="2">
        <v>2</v>
      </c>
      <c r="EK248" s="2">
        <v>108001</v>
      </c>
      <c r="EL248" s="2" t="s">
        <v>369</v>
      </c>
      <c r="EM248" s="2" t="s">
        <v>370</v>
      </c>
      <c r="EN248" s="2"/>
      <c r="EO248" s="2" t="s">
        <v>4</v>
      </c>
      <c r="EP248" s="2"/>
      <c r="EQ248" s="2">
        <v>0</v>
      </c>
      <c r="ER248" s="2">
        <v>11.51</v>
      </c>
      <c r="ES248" s="2">
        <v>0.4</v>
      </c>
      <c r="ET248" s="2">
        <v>0</v>
      </c>
      <c r="EU248" s="2">
        <v>0</v>
      </c>
      <c r="EV248" s="2">
        <v>11.11</v>
      </c>
      <c r="EW248" s="2">
        <v>1.1200000000000001</v>
      </c>
      <c r="EX248" s="2">
        <v>0</v>
      </c>
      <c r="EY248" s="2">
        <v>0</v>
      </c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>
        <v>0</v>
      </c>
      <c r="FR248" s="2">
        <f t="shared" si="300"/>
        <v>0</v>
      </c>
      <c r="FS248" s="2">
        <v>0</v>
      </c>
      <c r="FT248" s="2"/>
      <c r="FU248" s="2"/>
      <c r="FV248" s="2"/>
      <c r="FW248" s="2"/>
      <c r="FX248" s="2">
        <v>95</v>
      </c>
      <c r="FY248" s="2">
        <v>65</v>
      </c>
      <c r="FZ248" s="2"/>
      <c r="GA248" s="2" t="s">
        <v>4</v>
      </c>
      <c r="GB248" s="2"/>
      <c r="GC248" s="2"/>
      <c r="GD248" s="2">
        <v>0</v>
      </c>
      <c r="GE248" s="2"/>
      <c r="GF248" s="2">
        <v>975150390</v>
      </c>
      <c r="GG248" s="2">
        <v>2</v>
      </c>
      <c r="GH248" s="2">
        <v>1</v>
      </c>
      <c r="GI248" s="2">
        <v>-2</v>
      </c>
      <c r="GJ248" s="2">
        <v>0</v>
      </c>
      <c r="GK248" s="2">
        <f>ROUND(R248*(R12)/100,2)</f>
        <v>0</v>
      </c>
      <c r="GL248" s="2">
        <f t="shared" si="301"/>
        <v>0</v>
      </c>
      <c r="GM248" s="2">
        <f t="shared" si="302"/>
        <v>117.15</v>
      </c>
      <c r="GN248" s="2">
        <f t="shared" si="303"/>
        <v>0</v>
      </c>
      <c r="GO248" s="2">
        <f t="shared" si="304"/>
        <v>117.15</v>
      </c>
      <c r="GP248" s="2">
        <f t="shared" si="305"/>
        <v>0</v>
      </c>
      <c r="GQ248" s="2"/>
      <c r="GR248" s="2">
        <v>0</v>
      </c>
      <c r="GS248" s="2">
        <v>3</v>
      </c>
      <c r="GT248" s="2">
        <v>0</v>
      </c>
      <c r="GU248" s="2" t="s">
        <v>4</v>
      </c>
      <c r="GV248" s="2">
        <f t="shared" si="306"/>
        <v>0</v>
      </c>
      <c r="GW248" s="2">
        <v>1</v>
      </c>
      <c r="GX248" s="2">
        <f t="shared" si="307"/>
        <v>0</v>
      </c>
      <c r="GY248" s="2"/>
      <c r="GZ248" s="2"/>
      <c r="HA248" s="2">
        <v>0</v>
      </c>
      <c r="HB248" s="2">
        <v>0</v>
      </c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>
        <v>0</v>
      </c>
      <c r="IL248" s="2"/>
      <c r="IM248" s="2"/>
      <c r="IN248" s="2"/>
      <c r="IO248" s="2"/>
      <c r="IP248" s="2"/>
      <c r="IQ248" s="2"/>
      <c r="IR248" s="2"/>
      <c r="IS248" s="2"/>
      <c r="IT248" s="2"/>
      <c r="IU248" s="2"/>
    </row>
    <row r="249" spans="1:255" x14ac:dyDescent="0.2">
      <c r="A249">
        <v>17</v>
      </c>
      <c r="B249">
        <v>1</v>
      </c>
      <c r="C249">
        <f>ROW(SmtRes!A584)</f>
        <v>584</v>
      </c>
      <c r="D249">
        <f>ROW(EtalonRes!A564)</f>
        <v>564</v>
      </c>
      <c r="E249" t="s">
        <v>461</v>
      </c>
      <c r="F249" t="s">
        <v>462</v>
      </c>
      <c r="G249" t="s">
        <v>463</v>
      </c>
      <c r="H249" t="s">
        <v>101</v>
      </c>
      <c r="I249">
        <v>4</v>
      </c>
      <c r="J249">
        <v>0</v>
      </c>
      <c r="O249">
        <f t="shared" si="275"/>
        <v>300.64</v>
      </c>
      <c r="P249">
        <f t="shared" si="276"/>
        <v>10.45</v>
      </c>
      <c r="Q249">
        <f t="shared" si="277"/>
        <v>0</v>
      </c>
      <c r="R249">
        <f t="shared" si="278"/>
        <v>0</v>
      </c>
      <c r="S249">
        <f t="shared" si="279"/>
        <v>290.19</v>
      </c>
      <c r="T249">
        <f t="shared" si="280"/>
        <v>0</v>
      </c>
      <c r="U249">
        <f t="shared" si="281"/>
        <v>4.4800000000000004</v>
      </c>
      <c r="V249">
        <f t="shared" si="282"/>
        <v>0</v>
      </c>
      <c r="W249">
        <f t="shared" si="283"/>
        <v>0</v>
      </c>
      <c r="X249">
        <f t="shared" si="284"/>
        <v>275.68</v>
      </c>
      <c r="Y249">
        <f t="shared" si="285"/>
        <v>188.62</v>
      </c>
      <c r="AA249">
        <v>16483255</v>
      </c>
      <c r="AB249">
        <f t="shared" si="286"/>
        <v>11.51</v>
      </c>
      <c r="AC249">
        <f t="shared" si="308"/>
        <v>0.4</v>
      </c>
      <c r="AD249">
        <f t="shared" si="309"/>
        <v>0</v>
      </c>
      <c r="AE249">
        <f t="shared" si="271"/>
        <v>0</v>
      </c>
      <c r="AF249">
        <f t="shared" si="272"/>
        <v>11.11</v>
      </c>
      <c r="AG249">
        <f t="shared" si="287"/>
        <v>0</v>
      </c>
      <c r="AH249">
        <f t="shared" si="273"/>
        <v>1.1200000000000001</v>
      </c>
      <c r="AI249">
        <f t="shared" si="274"/>
        <v>0</v>
      </c>
      <c r="AJ249">
        <f t="shared" si="288"/>
        <v>0</v>
      </c>
      <c r="AK249">
        <v>11.51</v>
      </c>
      <c r="AL249">
        <v>0.4</v>
      </c>
      <c r="AM249">
        <v>0</v>
      </c>
      <c r="AN249">
        <v>0</v>
      </c>
      <c r="AO249">
        <v>11.11</v>
      </c>
      <c r="AP249">
        <v>0</v>
      </c>
      <c r="AQ249">
        <v>1.1200000000000001</v>
      </c>
      <c r="AR249">
        <v>0</v>
      </c>
      <c r="AS249">
        <v>0</v>
      </c>
      <c r="AT249">
        <v>95</v>
      </c>
      <c r="AU249">
        <v>65</v>
      </c>
      <c r="AV249">
        <v>1</v>
      </c>
      <c r="AW249">
        <v>1</v>
      </c>
      <c r="AZ249">
        <v>6.53</v>
      </c>
      <c r="BA249">
        <v>6.53</v>
      </c>
      <c r="BB249">
        <v>6.53</v>
      </c>
      <c r="BC249">
        <v>6.53</v>
      </c>
      <c r="BD249" t="s">
        <v>4</v>
      </c>
      <c r="BE249" t="s">
        <v>4</v>
      </c>
      <c r="BF249" t="s">
        <v>4</v>
      </c>
      <c r="BG249" t="s">
        <v>4</v>
      </c>
      <c r="BH249">
        <v>0</v>
      </c>
      <c r="BI249">
        <v>2</v>
      </c>
      <c r="BJ249" t="s">
        <v>464</v>
      </c>
      <c r="BM249">
        <v>108001</v>
      </c>
      <c r="BN249">
        <v>0</v>
      </c>
      <c r="BO249" t="s">
        <v>4</v>
      </c>
      <c r="BP249">
        <v>0</v>
      </c>
      <c r="BQ249">
        <v>3</v>
      </c>
      <c r="BR249">
        <v>0</v>
      </c>
      <c r="BS249">
        <v>6.53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4</v>
      </c>
      <c r="BZ249">
        <v>95</v>
      </c>
      <c r="CA249">
        <v>65</v>
      </c>
      <c r="CF249">
        <v>0</v>
      </c>
      <c r="CG249">
        <v>0</v>
      </c>
      <c r="CM249">
        <v>0</v>
      </c>
      <c r="CN249" t="s">
        <v>4</v>
      </c>
      <c r="CO249">
        <v>0</v>
      </c>
      <c r="CP249">
        <f t="shared" si="289"/>
        <v>300.64</v>
      </c>
      <c r="CQ249">
        <f t="shared" si="290"/>
        <v>2.6120000000000001</v>
      </c>
      <c r="CR249">
        <f t="shared" si="291"/>
        <v>0</v>
      </c>
      <c r="CS249">
        <f t="shared" si="292"/>
        <v>0</v>
      </c>
      <c r="CT249">
        <f t="shared" si="293"/>
        <v>72.548299999999998</v>
      </c>
      <c r="CU249">
        <f t="shared" si="294"/>
        <v>0</v>
      </c>
      <c r="CV249">
        <f t="shared" si="295"/>
        <v>1.1200000000000001</v>
      </c>
      <c r="CW249">
        <f t="shared" si="296"/>
        <v>0</v>
      </c>
      <c r="CX249">
        <f t="shared" si="297"/>
        <v>0</v>
      </c>
      <c r="CY249">
        <f t="shared" si="298"/>
        <v>275.68049999999999</v>
      </c>
      <c r="CZ249">
        <f t="shared" si="299"/>
        <v>188.62349999999998</v>
      </c>
      <c r="DC249" t="s">
        <v>4</v>
      </c>
      <c r="DD249" t="s">
        <v>4</v>
      </c>
      <c r="DE249" t="s">
        <v>4</v>
      </c>
      <c r="DF249" t="s">
        <v>4</v>
      </c>
      <c r="DG249" t="s">
        <v>4</v>
      </c>
      <c r="DH249" t="s">
        <v>4</v>
      </c>
      <c r="DI249" t="s">
        <v>4</v>
      </c>
      <c r="DJ249" t="s">
        <v>4</v>
      </c>
      <c r="DK249" t="s">
        <v>4</v>
      </c>
      <c r="DL249" t="s">
        <v>4</v>
      </c>
      <c r="DM249" t="s">
        <v>4</v>
      </c>
      <c r="DN249">
        <v>0</v>
      </c>
      <c r="DO249">
        <v>0</v>
      </c>
      <c r="DP249">
        <v>1</v>
      </c>
      <c r="DQ249">
        <v>1</v>
      </c>
      <c r="DU249">
        <v>1013</v>
      </c>
      <c r="DV249" t="s">
        <v>101</v>
      </c>
      <c r="DW249" t="s">
        <v>101</v>
      </c>
      <c r="DX249">
        <v>1</v>
      </c>
      <c r="EE249">
        <v>16510370</v>
      </c>
      <c r="EF249">
        <v>3</v>
      </c>
      <c r="EG249" t="s">
        <v>368</v>
      </c>
      <c r="EH249">
        <v>0</v>
      </c>
      <c r="EI249" t="s">
        <v>4</v>
      </c>
      <c r="EJ249">
        <v>2</v>
      </c>
      <c r="EK249">
        <v>108001</v>
      </c>
      <c r="EL249" t="s">
        <v>369</v>
      </c>
      <c r="EM249" t="s">
        <v>370</v>
      </c>
      <c r="EO249" t="s">
        <v>4</v>
      </c>
      <c r="EQ249">
        <v>0</v>
      </c>
      <c r="ER249">
        <v>11.51</v>
      </c>
      <c r="ES249">
        <v>0.4</v>
      </c>
      <c r="ET249">
        <v>0</v>
      </c>
      <c r="EU249">
        <v>0</v>
      </c>
      <c r="EV249">
        <v>11.11</v>
      </c>
      <c r="EW249">
        <v>1.1200000000000001</v>
      </c>
      <c r="EX249">
        <v>0</v>
      </c>
      <c r="EY249">
        <v>0</v>
      </c>
      <c r="FQ249">
        <v>0</v>
      </c>
      <c r="FR249">
        <f t="shared" si="300"/>
        <v>0</v>
      </c>
      <c r="FS249">
        <v>0</v>
      </c>
      <c r="FX249">
        <v>95</v>
      </c>
      <c r="FY249">
        <v>65</v>
      </c>
      <c r="GA249" t="s">
        <v>4</v>
      </c>
      <c r="GD249">
        <v>0</v>
      </c>
      <c r="GF249">
        <v>975150390</v>
      </c>
      <c r="GG249">
        <v>1</v>
      </c>
      <c r="GH249">
        <v>1</v>
      </c>
      <c r="GI249">
        <v>4</v>
      </c>
      <c r="GJ249">
        <v>0</v>
      </c>
      <c r="GK249">
        <f>ROUND(R249*(S12)/100,2)</f>
        <v>0</v>
      </c>
      <c r="GL249">
        <f t="shared" si="301"/>
        <v>0</v>
      </c>
      <c r="GM249">
        <f t="shared" si="302"/>
        <v>764.94</v>
      </c>
      <c r="GN249">
        <f t="shared" si="303"/>
        <v>0</v>
      </c>
      <c r="GO249">
        <f t="shared" si="304"/>
        <v>764.94</v>
      </c>
      <c r="GP249">
        <f t="shared" si="305"/>
        <v>0</v>
      </c>
      <c r="GR249">
        <v>0</v>
      </c>
      <c r="GS249">
        <v>3</v>
      </c>
      <c r="GT249">
        <v>0</v>
      </c>
      <c r="GU249" t="s">
        <v>4</v>
      </c>
      <c r="GV249">
        <f t="shared" si="306"/>
        <v>0</v>
      </c>
      <c r="GW249">
        <v>1</v>
      </c>
      <c r="GX249">
        <f t="shared" si="307"/>
        <v>0</v>
      </c>
      <c r="HA249">
        <v>0</v>
      </c>
      <c r="HB249">
        <v>0</v>
      </c>
      <c r="IK249">
        <v>0</v>
      </c>
    </row>
    <row r="250" spans="1:255" x14ac:dyDescent="0.2">
      <c r="A250" s="2">
        <v>17</v>
      </c>
      <c r="B250" s="2">
        <v>1</v>
      </c>
      <c r="C250" s="2">
        <f>ROW(SmtRes!A594)</f>
        <v>594</v>
      </c>
      <c r="D250" s="2">
        <f>ROW(EtalonRes!A573)</f>
        <v>573</v>
      </c>
      <c r="E250" s="2" t="s">
        <v>465</v>
      </c>
      <c r="F250" s="2" t="s">
        <v>386</v>
      </c>
      <c r="G250" s="2" t="s">
        <v>466</v>
      </c>
      <c r="H250" s="2" t="s">
        <v>294</v>
      </c>
      <c r="I250" s="2">
        <f>ROUND(48/100,9)</f>
        <v>0.48</v>
      </c>
      <c r="J250" s="2">
        <v>0</v>
      </c>
      <c r="K250" s="2"/>
      <c r="L250" s="2"/>
      <c r="M250" s="2"/>
      <c r="N250" s="2"/>
      <c r="O250" s="2">
        <f t="shared" si="275"/>
        <v>711.5</v>
      </c>
      <c r="P250" s="2">
        <f t="shared" si="276"/>
        <v>247.6</v>
      </c>
      <c r="Q250" s="2">
        <f t="shared" si="277"/>
        <v>92.12</v>
      </c>
      <c r="R250" s="2">
        <f t="shared" si="278"/>
        <v>13.01</v>
      </c>
      <c r="S250" s="2">
        <f t="shared" si="279"/>
        <v>371.78</v>
      </c>
      <c r="T250" s="2">
        <f t="shared" si="280"/>
        <v>0</v>
      </c>
      <c r="U250" s="2">
        <f t="shared" si="281"/>
        <v>37.478400000000001</v>
      </c>
      <c r="V250" s="2">
        <f t="shared" si="282"/>
        <v>1.0367999999999999</v>
      </c>
      <c r="W250" s="2">
        <f t="shared" si="283"/>
        <v>0</v>
      </c>
      <c r="X250" s="2">
        <f t="shared" si="284"/>
        <v>365.55</v>
      </c>
      <c r="Y250" s="2">
        <f t="shared" si="285"/>
        <v>250.11</v>
      </c>
      <c r="Z250" s="2"/>
      <c r="AA250" s="2">
        <v>16483241</v>
      </c>
      <c r="AB250" s="2">
        <f t="shared" si="286"/>
        <v>1482.3</v>
      </c>
      <c r="AC250" s="2">
        <f t="shared" si="308"/>
        <v>515.83000000000004</v>
      </c>
      <c r="AD250" s="2">
        <f t="shared" si="309"/>
        <v>191.92</v>
      </c>
      <c r="AE250" s="2">
        <f t="shared" si="271"/>
        <v>27.11</v>
      </c>
      <c r="AF250" s="2">
        <f t="shared" si="272"/>
        <v>774.55</v>
      </c>
      <c r="AG250" s="2">
        <f t="shared" si="287"/>
        <v>0</v>
      </c>
      <c r="AH250" s="2">
        <f t="shared" si="273"/>
        <v>78.08</v>
      </c>
      <c r="AI250" s="2">
        <f t="shared" si="274"/>
        <v>2.16</v>
      </c>
      <c r="AJ250" s="2">
        <f t="shared" si="288"/>
        <v>0</v>
      </c>
      <c r="AK250" s="2">
        <v>1482.3</v>
      </c>
      <c r="AL250" s="2">
        <v>515.83000000000004</v>
      </c>
      <c r="AM250" s="2">
        <v>191.92</v>
      </c>
      <c r="AN250" s="2">
        <v>27.11</v>
      </c>
      <c r="AO250" s="2">
        <v>774.55</v>
      </c>
      <c r="AP250" s="2">
        <v>0</v>
      </c>
      <c r="AQ250" s="2">
        <v>78.08</v>
      </c>
      <c r="AR250" s="2">
        <v>2.16</v>
      </c>
      <c r="AS250" s="2">
        <v>0</v>
      </c>
      <c r="AT250" s="2">
        <v>95</v>
      </c>
      <c r="AU250" s="2">
        <v>65</v>
      </c>
      <c r="AV250" s="2">
        <v>1</v>
      </c>
      <c r="AW250" s="2">
        <v>1</v>
      </c>
      <c r="AX250" s="2"/>
      <c r="AY250" s="2"/>
      <c r="AZ250" s="2">
        <v>1</v>
      </c>
      <c r="BA250" s="2">
        <v>1</v>
      </c>
      <c r="BB250" s="2">
        <v>1</v>
      </c>
      <c r="BC250" s="2">
        <v>1</v>
      </c>
      <c r="BD250" s="2" t="s">
        <v>4</v>
      </c>
      <c r="BE250" s="2" t="s">
        <v>4</v>
      </c>
      <c r="BF250" s="2" t="s">
        <v>4</v>
      </c>
      <c r="BG250" s="2" t="s">
        <v>4</v>
      </c>
      <c r="BH250" s="2">
        <v>0</v>
      </c>
      <c r="BI250" s="2">
        <v>2</v>
      </c>
      <c r="BJ250" s="2" t="s">
        <v>388</v>
      </c>
      <c r="BK250" s="2"/>
      <c r="BL250" s="2"/>
      <c r="BM250" s="2">
        <v>108001</v>
      </c>
      <c r="BN250" s="2">
        <v>0</v>
      </c>
      <c r="BO250" s="2" t="s">
        <v>4</v>
      </c>
      <c r="BP250" s="2">
        <v>0</v>
      </c>
      <c r="BQ250" s="2">
        <v>3</v>
      </c>
      <c r="BR250" s="2">
        <v>0</v>
      </c>
      <c r="BS250" s="2">
        <v>1</v>
      </c>
      <c r="BT250" s="2">
        <v>1</v>
      </c>
      <c r="BU250" s="2">
        <v>1</v>
      </c>
      <c r="BV250" s="2">
        <v>1</v>
      </c>
      <c r="BW250" s="2">
        <v>1</v>
      </c>
      <c r="BX250" s="2">
        <v>1</v>
      </c>
      <c r="BY250" s="2" t="s">
        <v>4</v>
      </c>
      <c r="BZ250" s="2">
        <v>95</v>
      </c>
      <c r="CA250" s="2">
        <v>65</v>
      </c>
      <c r="CB250" s="2"/>
      <c r="CC250" s="2"/>
      <c r="CD250" s="2"/>
      <c r="CE250" s="2"/>
      <c r="CF250" s="2">
        <v>0</v>
      </c>
      <c r="CG250" s="2">
        <v>0</v>
      </c>
      <c r="CH250" s="2"/>
      <c r="CI250" s="2"/>
      <c r="CJ250" s="2"/>
      <c r="CK250" s="2"/>
      <c r="CL250" s="2"/>
      <c r="CM250" s="2">
        <v>0</v>
      </c>
      <c r="CN250" s="2" t="s">
        <v>4</v>
      </c>
      <c r="CO250" s="2">
        <v>0</v>
      </c>
      <c r="CP250" s="2">
        <f t="shared" si="289"/>
        <v>711.5</v>
      </c>
      <c r="CQ250" s="2">
        <f t="shared" si="290"/>
        <v>515.83000000000004</v>
      </c>
      <c r="CR250" s="2">
        <f t="shared" si="291"/>
        <v>191.92</v>
      </c>
      <c r="CS250" s="2">
        <f t="shared" si="292"/>
        <v>27.11</v>
      </c>
      <c r="CT250" s="2">
        <f t="shared" si="293"/>
        <v>774.55</v>
      </c>
      <c r="CU250" s="2">
        <f t="shared" si="294"/>
        <v>0</v>
      </c>
      <c r="CV250" s="2">
        <f t="shared" si="295"/>
        <v>78.08</v>
      </c>
      <c r="CW250" s="2">
        <f t="shared" si="296"/>
        <v>2.16</v>
      </c>
      <c r="CX250" s="2">
        <f t="shared" si="297"/>
        <v>0</v>
      </c>
      <c r="CY250" s="2">
        <f t="shared" si="298"/>
        <v>365.55049999999994</v>
      </c>
      <c r="CZ250" s="2">
        <f t="shared" si="299"/>
        <v>250.11349999999999</v>
      </c>
      <c r="DA250" s="2"/>
      <c r="DB250" s="2"/>
      <c r="DC250" s="2" t="s">
        <v>4</v>
      </c>
      <c r="DD250" s="2" t="s">
        <v>4</v>
      </c>
      <c r="DE250" s="2" t="s">
        <v>4</v>
      </c>
      <c r="DF250" s="2" t="s">
        <v>4</v>
      </c>
      <c r="DG250" s="2" t="s">
        <v>4</v>
      </c>
      <c r="DH250" s="2" t="s">
        <v>4</v>
      </c>
      <c r="DI250" s="2" t="s">
        <v>4</v>
      </c>
      <c r="DJ250" s="2" t="s">
        <v>4</v>
      </c>
      <c r="DK250" s="2" t="s">
        <v>4</v>
      </c>
      <c r="DL250" s="2" t="s">
        <v>4</v>
      </c>
      <c r="DM250" s="2" t="s">
        <v>4</v>
      </c>
      <c r="DN250" s="2">
        <v>0</v>
      </c>
      <c r="DO250" s="2">
        <v>0</v>
      </c>
      <c r="DP250" s="2">
        <v>1</v>
      </c>
      <c r="DQ250" s="2">
        <v>1</v>
      </c>
      <c r="DR250" s="2"/>
      <c r="DS250" s="2"/>
      <c r="DT250" s="2"/>
      <c r="DU250" s="2">
        <v>1013</v>
      </c>
      <c r="DV250" s="2" t="s">
        <v>294</v>
      </c>
      <c r="DW250" s="2" t="s">
        <v>294</v>
      </c>
      <c r="DX250" s="2">
        <v>1</v>
      </c>
      <c r="DY250" s="2"/>
      <c r="DZ250" s="2"/>
      <c r="EA250" s="2"/>
      <c r="EB250" s="2"/>
      <c r="EC250" s="2"/>
      <c r="ED250" s="2"/>
      <c r="EE250" s="2">
        <v>16510370</v>
      </c>
      <c r="EF250" s="2">
        <v>3</v>
      </c>
      <c r="EG250" s="2" t="s">
        <v>368</v>
      </c>
      <c r="EH250" s="2">
        <v>0</v>
      </c>
      <c r="EI250" s="2" t="s">
        <v>4</v>
      </c>
      <c r="EJ250" s="2">
        <v>2</v>
      </c>
      <c r="EK250" s="2">
        <v>108001</v>
      </c>
      <c r="EL250" s="2" t="s">
        <v>369</v>
      </c>
      <c r="EM250" s="2" t="s">
        <v>370</v>
      </c>
      <c r="EN250" s="2"/>
      <c r="EO250" s="2" t="s">
        <v>4</v>
      </c>
      <c r="EP250" s="2"/>
      <c r="EQ250" s="2">
        <v>0</v>
      </c>
      <c r="ER250" s="2">
        <v>1482.3</v>
      </c>
      <c r="ES250" s="2">
        <v>515.83000000000004</v>
      </c>
      <c r="ET250" s="2">
        <v>191.92</v>
      </c>
      <c r="EU250" s="2">
        <v>27.11</v>
      </c>
      <c r="EV250" s="2">
        <v>774.55</v>
      </c>
      <c r="EW250" s="2">
        <v>78.08</v>
      </c>
      <c r="EX250" s="2">
        <v>2.16</v>
      </c>
      <c r="EY250" s="2">
        <v>0</v>
      </c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>
        <v>0</v>
      </c>
      <c r="FR250" s="2">
        <f t="shared" si="300"/>
        <v>0</v>
      </c>
      <c r="FS250" s="2">
        <v>0</v>
      </c>
      <c r="FT250" s="2"/>
      <c r="FU250" s="2"/>
      <c r="FV250" s="2"/>
      <c r="FW250" s="2"/>
      <c r="FX250" s="2">
        <v>95</v>
      </c>
      <c r="FY250" s="2">
        <v>65</v>
      </c>
      <c r="FZ250" s="2"/>
      <c r="GA250" s="2" t="s">
        <v>4</v>
      </c>
      <c r="GB250" s="2"/>
      <c r="GC250" s="2"/>
      <c r="GD250" s="2">
        <v>0</v>
      </c>
      <c r="GE250" s="2"/>
      <c r="GF250" s="2">
        <v>1697397533</v>
      </c>
      <c r="GG250" s="2">
        <v>2</v>
      </c>
      <c r="GH250" s="2">
        <v>1</v>
      </c>
      <c r="GI250" s="2">
        <v>-2</v>
      </c>
      <c r="GJ250" s="2">
        <v>0</v>
      </c>
      <c r="GK250" s="2">
        <f>ROUND(R250*(R12)/100,2)</f>
        <v>0</v>
      </c>
      <c r="GL250" s="2">
        <f t="shared" si="301"/>
        <v>0</v>
      </c>
      <c r="GM250" s="2">
        <f t="shared" si="302"/>
        <v>1327.16</v>
      </c>
      <c r="GN250" s="2">
        <f t="shared" si="303"/>
        <v>0</v>
      </c>
      <c r="GO250" s="2">
        <f t="shared" si="304"/>
        <v>1327.16</v>
      </c>
      <c r="GP250" s="2">
        <f t="shared" si="305"/>
        <v>0</v>
      </c>
      <c r="GQ250" s="2"/>
      <c r="GR250" s="2">
        <v>0</v>
      </c>
      <c r="GS250" s="2">
        <v>3</v>
      </c>
      <c r="GT250" s="2">
        <v>0</v>
      </c>
      <c r="GU250" s="2" t="s">
        <v>4</v>
      </c>
      <c r="GV250" s="2">
        <f t="shared" si="306"/>
        <v>0</v>
      </c>
      <c r="GW250" s="2">
        <v>1</v>
      </c>
      <c r="GX250" s="2">
        <f t="shared" si="307"/>
        <v>0</v>
      </c>
      <c r="GY250" s="2"/>
      <c r="GZ250" s="2"/>
      <c r="HA250" s="2">
        <v>0</v>
      </c>
      <c r="HB250" s="2">
        <v>0</v>
      </c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>
        <v>0</v>
      </c>
      <c r="IL250" s="2"/>
      <c r="IM250" s="2"/>
      <c r="IN250" s="2"/>
      <c r="IO250" s="2"/>
      <c r="IP250" s="2"/>
      <c r="IQ250" s="2"/>
      <c r="IR250" s="2"/>
      <c r="IS250" s="2"/>
      <c r="IT250" s="2"/>
      <c r="IU250" s="2"/>
    </row>
    <row r="251" spans="1:255" x14ac:dyDescent="0.2">
      <c r="A251">
        <v>17</v>
      </c>
      <c r="B251">
        <v>1</v>
      </c>
      <c r="C251">
        <f>ROW(SmtRes!A604)</f>
        <v>604</v>
      </c>
      <c r="D251">
        <f>ROW(EtalonRes!A582)</f>
        <v>582</v>
      </c>
      <c r="E251" t="s">
        <v>465</v>
      </c>
      <c r="F251" t="s">
        <v>386</v>
      </c>
      <c r="G251" t="s">
        <v>466</v>
      </c>
      <c r="H251" t="s">
        <v>294</v>
      </c>
      <c r="I251">
        <f>ROUND(48/100,9)</f>
        <v>0.48</v>
      </c>
      <c r="J251">
        <v>0</v>
      </c>
      <c r="O251">
        <f t="shared" si="275"/>
        <v>4646.12</v>
      </c>
      <c r="P251">
        <f t="shared" si="276"/>
        <v>1616.82</v>
      </c>
      <c r="Q251">
        <f t="shared" si="277"/>
        <v>601.54999999999995</v>
      </c>
      <c r="R251">
        <f t="shared" si="278"/>
        <v>84.97</v>
      </c>
      <c r="S251">
        <f t="shared" si="279"/>
        <v>2427.75</v>
      </c>
      <c r="T251">
        <f t="shared" si="280"/>
        <v>0</v>
      </c>
      <c r="U251">
        <f t="shared" si="281"/>
        <v>37.478400000000001</v>
      </c>
      <c r="V251">
        <f t="shared" si="282"/>
        <v>1.0367999999999999</v>
      </c>
      <c r="W251">
        <f t="shared" si="283"/>
        <v>0</v>
      </c>
      <c r="X251">
        <f t="shared" si="284"/>
        <v>2387.08</v>
      </c>
      <c r="Y251">
        <f t="shared" si="285"/>
        <v>1633.27</v>
      </c>
      <c r="AA251">
        <v>16483255</v>
      </c>
      <c r="AB251">
        <f t="shared" si="286"/>
        <v>1482.3</v>
      </c>
      <c r="AC251">
        <f t="shared" si="308"/>
        <v>515.83000000000004</v>
      </c>
      <c r="AD251">
        <f t="shared" si="309"/>
        <v>191.92</v>
      </c>
      <c r="AE251">
        <f t="shared" si="271"/>
        <v>27.11</v>
      </c>
      <c r="AF251">
        <f t="shared" si="272"/>
        <v>774.55</v>
      </c>
      <c r="AG251">
        <f t="shared" si="287"/>
        <v>0</v>
      </c>
      <c r="AH251">
        <f t="shared" si="273"/>
        <v>78.08</v>
      </c>
      <c r="AI251">
        <f t="shared" si="274"/>
        <v>2.16</v>
      </c>
      <c r="AJ251">
        <f t="shared" si="288"/>
        <v>0</v>
      </c>
      <c r="AK251">
        <v>1482.3</v>
      </c>
      <c r="AL251">
        <v>515.83000000000004</v>
      </c>
      <c r="AM251">
        <v>191.92</v>
      </c>
      <c r="AN251">
        <v>27.11</v>
      </c>
      <c r="AO251">
        <v>774.55</v>
      </c>
      <c r="AP251">
        <v>0</v>
      </c>
      <c r="AQ251">
        <v>78.08</v>
      </c>
      <c r="AR251">
        <v>2.16</v>
      </c>
      <c r="AS251">
        <v>0</v>
      </c>
      <c r="AT251">
        <v>95</v>
      </c>
      <c r="AU251">
        <v>65</v>
      </c>
      <c r="AV251">
        <v>1</v>
      </c>
      <c r="AW251">
        <v>1</v>
      </c>
      <c r="AZ251">
        <v>6.53</v>
      </c>
      <c r="BA251">
        <v>6.53</v>
      </c>
      <c r="BB251">
        <v>6.53</v>
      </c>
      <c r="BC251">
        <v>6.53</v>
      </c>
      <c r="BD251" t="s">
        <v>4</v>
      </c>
      <c r="BE251" t="s">
        <v>4</v>
      </c>
      <c r="BF251" t="s">
        <v>4</v>
      </c>
      <c r="BG251" t="s">
        <v>4</v>
      </c>
      <c r="BH251">
        <v>0</v>
      </c>
      <c r="BI251">
        <v>2</v>
      </c>
      <c r="BJ251" t="s">
        <v>388</v>
      </c>
      <c r="BM251">
        <v>108001</v>
      </c>
      <c r="BN251">
        <v>0</v>
      </c>
      <c r="BO251" t="s">
        <v>4</v>
      </c>
      <c r="BP251">
        <v>0</v>
      </c>
      <c r="BQ251">
        <v>3</v>
      </c>
      <c r="BR251">
        <v>0</v>
      </c>
      <c r="BS251">
        <v>6.53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4</v>
      </c>
      <c r="BZ251">
        <v>95</v>
      </c>
      <c r="CA251">
        <v>65</v>
      </c>
      <c r="CF251">
        <v>0</v>
      </c>
      <c r="CG251">
        <v>0</v>
      </c>
      <c r="CM251">
        <v>0</v>
      </c>
      <c r="CN251" t="s">
        <v>4</v>
      </c>
      <c r="CO251">
        <v>0</v>
      </c>
      <c r="CP251">
        <f t="shared" si="289"/>
        <v>4646.12</v>
      </c>
      <c r="CQ251">
        <f t="shared" si="290"/>
        <v>3368.3699000000006</v>
      </c>
      <c r="CR251">
        <f t="shared" si="291"/>
        <v>1253.2375999999999</v>
      </c>
      <c r="CS251">
        <f t="shared" si="292"/>
        <v>177.0283</v>
      </c>
      <c r="CT251">
        <f t="shared" si="293"/>
        <v>5057.8114999999998</v>
      </c>
      <c r="CU251">
        <f t="shared" si="294"/>
        <v>0</v>
      </c>
      <c r="CV251">
        <f t="shared" si="295"/>
        <v>78.08</v>
      </c>
      <c r="CW251">
        <f t="shared" si="296"/>
        <v>2.16</v>
      </c>
      <c r="CX251">
        <f t="shared" si="297"/>
        <v>0</v>
      </c>
      <c r="CY251">
        <f t="shared" si="298"/>
        <v>2387.0839999999998</v>
      </c>
      <c r="CZ251">
        <f t="shared" si="299"/>
        <v>1633.2679999999998</v>
      </c>
      <c r="DC251" t="s">
        <v>4</v>
      </c>
      <c r="DD251" t="s">
        <v>4</v>
      </c>
      <c r="DE251" t="s">
        <v>4</v>
      </c>
      <c r="DF251" t="s">
        <v>4</v>
      </c>
      <c r="DG251" t="s">
        <v>4</v>
      </c>
      <c r="DH251" t="s">
        <v>4</v>
      </c>
      <c r="DI251" t="s">
        <v>4</v>
      </c>
      <c r="DJ251" t="s">
        <v>4</v>
      </c>
      <c r="DK251" t="s">
        <v>4</v>
      </c>
      <c r="DL251" t="s">
        <v>4</v>
      </c>
      <c r="DM251" t="s">
        <v>4</v>
      </c>
      <c r="DN251">
        <v>0</v>
      </c>
      <c r="DO251">
        <v>0</v>
      </c>
      <c r="DP251">
        <v>1</v>
      </c>
      <c r="DQ251">
        <v>1</v>
      </c>
      <c r="DU251">
        <v>1013</v>
      </c>
      <c r="DV251" t="s">
        <v>294</v>
      </c>
      <c r="DW251" t="s">
        <v>294</v>
      </c>
      <c r="DX251">
        <v>1</v>
      </c>
      <c r="EE251">
        <v>16510370</v>
      </c>
      <c r="EF251">
        <v>3</v>
      </c>
      <c r="EG251" t="s">
        <v>368</v>
      </c>
      <c r="EH251">
        <v>0</v>
      </c>
      <c r="EI251" t="s">
        <v>4</v>
      </c>
      <c r="EJ251">
        <v>2</v>
      </c>
      <c r="EK251">
        <v>108001</v>
      </c>
      <c r="EL251" t="s">
        <v>369</v>
      </c>
      <c r="EM251" t="s">
        <v>370</v>
      </c>
      <c r="EO251" t="s">
        <v>4</v>
      </c>
      <c r="EQ251">
        <v>0</v>
      </c>
      <c r="ER251">
        <v>1482.3</v>
      </c>
      <c r="ES251">
        <v>515.83000000000004</v>
      </c>
      <c r="ET251">
        <v>191.92</v>
      </c>
      <c r="EU251">
        <v>27.11</v>
      </c>
      <c r="EV251">
        <v>774.55</v>
      </c>
      <c r="EW251">
        <v>78.08</v>
      </c>
      <c r="EX251">
        <v>2.16</v>
      </c>
      <c r="EY251">
        <v>0</v>
      </c>
      <c r="FQ251">
        <v>0</v>
      </c>
      <c r="FR251">
        <f t="shared" si="300"/>
        <v>0</v>
      </c>
      <c r="FS251">
        <v>0</v>
      </c>
      <c r="FX251">
        <v>95</v>
      </c>
      <c r="FY251">
        <v>65</v>
      </c>
      <c r="GA251" t="s">
        <v>4</v>
      </c>
      <c r="GD251">
        <v>0</v>
      </c>
      <c r="GF251">
        <v>1697397533</v>
      </c>
      <c r="GG251">
        <v>1</v>
      </c>
      <c r="GH251">
        <v>1</v>
      </c>
      <c r="GI251">
        <v>4</v>
      </c>
      <c r="GJ251">
        <v>0</v>
      </c>
      <c r="GK251">
        <f>ROUND(R251*(S12)/100,2)</f>
        <v>0</v>
      </c>
      <c r="GL251">
        <f t="shared" si="301"/>
        <v>0</v>
      </c>
      <c r="GM251">
        <f t="shared" si="302"/>
        <v>8666.4699999999993</v>
      </c>
      <c r="GN251">
        <f t="shared" si="303"/>
        <v>0</v>
      </c>
      <c r="GO251">
        <f t="shared" si="304"/>
        <v>8666.4699999999993</v>
      </c>
      <c r="GP251">
        <f t="shared" si="305"/>
        <v>0</v>
      </c>
      <c r="GR251">
        <v>0</v>
      </c>
      <c r="GS251">
        <v>3</v>
      </c>
      <c r="GT251">
        <v>0</v>
      </c>
      <c r="GU251" t="s">
        <v>4</v>
      </c>
      <c r="GV251">
        <f t="shared" si="306"/>
        <v>0</v>
      </c>
      <c r="GW251">
        <v>1</v>
      </c>
      <c r="GX251">
        <f t="shared" si="307"/>
        <v>0</v>
      </c>
      <c r="HA251">
        <v>0</v>
      </c>
      <c r="HB251">
        <v>0</v>
      </c>
      <c r="IK251">
        <v>0</v>
      </c>
    </row>
    <row r="252" spans="1:255" x14ac:dyDescent="0.2">
      <c r="A252" s="2">
        <v>18</v>
      </c>
      <c r="B252" s="2">
        <v>1</v>
      </c>
      <c r="C252" s="2">
        <v>592</v>
      </c>
      <c r="D252" s="2"/>
      <c r="E252" s="2" t="s">
        <v>467</v>
      </c>
      <c r="F252" s="2" t="s">
        <v>468</v>
      </c>
      <c r="G252" s="2" t="s">
        <v>469</v>
      </c>
      <c r="H252" s="2" t="s">
        <v>82</v>
      </c>
      <c r="I252" s="2">
        <f>I250*J252</f>
        <v>48</v>
      </c>
      <c r="J252" s="2">
        <v>100</v>
      </c>
      <c r="K252" s="2"/>
      <c r="L252" s="2"/>
      <c r="M252" s="2"/>
      <c r="N252" s="2"/>
      <c r="O252" s="2">
        <f t="shared" si="275"/>
        <v>17603.52</v>
      </c>
      <c r="P252" s="2">
        <f t="shared" si="276"/>
        <v>17603.52</v>
      </c>
      <c r="Q252" s="2">
        <f t="shared" si="277"/>
        <v>0</v>
      </c>
      <c r="R252" s="2">
        <f t="shared" si="278"/>
        <v>0</v>
      </c>
      <c r="S252" s="2">
        <f t="shared" si="279"/>
        <v>0</v>
      </c>
      <c r="T252" s="2">
        <f t="shared" si="280"/>
        <v>0</v>
      </c>
      <c r="U252" s="2">
        <f t="shared" si="281"/>
        <v>0</v>
      </c>
      <c r="V252" s="2">
        <f t="shared" si="282"/>
        <v>0</v>
      </c>
      <c r="W252" s="2">
        <f t="shared" si="283"/>
        <v>0</v>
      </c>
      <c r="X252" s="2">
        <f t="shared" si="284"/>
        <v>0</v>
      </c>
      <c r="Y252" s="2">
        <f t="shared" si="285"/>
        <v>0</v>
      </c>
      <c r="Z252" s="2"/>
      <c r="AA252" s="2">
        <v>16483241</v>
      </c>
      <c r="AB252" s="2">
        <f t="shared" si="286"/>
        <v>366.74</v>
      </c>
      <c r="AC252" s="2">
        <f t="shared" si="308"/>
        <v>366.74</v>
      </c>
      <c r="AD252" s="2">
        <f t="shared" si="309"/>
        <v>0</v>
      </c>
      <c r="AE252" s="2">
        <f t="shared" si="271"/>
        <v>0</v>
      </c>
      <c r="AF252" s="2">
        <f t="shared" si="272"/>
        <v>0</v>
      </c>
      <c r="AG252" s="2">
        <f t="shared" si="287"/>
        <v>0</v>
      </c>
      <c r="AH252" s="2">
        <f t="shared" si="273"/>
        <v>0</v>
      </c>
      <c r="AI252" s="2">
        <f t="shared" si="274"/>
        <v>0</v>
      </c>
      <c r="AJ252" s="2">
        <f t="shared" si="288"/>
        <v>0</v>
      </c>
      <c r="AK252" s="2">
        <v>366.74</v>
      </c>
      <c r="AL252" s="2">
        <v>366.74</v>
      </c>
      <c r="AM252" s="2">
        <v>0</v>
      </c>
      <c r="AN252" s="2">
        <v>0</v>
      </c>
      <c r="AO252" s="2">
        <v>0</v>
      </c>
      <c r="AP252" s="2">
        <v>0</v>
      </c>
      <c r="AQ252" s="2">
        <v>0</v>
      </c>
      <c r="AR252" s="2">
        <v>0</v>
      </c>
      <c r="AS252" s="2">
        <v>0</v>
      </c>
      <c r="AT252" s="2">
        <v>95</v>
      </c>
      <c r="AU252" s="2">
        <v>65</v>
      </c>
      <c r="AV252" s="2">
        <v>1</v>
      </c>
      <c r="AW252" s="2">
        <v>1</v>
      </c>
      <c r="AX252" s="2"/>
      <c r="AY252" s="2"/>
      <c r="AZ252" s="2">
        <v>1</v>
      </c>
      <c r="BA252" s="2">
        <v>1</v>
      </c>
      <c r="BB252" s="2">
        <v>1</v>
      </c>
      <c r="BC252" s="2">
        <v>1</v>
      </c>
      <c r="BD252" s="2" t="s">
        <v>4</v>
      </c>
      <c r="BE252" s="2" t="s">
        <v>4</v>
      </c>
      <c r="BF252" s="2" t="s">
        <v>4</v>
      </c>
      <c r="BG252" s="2" t="s">
        <v>4</v>
      </c>
      <c r="BH252" s="2">
        <v>3</v>
      </c>
      <c r="BI252" s="2">
        <v>2</v>
      </c>
      <c r="BJ252" s="2" t="s">
        <v>470</v>
      </c>
      <c r="BK252" s="2"/>
      <c r="BL252" s="2"/>
      <c r="BM252" s="2">
        <v>108001</v>
      </c>
      <c r="BN252" s="2">
        <v>0</v>
      </c>
      <c r="BO252" s="2" t="s">
        <v>4</v>
      </c>
      <c r="BP252" s="2">
        <v>0</v>
      </c>
      <c r="BQ252" s="2">
        <v>3</v>
      </c>
      <c r="BR252" s="2">
        <v>0</v>
      </c>
      <c r="BS252" s="2">
        <v>1</v>
      </c>
      <c r="BT252" s="2">
        <v>1</v>
      </c>
      <c r="BU252" s="2">
        <v>1</v>
      </c>
      <c r="BV252" s="2">
        <v>1</v>
      </c>
      <c r="BW252" s="2">
        <v>1</v>
      </c>
      <c r="BX252" s="2">
        <v>1</v>
      </c>
      <c r="BY252" s="2" t="s">
        <v>4</v>
      </c>
      <c r="BZ252" s="2">
        <v>95</v>
      </c>
      <c r="CA252" s="2">
        <v>65</v>
      </c>
      <c r="CB252" s="2"/>
      <c r="CC252" s="2"/>
      <c r="CD252" s="2"/>
      <c r="CE252" s="2"/>
      <c r="CF252" s="2">
        <v>0</v>
      </c>
      <c r="CG252" s="2">
        <v>0</v>
      </c>
      <c r="CH252" s="2"/>
      <c r="CI252" s="2"/>
      <c r="CJ252" s="2"/>
      <c r="CK252" s="2"/>
      <c r="CL252" s="2"/>
      <c r="CM252" s="2">
        <v>0</v>
      </c>
      <c r="CN252" s="2" t="s">
        <v>4</v>
      </c>
      <c r="CO252" s="2">
        <v>0</v>
      </c>
      <c r="CP252" s="2">
        <f t="shared" si="289"/>
        <v>17603.52</v>
      </c>
      <c r="CQ252" s="2">
        <f t="shared" si="290"/>
        <v>366.74</v>
      </c>
      <c r="CR252" s="2">
        <f t="shared" si="291"/>
        <v>0</v>
      </c>
      <c r="CS252" s="2">
        <f t="shared" si="292"/>
        <v>0</v>
      </c>
      <c r="CT252" s="2">
        <f t="shared" si="293"/>
        <v>0</v>
      </c>
      <c r="CU252" s="2">
        <f t="shared" si="294"/>
        <v>0</v>
      </c>
      <c r="CV252" s="2">
        <f t="shared" si="295"/>
        <v>0</v>
      </c>
      <c r="CW252" s="2">
        <f t="shared" si="296"/>
        <v>0</v>
      </c>
      <c r="CX252" s="2">
        <f t="shared" si="297"/>
        <v>0</v>
      </c>
      <c r="CY252" s="2">
        <f t="shared" si="298"/>
        <v>0</v>
      </c>
      <c r="CZ252" s="2">
        <f t="shared" si="299"/>
        <v>0</v>
      </c>
      <c r="DA252" s="2"/>
      <c r="DB252" s="2"/>
      <c r="DC252" s="2" t="s">
        <v>4</v>
      </c>
      <c r="DD252" s="2" t="s">
        <v>4</v>
      </c>
      <c r="DE252" s="2" t="s">
        <v>4</v>
      </c>
      <c r="DF252" s="2" t="s">
        <v>4</v>
      </c>
      <c r="DG252" s="2" t="s">
        <v>4</v>
      </c>
      <c r="DH252" s="2" t="s">
        <v>4</v>
      </c>
      <c r="DI252" s="2" t="s">
        <v>4</v>
      </c>
      <c r="DJ252" s="2" t="s">
        <v>4</v>
      </c>
      <c r="DK252" s="2" t="s">
        <v>4</v>
      </c>
      <c r="DL252" s="2" t="s">
        <v>4</v>
      </c>
      <c r="DM252" s="2" t="s">
        <v>4</v>
      </c>
      <c r="DN252" s="2">
        <v>0</v>
      </c>
      <c r="DO252" s="2">
        <v>0</v>
      </c>
      <c r="DP252" s="2">
        <v>1</v>
      </c>
      <c r="DQ252" s="2">
        <v>1</v>
      </c>
      <c r="DR252" s="2"/>
      <c r="DS252" s="2"/>
      <c r="DT252" s="2"/>
      <c r="DU252" s="2">
        <v>1010</v>
      </c>
      <c r="DV252" s="2" t="s">
        <v>82</v>
      </c>
      <c r="DW252" s="2" t="s">
        <v>82</v>
      </c>
      <c r="DX252" s="2">
        <v>1</v>
      </c>
      <c r="DY252" s="2"/>
      <c r="DZ252" s="2"/>
      <c r="EA252" s="2"/>
      <c r="EB252" s="2"/>
      <c r="EC252" s="2"/>
      <c r="ED252" s="2"/>
      <c r="EE252" s="2">
        <v>16510370</v>
      </c>
      <c r="EF252" s="2">
        <v>3</v>
      </c>
      <c r="EG252" s="2" t="s">
        <v>368</v>
      </c>
      <c r="EH252" s="2">
        <v>0</v>
      </c>
      <c r="EI252" s="2" t="s">
        <v>4</v>
      </c>
      <c r="EJ252" s="2">
        <v>2</v>
      </c>
      <c r="EK252" s="2">
        <v>108001</v>
      </c>
      <c r="EL252" s="2" t="s">
        <v>369</v>
      </c>
      <c r="EM252" s="2" t="s">
        <v>370</v>
      </c>
      <c r="EN252" s="2"/>
      <c r="EO252" s="2" t="s">
        <v>4</v>
      </c>
      <c r="EP252" s="2"/>
      <c r="EQ252" s="2">
        <v>0</v>
      </c>
      <c r="ER252" s="2">
        <v>366.74</v>
      </c>
      <c r="ES252" s="2">
        <v>366.74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>
        <v>0</v>
      </c>
      <c r="FR252" s="2">
        <f t="shared" si="300"/>
        <v>0</v>
      </c>
      <c r="FS252" s="2">
        <v>0</v>
      </c>
      <c r="FT252" s="2"/>
      <c r="FU252" s="2"/>
      <c r="FV252" s="2"/>
      <c r="FW252" s="2"/>
      <c r="FX252" s="2">
        <v>95</v>
      </c>
      <c r="FY252" s="2">
        <v>65</v>
      </c>
      <c r="FZ252" s="2"/>
      <c r="GA252" s="2" t="s">
        <v>4</v>
      </c>
      <c r="GB252" s="2"/>
      <c r="GC252" s="2"/>
      <c r="GD252" s="2">
        <v>0</v>
      </c>
      <c r="GE252" s="2"/>
      <c r="GF252" s="2">
        <v>-1996763812</v>
      </c>
      <c r="GG252" s="2">
        <v>2</v>
      </c>
      <c r="GH252" s="2">
        <v>1</v>
      </c>
      <c r="GI252" s="2">
        <v>-2</v>
      </c>
      <c r="GJ252" s="2">
        <v>0</v>
      </c>
      <c r="GK252" s="2">
        <f>ROUND(R252*(R12)/100,2)</f>
        <v>0</v>
      </c>
      <c r="GL252" s="2">
        <f t="shared" si="301"/>
        <v>0</v>
      </c>
      <c r="GM252" s="2">
        <f t="shared" si="302"/>
        <v>17603.52</v>
      </c>
      <c r="GN252" s="2">
        <f t="shared" si="303"/>
        <v>0</v>
      </c>
      <c r="GO252" s="2">
        <f t="shared" si="304"/>
        <v>17603.52</v>
      </c>
      <c r="GP252" s="2">
        <f t="shared" si="305"/>
        <v>0</v>
      </c>
      <c r="GQ252" s="2"/>
      <c r="GR252" s="2">
        <v>0</v>
      </c>
      <c r="GS252" s="2">
        <v>3</v>
      </c>
      <c r="GT252" s="2">
        <v>0</v>
      </c>
      <c r="GU252" s="2" t="s">
        <v>4</v>
      </c>
      <c r="GV252" s="2">
        <f t="shared" si="306"/>
        <v>0</v>
      </c>
      <c r="GW252" s="2">
        <v>1</v>
      </c>
      <c r="GX252" s="2">
        <f t="shared" si="307"/>
        <v>0</v>
      </c>
      <c r="GY252" s="2"/>
      <c r="GZ252" s="2"/>
      <c r="HA252" s="2">
        <v>0</v>
      </c>
      <c r="HB252" s="2">
        <v>0</v>
      </c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>
        <v>0</v>
      </c>
      <c r="IL252" s="2"/>
      <c r="IM252" s="2"/>
      <c r="IN252" s="2"/>
      <c r="IO252" s="2"/>
      <c r="IP252" s="2"/>
      <c r="IQ252" s="2"/>
      <c r="IR252" s="2"/>
      <c r="IS252" s="2"/>
      <c r="IT252" s="2"/>
      <c r="IU252" s="2"/>
    </row>
    <row r="253" spans="1:255" x14ac:dyDescent="0.2">
      <c r="A253">
        <v>18</v>
      </c>
      <c r="B253">
        <v>1</v>
      </c>
      <c r="C253">
        <v>602</v>
      </c>
      <c r="E253" t="s">
        <v>467</v>
      </c>
      <c r="F253" t="s">
        <v>468</v>
      </c>
      <c r="G253" t="s">
        <v>469</v>
      </c>
      <c r="H253" t="s">
        <v>82</v>
      </c>
      <c r="I253">
        <f>I251*J253</f>
        <v>48</v>
      </c>
      <c r="J253">
        <v>100</v>
      </c>
      <c r="O253">
        <f t="shared" si="275"/>
        <v>114950.99</v>
      </c>
      <c r="P253">
        <f t="shared" si="276"/>
        <v>114950.99</v>
      </c>
      <c r="Q253">
        <f t="shared" si="277"/>
        <v>0</v>
      </c>
      <c r="R253">
        <f t="shared" si="278"/>
        <v>0</v>
      </c>
      <c r="S253">
        <f t="shared" si="279"/>
        <v>0</v>
      </c>
      <c r="T253">
        <f t="shared" si="280"/>
        <v>0</v>
      </c>
      <c r="U253">
        <f t="shared" si="281"/>
        <v>0</v>
      </c>
      <c r="V253">
        <f t="shared" si="282"/>
        <v>0</v>
      </c>
      <c r="W253">
        <f t="shared" si="283"/>
        <v>0</v>
      </c>
      <c r="X253">
        <f t="shared" si="284"/>
        <v>0</v>
      </c>
      <c r="Y253">
        <f t="shared" si="285"/>
        <v>0</v>
      </c>
      <c r="AA253">
        <v>16483255</v>
      </c>
      <c r="AB253">
        <f t="shared" si="286"/>
        <v>366.74</v>
      </c>
      <c r="AC253">
        <f t="shared" si="308"/>
        <v>366.74</v>
      </c>
      <c r="AD253">
        <f t="shared" si="309"/>
        <v>0</v>
      </c>
      <c r="AE253">
        <f t="shared" si="271"/>
        <v>0</v>
      </c>
      <c r="AF253">
        <f t="shared" si="272"/>
        <v>0</v>
      </c>
      <c r="AG253">
        <f t="shared" si="287"/>
        <v>0</v>
      </c>
      <c r="AH253">
        <f t="shared" si="273"/>
        <v>0</v>
      </c>
      <c r="AI253">
        <f t="shared" si="274"/>
        <v>0</v>
      </c>
      <c r="AJ253">
        <f t="shared" si="288"/>
        <v>0</v>
      </c>
      <c r="AK253">
        <v>366.74</v>
      </c>
      <c r="AL253">
        <v>366.74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95</v>
      </c>
      <c r="AU253">
        <v>65</v>
      </c>
      <c r="AV253">
        <v>1</v>
      </c>
      <c r="AW253">
        <v>1</v>
      </c>
      <c r="AZ253">
        <v>6.53</v>
      </c>
      <c r="BA253">
        <v>1</v>
      </c>
      <c r="BB253">
        <v>1</v>
      </c>
      <c r="BC253">
        <v>6.53</v>
      </c>
      <c r="BD253" t="s">
        <v>4</v>
      </c>
      <c r="BE253" t="s">
        <v>4</v>
      </c>
      <c r="BF253" t="s">
        <v>4</v>
      </c>
      <c r="BG253" t="s">
        <v>4</v>
      </c>
      <c r="BH253">
        <v>3</v>
      </c>
      <c r="BI253">
        <v>2</v>
      </c>
      <c r="BJ253" t="s">
        <v>470</v>
      </c>
      <c r="BM253">
        <v>108001</v>
      </c>
      <c r="BN253">
        <v>0</v>
      </c>
      <c r="BO253" t="s">
        <v>4</v>
      </c>
      <c r="BP253">
        <v>0</v>
      </c>
      <c r="BQ253">
        <v>3</v>
      </c>
      <c r="BR253">
        <v>0</v>
      </c>
      <c r="BS253">
        <v>1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4</v>
      </c>
      <c r="BZ253">
        <v>95</v>
      </c>
      <c r="CA253">
        <v>65</v>
      </c>
      <c r="CF253">
        <v>0</v>
      </c>
      <c r="CG253">
        <v>0</v>
      </c>
      <c r="CM253">
        <v>0</v>
      </c>
      <c r="CN253" t="s">
        <v>4</v>
      </c>
      <c r="CO253">
        <v>0</v>
      </c>
      <c r="CP253">
        <f t="shared" si="289"/>
        <v>114950.99</v>
      </c>
      <c r="CQ253">
        <f t="shared" si="290"/>
        <v>2394.8122000000003</v>
      </c>
      <c r="CR253">
        <f t="shared" si="291"/>
        <v>0</v>
      </c>
      <c r="CS253">
        <f t="shared" si="292"/>
        <v>0</v>
      </c>
      <c r="CT253">
        <f t="shared" si="293"/>
        <v>0</v>
      </c>
      <c r="CU253">
        <f t="shared" si="294"/>
        <v>0</v>
      </c>
      <c r="CV253">
        <f t="shared" si="295"/>
        <v>0</v>
      </c>
      <c r="CW253">
        <f t="shared" si="296"/>
        <v>0</v>
      </c>
      <c r="CX253">
        <f t="shared" si="297"/>
        <v>0</v>
      </c>
      <c r="CY253">
        <f t="shared" si="298"/>
        <v>0</v>
      </c>
      <c r="CZ253">
        <f t="shared" si="299"/>
        <v>0</v>
      </c>
      <c r="DC253" t="s">
        <v>4</v>
      </c>
      <c r="DD253" t="s">
        <v>4</v>
      </c>
      <c r="DE253" t="s">
        <v>4</v>
      </c>
      <c r="DF253" t="s">
        <v>4</v>
      </c>
      <c r="DG253" t="s">
        <v>4</v>
      </c>
      <c r="DH253" t="s">
        <v>4</v>
      </c>
      <c r="DI253" t="s">
        <v>4</v>
      </c>
      <c r="DJ253" t="s">
        <v>4</v>
      </c>
      <c r="DK253" t="s">
        <v>4</v>
      </c>
      <c r="DL253" t="s">
        <v>4</v>
      </c>
      <c r="DM253" t="s">
        <v>4</v>
      </c>
      <c r="DN253">
        <v>0</v>
      </c>
      <c r="DO253">
        <v>0</v>
      </c>
      <c r="DP253">
        <v>1</v>
      </c>
      <c r="DQ253">
        <v>1</v>
      </c>
      <c r="DU253">
        <v>1010</v>
      </c>
      <c r="DV253" t="s">
        <v>82</v>
      </c>
      <c r="DW253" t="s">
        <v>82</v>
      </c>
      <c r="DX253">
        <v>1</v>
      </c>
      <c r="EE253">
        <v>16510370</v>
      </c>
      <c r="EF253">
        <v>3</v>
      </c>
      <c r="EG253" t="s">
        <v>368</v>
      </c>
      <c r="EH253">
        <v>0</v>
      </c>
      <c r="EI253" t="s">
        <v>4</v>
      </c>
      <c r="EJ253">
        <v>2</v>
      </c>
      <c r="EK253">
        <v>108001</v>
      </c>
      <c r="EL253" t="s">
        <v>369</v>
      </c>
      <c r="EM253" t="s">
        <v>370</v>
      </c>
      <c r="EO253" t="s">
        <v>4</v>
      </c>
      <c r="EQ253">
        <v>0</v>
      </c>
      <c r="ER253">
        <v>366.74</v>
      </c>
      <c r="ES253">
        <v>366.74</v>
      </c>
      <c r="ET253">
        <v>0</v>
      </c>
      <c r="EU253">
        <v>0</v>
      </c>
      <c r="EV253">
        <v>0</v>
      </c>
      <c r="EW253">
        <v>0</v>
      </c>
      <c r="EX253">
        <v>0</v>
      </c>
      <c r="FQ253">
        <v>0</v>
      </c>
      <c r="FR253">
        <f t="shared" si="300"/>
        <v>0</v>
      </c>
      <c r="FS253">
        <v>0</v>
      </c>
      <c r="FX253">
        <v>95</v>
      </c>
      <c r="FY253">
        <v>65</v>
      </c>
      <c r="GA253" t="s">
        <v>4</v>
      </c>
      <c r="GD253">
        <v>0</v>
      </c>
      <c r="GF253">
        <v>-1996763812</v>
      </c>
      <c r="GG253">
        <v>1</v>
      </c>
      <c r="GH253">
        <v>1</v>
      </c>
      <c r="GI253">
        <v>4</v>
      </c>
      <c r="GJ253">
        <v>0</v>
      </c>
      <c r="GK253">
        <f>ROUND(R253*(S12)/100,2)</f>
        <v>0</v>
      </c>
      <c r="GL253">
        <f t="shared" si="301"/>
        <v>0</v>
      </c>
      <c r="GM253">
        <f t="shared" si="302"/>
        <v>114950.99</v>
      </c>
      <c r="GN253">
        <f t="shared" si="303"/>
        <v>0</v>
      </c>
      <c r="GO253">
        <f t="shared" si="304"/>
        <v>114950.99</v>
      </c>
      <c r="GP253">
        <f t="shared" si="305"/>
        <v>0</v>
      </c>
      <c r="GR253">
        <v>0</v>
      </c>
      <c r="GS253">
        <v>3</v>
      </c>
      <c r="GT253">
        <v>0</v>
      </c>
      <c r="GU253" t="s">
        <v>4</v>
      </c>
      <c r="GV253">
        <f t="shared" si="306"/>
        <v>0</v>
      </c>
      <c r="GW253">
        <v>1</v>
      </c>
      <c r="GX253">
        <f t="shared" si="307"/>
        <v>0</v>
      </c>
      <c r="HA253">
        <v>0</v>
      </c>
      <c r="HB253">
        <v>0</v>
      </c>
      <c r="IK253">
        <v>0</v>
      </c>
    </row>
    <row r="254" spans="1:255" x14ac:dyDescent="0.2">
      <c r="A254" s="2">
        <v>17</v>
      </c>
      <c r="B254" s="2">
        <v>1</v>
      </c>
      <c r="C254" s="2">
        <f>ROW(SmtRes!A606)</f>
        <v>606</v>
      </c>
      <c r="D254" s="2">
        <f>ROW(EtalonRes!A584)</f>
        <v>584</v>
      </c>
      <c r="E254" s="2" t="s">
        <v>471</v>
      </c>
      <c r="F254" s="2" t="s">
        <v>472</v>
      </c>
      <c r="G254" s="2" t="s">
        <v>473</v>
      </c>
      <c r="H254" s="2" t="s">
        <v>101</v>
      </c>
      <c r="I254" s="2">
        <v>68</v>
      </c>
      <c r="J254" s="2">
        <v>0</v>
      </c>
      <c r="K254" s="2"/>
      <c r="L254" s="2"/>
      <c r="M254" s="2"/>
      <c r="N254" s="2"/>
      <c r="O254" s="2">
        <f t="shared" si="275"/>
        <v>223.04</v>
      </c>
      <c r="P254" s="2">
        <f t="shared" si="276"/>
        <v>0</v>
      </c>
      <c r="Q254" s="2">
        <f t="shared" si="277"/>
        <v>0</v>
      </c>
      <c r="R254" s="2">
        <f t="shared" si="278"/>
        <v>0</v>
      </c>
      <c r="S254" s="2">
        <f t="shared" si="279"/>
        <v>223.04</v>
      </c>
      <c r="T254" s="2">
        <f t="shared" si="280"/>
        <v>0</v>
      </c>
      <c r="U254" s="2">
        <f t="shared" si="281"/>
        <v>17.408000000000001</v>
      </c>
      <c r="V254" s="2">
        <f t="shared" si="282"/>
        <v>0</v>
      </c>
      <c r="W254" s="2">
        <f t="shared" si="283"/>
        <v>0</v>
      </c>
      <c r="X254" s="2">
        <f t="shared" si="284"/>
        <v>144.97999999999999</v>
      </c>
      <c r="Y254" s="2">
        <f t="shared" si="285"/>
        <v>89.22</v>
      </c>
      <c r="Z254" s="2"/>
      <c r="AA254" s="2">
        <v>16483241</v>
      </c>
      <c r="AB254" s="2">
        <f t="shared" si="286"/>
        <v>3.28</v>
      </c>
      <c r="AC254" s="2">
        <f t="shared" si="308"/>
        <v>0</v>
      </c>
      <c r="AD254" s="2">
        <f t="shared" si="309"/>
        <v>0</v>
      </c>
      <c r="AE254" s="2">
        <f t="shared" ref="AE254:AE263" si="310">ROUND((EU254),6)</f>
        <v>0</v>
      </c>
      <c r="AF254" s="2">
        <f t="shared" ref="AF254:AF263" si="311">ROUND(((EV254*0.8)),6)</f>
        <v>3.28</v>
      </c>
      <c r="AG254" s="2">
        <f t="shared" si="287"/>
        <v>0</v>
      </c>
      <c r="AH254" s="2">
        <f t="shared" ref="AH254:AH263" si="312">((EW254*0.8))</f>
        <v>0.25600000000000001</v>
      </c>
      <c r="AI254" s="2">
        <f t="shared" ref="AI254:AI263" si="313">(EX254)</f>
        <v>0</v>
      </c>
      <c r="AJ254" s="2">
        <f t="shared" si="288"/>
        <v>0</v>
      </c>
      <c r="AK254" s="2">
        <v>4.0999999999999996</v>
      </c>
      <c r="AL254" s="2">
        <v>0</v>
      </c>
      <c r="AM254" s="2">
        <v>0</v>
      </c>
      <c r="AN254" s="2">
        <v>0</v>
      </c>
      <c r="AO254" s="2">
        <v>4.0999999999999996</v>
      </c>
      <c r="AP254" s="2">
        <v>0</v>
      </c>
      <c r="AQ254" s="2">
        <v>0.32</v>
      </c>
      <c r="AR254" s="2">
        <v>0</v>
      </c>
      <c r="AS254" s="2">
        <v>0</v>
      </c>
      <c r="AT254" s="2">
        <v>65</v>
      </c>
      <c r="AU254" s="2">
        <v>40</v>
      </c>
      <c r="AV254" s="2">
        <v>1</v>
      </c>
      <c r="AW254" s="2">
        <v>1</v>
      </c>
      <c r="AX254" s="2"/>
      <c r="AY254" s="2"/>
      <c r="AZ254" s="2">
        <v>1</v>
      </c>
      <c r="BA254" s="2">
        <v>1</v>
      </c>
      <c r="BB254" s="2">
        <v>1</v>
      </c>
      <c r="BC254" s="2">
        <v>1</v>
      </c>
      <c r="BD254" s="2" t="s">
        <v>4</v>
      </c>
      <c r="BE254" s="2" t="s">
        <v>4</v>
      </c>
      <c r="BF254" s="2" t="s">
        <v>4</v>
      </c>
      <c r="BG254" s="2" t="s">
        <v>4</v>
      </c>
      <c r="BH254" s="2">
        <v>0</v>
      </c>
      <c r="BI254" s="2">
        <v>4</v>
      </c>
      <c r="BJ254" s="2" t="s">
        <v>474</v>
      </c>
      <c r="BK254" s="2"/>
      <c r="BL254" s="2"/>
      <c r="BM254" s="2">
        <v>200001</v>
      </c>
      <c r="BN254" s="2">
        <v>0</v>
      </c>
      <c r="BO254" s="2" t="s">
        <v>4</v>
      </c>
      <c r="BP254" s="2">
        <v>0</v>
      </c>
      <c r="BQ254" s="2">
        <v>4</v>
      </c>
      <c r="BR254" s="2">
        <v>0</v>
      </c>
      <c r="BS254" s="2">
        <v>1</v>
      </c>
      <c r="BT254" s="2">
        <v>1</v>
      </c>
      <c r="BU254" s="2">
        <v>1</v>
      </c>
      <c r="BV254" s="2">
        <v>1</v>
      </c>
      <c r="BW254" s="2">
        <v>1</v>
      </c>
      <c r="BX254" s="2">
        <v>1</v>
      </c>
      <c r="BY254" s="2" t="s">
        <v>4</v>
      </c>
      <c r="BZ254" s="2">
        <v>65</v>
      </c>
      <c r="CA254" s="2">
        <v>40</v>
      </c>
      <c r="CB254" s="2"/>
      <c r="CC254" s="2"/>
      <c r="CD254" s="2"/>
      <c r="CE254" s="2"/>
      <c r="CF254" s="2">
        <v>0</v>
      </c>
      <c r="CG254" s="2">
        <v>0</v>
      </c>
      <c r="CH254" s="2"/>
      <c r="CI254" s="2"/>
      <c r="CJ254" s="2"/>
      <c r="CK254" s="2"/>
      <c r="CL254" s="2"/>
      <c r="CM254" s="2">
        <v>0</v>
      </c>
      <c r="CN254" s="2" t="s">
        <v>475</v>
      </c>
      <c r="CO254" s="2">
        <v>0</v>
      </c>
      <c r="CP254" s="2">
        <f t="shared" si="289"/>
        <v>223.04</v>
      </c>
      <c r="CQ254" s="2">
        <f t="shared" si="290"/>
        <v>0</v>
      </c>
      <c r="CR254" s="2">
        <f t="shared" si="291"/>
        <v>0</v>
      </c>
      <c r="CS254" s="2">
        <f t="shared" si="292"/>
        <v>0</v>
      </c>
      <c r="CT254" s="2">
        <f t="shared" si="293"/>
        <v>3.28</v>
      </c>
      <c r="CU254" s="2">
        <f t="shared" si="294"/>
        <v>0</v>
      </c>
      <c r="CV254" s="2">
        <f t="shared" si="295"/>
        <v>0.25600000000000001</v>
      </c>
      <c r="CW254" s="2">
        <f t="shared" si="296"/>
        <v>0</v>
      </c>
      <c r="CX254" s="2">
        <f t="shared" si="297"/>
        <v>0</v>
      </c>
      <c r="CY254" s="2">
        <f t="shared" si="298"/>
        <v>144.976</v>
      </c>
      <c r="CZ254" s="2">
        <f t="shared" si="299"/>
        <v>89.216000000000008</v>
      </c>
      <c r="DA254" s="2"/>
      <c r="DB254" s="2"/>
      <c r="DC254" s="2" t="s">
        <v>4</v>
      </c>
      <c r="DD254" s="2" t="s">
        <v>4</v>
      </c>
      <c r="DE254" s="2" t="s">
        <v>4</v>
      </c>
      <c r="DF254" s="2" t="s">
        <v>4</v>
      </c>
      <c r="DG254" s="2" t="s">
        <v>41</v>
      </c>
      <c r="DH254" s="2" t="s">
        <v>4</v>
      </c>
      <c r="DI254" s="2" t="s">
        <v>41</v>
      </c>
      <c r="DJ254" s="2" t="s">
        <v>4</v>
      </c>
      <c r="DK254" s="2" t="s">
        <v>4</v>
      </c>
      <c r="DL254" s="2" t="s">
        <v>4</v>
      </c>
      <c r="DM254" s="2" t="s">
        <v>4</v>
      </c>
      <c r="DN254" s="2">
        <v>0</v>
      </c>
      <c r="DO254" s="2">
        <v>0</v>
      </c>
      <c r="DP254" s="2">
        <v>1</v>
      </c>
      <c r="DQ254" s="2">
        <v>1</v>
      </c>
      <c r="DR254" s="2"/>
      <c r="DS254" s="2"/>
      <c r="DT254" s="2"/>
      <c r="DU254" s="2">
        <v>1013</v>
      </c>
      <c r="DV254" s="2" t="s">
        <v>101</v>
      </c>
      <c r="DW254" s="2" t="s">
        <v>101</v>
      </c>
      <c r="DX254" s="2">
        <v>1</v>
      </c>
      <c r="DY254" s="2"/>
      <c r="DZ254" s="2"/>
      <c r="EA254" s="2"/>
      <c r="EB254" s="2"/>
      <c r="EC254" s="2"/>
      <c r="ED254" s="2"/>
      <c r="EE254" s="2">
        <v>16510412</v>
      </c>
      <c r="EF254" s="2">
        <v>4</v>
      </c>
      <c r="EG254" s="2" t="s">
        <v>476</v>
      </c>
      <c r="EH254" s="2">
        <v>0</v>
      </c>
      <c r="EI254" s="2" t="s">
        <v>4</v>
      </c>
      <c r="EJ254" s="2">
        <v>4</v>
      </c>
      <c r="EK254" s="2">
        <v>200001</v>
      </c>
      <c r="EL254" s="2" t="s">
        <v>477</v>
      </c>
      <c r="EM254" s="2" t="s">
        <v>478</v>
      </c>
      <c r="EN254" s="2"/>
      <c r="EO254" s="2" t="s">
        <v>479</v>
      </c>
      <c r="EP254" s="2"/>
      <c r="EQ254" s="2">
        <v>0</v>
      </c>
      <c r="ER254" s="2">
        <v>4.0999999999999996</v>
      </c>
      <c r="ES254" s="2">
        <v>0</v>
      </c>
      <c r="ET254" s="2">
        <v>0</v>
      </c>
      <c r="EU254" s="2">
        <v>0</v>
      </c>
      <c r="EV254" s="2">
        <v>4.0999999999999996</v>
      </c>
      <c r="EW254" s="2">
        <v>0.32</v>
      </c>
      <c r="EX254" s="2">
        <v>0</v>
      </c>
      <c r="EY254" s="2">
        <v>0</v>
      </c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>
        <v>0</v>
      </c>
      <c r="FR254" s="2">
        <f t="shared" si="300"/>
        <v>0</v>
      </c>
      <c r="FS254" s="2">
        <v>0</v>
      </c>
      <c r="FT254" s="2"/>
      <c r="FU254" s="2"/>
      <c r="FV254" s="2"/>
      <c r="FW254" s="2"/>
      <c r="FX254" s="2">
        <v>65</v>
      </c>
      <c r="FY254" s="2">
        <v>40</v>
      </c>
      <c r="FZ254" s="2"/>
      <c r="GA254" s="2" t="s">
        <v>4</v>
      </c>
      <c r="GB254" s="2"/>
      <c r="GC254" s="2"/>
      <c r="GD254" s="2">
        <v>0</v>
      </c>
      <c r="GE254" s="2"/>
      <c r="GF254" s="2">
        <v>-1617765494</v>
      </c>
      <c r="GG254" s="2">
        <v>2</v>
      </c>
      <c r="GH254" s="2">
        <v>1</v>
      </c>
      <c r="GI254" s="2">
        <v>-2</v>
      </c>
      <c r="GJ254" s="2">
        <v>0</v>
      </c>
      <c r="GK254" s="2">
        <f>ROUND(R254*(R12)/100,2)</f>
        <v>0</v>
      </c>
      <c r="GL254" s="2">
        <f t="shared" si="301"/>
        <v>0</v>
      </c>
      <c r="GM254" s="2">
        <f t="shared" si="302"/>
        <v>457.24</v>
      </c>
      <c r="GN254" s="2">
        <f t="shared" si="303"/>
        <v>0</v>
      </c>
      <c r="GO254" s="2">
        <f t="shared" si="304"/>
        <v>0</v>
      </c>
      <c r="GP254" s="2">
        <f t="shared" si="305"/>
        <v>457.24</v>
      </c>
      <c r="GQ254" s="2"/>
      <c r="GR254" s="2">
        <v>0</v>
      </c>
      <c r="GS254" s="2">
        <v>3</v>
      </c>
      <c r="GT254" s="2">
        <v>0</v>
      </c>
      <c r="GU254" s="2" t="s">
        <v>4</v>
      </c>
      <c r="GV254" s="2">
        <f t="shared" si="306"/>
        <v>0</v>
      </c>
      <c r="GW254" s="2">
        <v>1</v>
      </c>
      <c r="GX254" s="2">
        <f t="shared" si="307"/>
        <v>0</v>
      </c>
      <c r="GY254" s="2"/>
      <c r="GZ254" s="2"/>
      <c r="HA254" s="2">
        <v>0</v>
      </c>
      <c r="HB254" s="2">
        <v>0</v>
      </c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>
        <v>0</v>
      </c>
      <c r="IL254" s="2"/>
      <c r="IM254" s="2"/>
      <c r="IN254" s="2"/>
      <c r="IO254" s="2"/>
      <c r="IP254" s="2"/>
      <c r="IQ254" s="2"/>
      <c r="IR254" s="2"/>
      <c r="IS254" s="2"/>
      <c r="IT254" s="2"/>
      <c r="IU254" s="2"/>
    </row>
    <row r="255" spans="1:255" x14ac:dyDescent="0.2">
      <c r="A255">
        <v>17</v>
      </c>
      <c r="B255">
        <v>1</v>
      </c>
      <c r="C255">
        <f>ROW(SmtRes!A608)</f>
        <v>608</v>
      </c>
      <c r="D255">
        <f>ROW(EtalonRes!A586)</f>
        <v>586</v>
      </c>
      <c r="E255" t="s">
        <v>471</v>
      </c>
      <c r="F255" t="s">
        <v>472</v>
      </c>
      <c r="G255" t="s">
        <v>473</v>
      </c>
      <c r="H255" t="s">
        <v>101</v>
      </c>
      <c r="I255">
        <v>68</v>
      </c>
      <c r="J255">
        <v>0</v>
      </c>
      <c r="O255">
        <f t="shared" si="275"/>
        <v>4204.3</v>
      </c>
      <c r="P255">
        <f t="shared" si="276"/>
        <v>0</v>
      </c>
      <c r="Q255">
        <f t="shared" si="277"/>
        <v>0</v>
      </c>
      <c r="R255">
        <f t="shared" si="278"/>
        <v>0</v>
      </c>
      <c r="S255">
        <f t="shared" si="279"/>
        <v>4204.3</v>
      </c>
      <c r="T255">
        <f t="shared" si="280"/>
        <v>0</v>
      </c>
      <c r="U255">
        <f t="shared" si="281"/>
        <v>17.408000000000001</v>
      </c>
      <c r="V255">
        <f t="shared" si="282"/>
        <v>0</v>
      </c>
      <c r="W255">
        <f t="shared" si="283"/>
        <v>0</v>
      </c>
      <c r="X255">
        <f t="shared" si="284"/>
        <v>2732.8</v>
      </c>
      <c r="Y255">
        <f t="shared" si="285"/>
        <v>1681.72</v>
      </c>
      <c r="AA255">
        <v>16483255</v>
      </c>
      <c r="AB255">
        <f t="shared" si="286"/>
        <v>3.28</v>
      </c>
      <c r="AC255">
        <f t="shared" si="308"/>
        <v>0</v>
      </c>
      <c r="AD255">
        <f t="shared" si="309"/>
        <v>0</v>
      </c>
      <c r="AE255">
        <f t="shared" si="310"/>
        <v>0</v>
      </c>
      <c r="AF255">
        <f t="shared" si="311"/>
        <v>3.28</v>
      </c>
      <c r="AG255">
        <f t="shared" si="287"/>
        <v>0</v>
      </c>
      <c r="AH255">
        <f t="shared" si="312"/>
        <v>0.25600000000000001</v>
      </c>
      <c r="AI255">
        <f t="shared" si="313"/>
        <v>0</v>
      </c>
      <c r="AJ255">
        <f t="shared" si="288"/>
        <v>0</v>
      </c>
      <c r="AK255">
        <v>4.0999999999999996</v>
      </c>
      <c r="AL255">
        <v>0</v>
      </c>
      <c r="AM255">
        <v>0</v>
      </c>
      <c r="AN255">
        <v>0</v>
      </c>
      <c r="AO255">
        <v>4.0999999999999996</v>
      </c>
      <c r="AP255">
        <v>0</v>
      </c>
      <c r="AQ255">
        <v>0.32</v>
      </c>
      <c r="AR255">
        <v>0</v>
      </c>
      <c r="AS255">
        <v>0</v>
      </c>
      <c r="AT255">
        <v>65</v>
      </c>
      <c r="AU255">
        <v>40</v>
      </c>
      <c r="AV255">
        <v>1</v>
      </c>
      <c r="AW255">
        <v>1</v>
      </c>
      <c r="AZ255">
        <v>18.850000000000001</v>
      </c>
      <c r="BA255">
        <v>18.850000000000001</v>
      </c>
      <c r="BB255">
        <v>1</v>
      </c>
      <c r="BC255">
        <v>1</v>
      </c>
      <c r="BD255" t="s">
        <v>4</v>
      </c>
      <c r="BE255" t="s">
        <v>4</v>
      </c>
      <c r="BF255" t="s">
        <v>4</v>
      </c>
      <c r="BG255" t="s">
        <v>4</v>
      </c>
      <c r="BH255">
        <v>0</v>
      </c>
      <c r="BI255">
        <v>4</v>
      </c>
      <c r="BJ255" t="s">
        <v>474</v>
      </c>
      <c r="BM255">
        <v>200001</v>
      </c>
      <c r="BN255">
        <v>0</v>
      </c>
      <c r="BO255" t="s">
        <v>4</v>
      </c>
      <c r="BP255">
        <v>0</v>
      </c>
      <c r="BQ255">
        <v>4</v>
      </c>
      <c r="BR255">
        <v>0</v>
      </c>
      <c r="BS255">
        <v>1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4</v>
      </c>
      <c r="BZ255">
        <v>65</v>
      </c>
      <c r="CA255">
        <v>40</v>
      </c>
      <c r="CF255">
        <v>0</v>
      </c>
      <c r="CG255">
        <v>0</v>
      </c>
      <c r="CM255">
        <v>0</v>
      </c>
      <c r="CN255" t="s">
        <v>475</v>
      </c>
      <c r="CO255">
        <v>0</v>
      </c>
      <c r="CP255">
        <f t="shared" si="289"/>
        <v>4204.3</v>
      </c>
      <c r="CQ255">
        <f t="shared" si="290"/>
        <v>0</v>
      </c>
      <c r="CR255">
        <f t="shared" si="291"/>
        <v>0</v>
      </c>
      <c r="CS255">
        <f t="shared" si="292"/>
        <v>0</v>
      </c>
      <c r="CT255">
        <f t="shared" si="293"/>
        <v>61.828000000000003</v>
      </c>
      <c r="CU255">
        <f t="shared" si="294"/>
        <v>0</v>
      </c>
      <c r="CV255">
        <f t="shared" si="295"/>
        <v>0.25600000000000001</v>
      </c>
      <c r="CW255">
        <f t="shared" si="296"/>
        <v>0</v>
      </c>
      <c r="CX255">
        <f t="shared" si="297"/>
        <v>0</v>
      </c>
      <c r="CY255">
        <f t="shared" si="298"/>
        <v>2732.7950000000001</v>
      </c>
      <c r="CZ255">
        <f t="shared" si="299"/>
        <v>1681.72</v>
      </c>
      <c r="DC255" t="s">
        <v>4</v>
      </c>
      <c r="DD255" t="s">
        <v>4</v>
      </c>
      <c r="DE255" t="s">
        <v>4</v>
      </c>
      <c r="DF255" t="s">
        <v>4</v>
      </c>
      <c r="DG255" t="s">
        <v>41</v>
      </c>
      <c r="DH255" t="s">
        <v>4</v>
      </c>
      <c r="DI255" t="s">
        <v>41</v>
      </c>
      <c r="DJ255" t="s">
        <v>4</v>
      </c>
      <c r="DK255" t="s">
        <v>4</v>
      </c>
      <c r="DL255" t="s">
        <v>4</v>
      </c>
      <c r="DM255" t="s">
        <v>4</v>
      </c>
      <c r="DN255">
        <v>0</v>
      </c>
      <c r="DO255">
        <v>0</v>
      </c>
      <c r="DP255">
        <v>1</v>
      </c>
      <c r="DQ255">
        <v>1</v>
      </c>
      <c r="DU255">
        <v>1013</v>
      </c>
      <c r="DV255" t="s">
        <v>101</v>
      </c>
      <c r="DW255" t="s">
        <v>101</v>
      </c>
      <c r="DX255">
        <v>1</v>
      </c>
      <c r="EE255">
        <v>16510412</v>
      </c>
      <c r="EF255">
        <v>4</v>
      </c>
      <c r="EG255" t="s">
        <v>476</v>
      </c>
      <c r="EH255">
        <v>0</v>
      </c>
      <c r="EI255" t="s">
        <v>4</v>
      </c>
      <c r="EJ255">
        <v>4</v>
      </c>
      <c r="EK255">
        <v>200001</v>
      </c>
      <c r="EL255" t="s">
        <v>477</v>
      </c>
      <c r="EM255" t="s">
        <v>478</v>
      </c>
      <c r="EO255" t="s">
        <v>479</v>
      </c>
      <c r="EQ255">
        <v>0</v>
      </c>
      <c r="ER255">
        <v>4.0999999999999996</v>
      </c>
      <c r="ES255">
        <v>0</v>
      </c>
      <c r="ET255">
        <v>0</v>
      </c>
      <c r="EU255">
        <v>0</v>
      </c>
      <c r="EV255">
        <v>4.0999999999999996</v>
      </c>
      <c r="EW255">
        <v>0.32</v>
      </c>
      <c r="EX255">
        <v>0</v>
      </c>
      <c r="EY255">
        <v>0</v>
      </c>
      <c r="FQ255">
        <v>0</v>
      </c>
      <c r="FR255">
        <f t="shared" si="300"/>
        <v>0</v>
      </c>
      <c r="FS255">
        <v>0</v>
      </c>
      <c r="FX255">
        <v>65</v>
      </c>
      <c r="FY255">
        <v>40</v>
      </c>
      <c r="GA255" t="s">
        <v>4</v>
      </c>
      <c r="GD255">
        <v>0</v>
      </c>
      <c r="GF255">
        <v>-1617765494</v>
      </c>
      <c r="GG255">
        <v>1</v>
      </c>
      <c r="GH255">
        <v>1</v>
      </c>
      <c r="GI255">
        <v>4</v>
      </c>
      <c r="GJ255">
        <v>0</v>
      </c>
      <c r="GK255">
        <f>ROUND(R255*(S12)/100,2)</f>
        <v>0</v>
      </c>
      <c r="GL255">
        <f t="shared" si="301"/>
        <v>0</v>
      </c>
      <c r="GM255">
        <f t="shared" si="302"/>
        <v>8618.82</v>
      </c>
      <c r="GN255">
        <f t="shared" si="303"/>
        <v>0</v>
      </c>
      <c r="GO255">
        <f t="shared" si="304"/>
        <v>0</v>
      </c>
      <c r="GP255">
        <f t="shared" si="305"/>
        <v>8618.82</v>
      </c>
      <c r="GR255">
        <v>0</v>
      </c>
      <c r="GS255">
        <v>3</v>
      </c>
      <c r="GT255">
        <v>0</v>
      </c>
      <c r="GU255" t="s">
        <v>4</v>
      </c>
      <c r="GV255">
        <f t="shared" si="306"/>
        <v>0</v>
      </c>
      <c r="GW255">
        <v>1</v>
      </c>
      <c r="GX255">
        <f t="shared" si="307"/>
        <v>0</v>
      </c>
      <c r="HA255">
        <v>0</v>
      </c>
      <c r="HB255">
        <v>0</v>
      </c>
      <c r="IK255">
        <v>0</v>
      </c>
    </row>
    <row r="256" spans="1:255" x14ac:dyDescent="0.2">
      <c r="A256" s="2">
        <v>17</v>
      </c>
      <c r="B256" s="2">
        <v>1</v>
      </c>
      <c r="C256" s="2">
        <f>ROW(SmtRes!A610)</f>
        <v>610</v>
      </c>
      <c r="D256" s="2">
        <f>ROW(EtalonRes!A588)</f>
        <v>588</v>
      </c>
      <c r="E256" s="2" t="s">
        <v>480</v>
      </c>
      <c r="F256" s="2" t="s">
        <v>481</v>
      </c>
      <c r="G256" s="2" t="s">
        <v>482</v>
      </c>
      <c r="H256" s="2" t="s">
        <v>483</v>
      </c>
      <c r="I256" s="2">
        <f>ROUND(188/100,9)</f>
        <v>1.88</v>
      </c>
      <c r="J256" s="2">
        <v>0</v>
      </c>
      <c r="K256" s="2"/>
      <c r="L256" s="2"/>
      <c r="M256" s="2"/>
      <c r="N256" s="2"/>
      <c r="O256" s="2">
        <f t="shared" si="275"/>
        <v>249.59</v>
      </c>
      <c r="P256" s="2">
        <f t="shared" si="276"/>
        <v>0</v>
      </c>
      <c r="Q256" s="2">
        <f t="shared" si="277"/>
        <v>0</v>
      </c>
      <c r="R256" s="2">
        <f t="shared" si="278"/>
        <v>0</v>
      </c>
      <c r="S256" s="2">
        <f t="shared" si="279"/>
        <v>249.59</v>
      </c>
      <c r="T256" s="2">
        <f t="shared" si="280"/>
        <v>0</v>
      </c>
      <c r="U256" s="2">
        <f t="shared" si="281"/>
        <v>19.491840000000003</v>
      </c>
      <c r="V256" s="2">
        <f t="shared" si="282"/>
        <v>0</v>
      </c>
      <c r="W256" s="2">
        <f t="shared" si="283"/>
        <v>0</v>
      </c>
      <c r="X256" s="2">
        <f t="shared" si="284"/>
        <v>162.22999999999999</v>
      </c>
      <c r="Y256" s="2">
        <f t="shared" si="285"/>
        <v>99.84</v>
      </c>
      <c r="Z256" s="2"/>
      <c r="AA256" s="2">
        <v>16483241</v>
      </c>
      <c r="AB256" s="2">
        <f t="shared" si="286"/>
        <v>132.76</v>
      </c>
      <c r="AC256" s="2">
        <f t="shared" si="308"/>
        <v>0</v>
      </c>
      <c r="AD256" s="2">
        <f t="shared" si="309"/>
        <v>0</v>
      </c>
      <c r="AE256" s="2">
        <f t="shared" si="310"/>
        <v>0</v>
      </c>
      <c r="AF256" s="2">
        <f t="shared" si="311"/>
        <v>132.76</v>
      </c>
      <c r="AG256" s="2">
        <f t="shared" si="287"/>
        <v>0</v>
      </c>
      <c r="AH256" s="2">
        <f t="shared" si="312"/>
        <v>10.368000000000002</v>
      </c>
      <c r="AI256" s="2">
        <f t="shared" si="313"/>
        <v>0</v>
      </c>
      <c r="AJ256" s="2">
        <f t="shared" si="288"/>
        <v>0</v>
      </c>
      <c r="AK256" s="2">
        <v>165.95</v>
      </c>
      <c r="AL256" s="2">
        <v>0</v>
      </c>
      <c r="AM256" s="2">
        <v>0</v>
      </c>
      <c r="AN256" s="2">
        <v>0</v>
      </c>
      <c r="AO256" s="2">
        <v>165.95</v>
      </c>
      <c r="AP256" s="2">
        <v>0</v>
      </c>
      <c r="AQ256" s="2">
        <v>12.96</v>
      </c>
      <c r="AR256" s="2">
        <v>0</v>
      </c>
      <c r="AS256" s="2">
        <v>0</v>
      </c>
      <c r="AT256" s="2">
        <v>65</v>
      </c>
      <c r="AU256" s="2">
        <v>40</v>
      </c>
      <c r="AV256" s="2">
        <v>1</v>
      </c>
      <c r="AW256" s="2">
        <v>1</v>
      </c>
      <c r="AX256" s="2"/>
      <c r="AY256" s="2"/>
      <c r="AZ256" s="2">
        <v>1</v>
      </c>
      <c r="BA256" s="2">
        <v>1</v>
      </c>
      <c r="BB256" s="2">
        <v>1</v>
      </c>
      <c r="BC256" s="2">
        <v>1</v>
      </c>
      <c r="BD256" s="2" t="s">
        <v>4</v>
      </c>
      <c r="BE256" s="2" t="s">
        <v>4</v>
      </c>
      <c r="BF256" s="2" t="s">
        <v>4</v>
      </c>
      <c r="BG256" s="2" t="s">
        <v>4</v>
      </c>
      <c r="BH256" s="2">
        <v>0</v>
      </c>
      <c r="BI256" s="2">
        <v>4</v>
      </c>
      <c r="BJ256" s="2" t="s">
        <v>484</v>
      </c>
      <c r="BK256" s="2"/>
      <c r="BL256" s="2"/>
      <c r="BM256" s="2">
        <v>200001</v>
      </c>
      <c r="BN256" s="2">
        <v>0</v>
      </c>
      <c r="BO256" s="2" t="s">
        <v>4</v>
      </c>
      <c r="BP256" s="2">
        <v>0</v>
      </c>
      <c r="BQ256" s="2">
        <v>4</v>
      </c>
      <c r="BR256" s="2">
        <v>0</v>
      </c>
      <c r="BS256" s="2">
        <v>1</v>
      </c>
      <c r="BT256" s="2">
        <v>1</v>
      </c>
      <c r="BU256" s="2">
        <v>1</v>
      </c>
      <c r="BV256" s="2">
        <v>1</v>
      </c>
      <c r="BW256" s="2">
        <v>1</v>
      </c>
      <c r="BX256" s="2">
        <v>1</v>
      </c>
      <c r="BY256" s="2" t="s">
        <v>4</v>
      </c>
      <c r="BZ256" s="2">
        <v>65</v>
      </c>
      <c r="CA256" s="2">
        <v>40</v>
      </c>
      <c r="CB256" s="2"/>
      <c r="CC256" s="2"/>
      <c r="CD256" s="2"/>
      <c r="CE256" s="2"/>
      <c r="CF256" s="2">
        <v>0</v>
      </c>
      <c r="CG256" s="2">
        <v>0</v>
      </c>
      <c r="CH256" s="2"/>
      <c r="CI256" s="2"/>
      <c r="CJ256" s="2"/>
      <c r="CK256" s="2"/>
      <c r="CL256" s="2"/>
      <c r="CM256" s="2">
        <v>0</v>
      </c>
      <c r="CN256" s="2" t="s">
        <v>475</v>
      </c>
      <c r="CO256" s="2">
        <v>0</v>
      </c>
      <c r="CP256" s="2">
        <f t="shared" si="289"/>
        <v>249.59</v>
      </c>
      <c r="CQ256" s="2">
        <f t="shared" si="290"/>
        <v>0</v>
      </c>
      <c r="CR256" s="2">
        <f t="shared" si="291"/>
        <v>0</v>
      </c>
      <c r="CS256" s="2">
        <f t="shared" si="292"/>
        <v>0</v>
      </c>
      <c r="CT256" s="2">
        <f t="shared" si="293"/>
        <v>132.76</v>
      </c>
      <c r="CU256" s="2">
        <f t="shared" si="294"/>
        <v>0</v>
      </c>
      <c r="CV256" s="2">
        <f t="shared" si="295"/>
        <v>10.368000000000002</v>
      </c>
      <c r="CW256" s="2">
        <f t="shared" si="296"/>
        <v>0</v>
      </c>
      <c r="CX256" s="2">
        <f t="shared" si="297"/>
        <v>0</v>
      </c>
      <c r="CY256" s="2">
        <f t="shared" si="298"/>
        <v>162.23349999999999</v>
      </c>
      <c r="CZ256" s="2">
        <f t="shared" si="299"/>
        <v>99.835999999999999</v>
      </c>
      <c r="DA256" s="2"/>
      <c r="DB256" s="2"/>
      <c r="DC256" s="2" t="s">
        <v>4</v>
      </c>
      <c r="DD256" s="2" t="s">
        <v>4</v>
      </c>
      <c r="DE256" s="2" t="s">
        <v>4</v>
      </c>
      <c r="DF256" s="2" t="s">
        <v>4</v>
      </c>
      <c r="DG256" s="2" t="s">
        <v>41</v>
      </c>
      <c r="DH256" s="2" t="s">
        <v>4</v>
      </c>
      <c r="DI256" s="2" t="s">
        <v>41</v>
      </c>
      <c r="DJ256" s="2" t="s">
        <v>4</v>
      </c>
      <c r="DK256" s="2" t="s">
        <v>4</v>
      </c>
      <c r="DL256" s="2" t="s">
        <v>4</v>
      </c>
      <c r="DM256" s="2" t="s">
        <v>4</v>
      </c>
      <c r="DN256" s="2">
        <v>0</v>
      </c>
      <c r="DO256" s="2">
        <v>0</v>
      </c>
      <c r="DP256" s="2">
        <v>1</v>
      </c>
      <c r="DQ256" s="2">
        <v>1</v>
      </c>
      <c r="DR256" s="2"/>
      <c r="DS256" s="2"/>
      <c r="DT256" s="2"/>
      <c r="DU256" s="2">
        <v>1013</v>
      </c>
      <c r="DV256" s="2" t="s">
        <v>483</v>
      </c>
      <c r="DW256" s="2" t="s">
        <v>483</v>
      </c>
      <c r="DX256" s="2">
        <v>1</v>
      </c>
      <c r="DY256" s="2"/>
      <c r="DZ256" s="2"/>
      <c r="EA256" s="2"/>
      <c r="EB256" s="2"/>
      <c r="EC256" s="2"/>
      <c r="ED256" s="2"/>
      <c r="EE256" s="2">
        <v>16510412</v>
      </c>
      <c r="EF256" s="2">
        <v>4</v>
      </c>
      <c r="EG256" s="2" t="s">
        <v>476</v>
      </c>
      <c r="EH256" s="2">
        <v>0</v>
      </c>
      <c r="EI256" s="2" t="s">
        <v>4</v>
      </c>
      <c r="EJ256" s="2">
        <v>4</v>
      </c>
      <c r="EK256" s="2">
        <v>200001</v>
      </c>
      <c r="EL256" s="2" t="s">
        <v>477</v>
      </c>
      <c r="EM256" s="2" t="s">
        <v>478</v>
      </c>
      <c r="EN256" s="2"/>
      <c r="EO256" s="2" t="s">
        <v>479</v>
      </c>
      <c r="EP256" s="2"/>
      <c r="EQ256" s="2">
        <v>0</v>
      </c>
      <c r="ER256" s="2">
        <v>165.95</v>
      </c>
      <c r="ES256" s="2">
        <v>0</v>
      </c>
      <c r="ET256" s="2">
        <v>0</v>
      </c>
      <c r="EU256" s="2">
        <v>0</v>
      </c>
      <c r="EV256" s="2">
        <v>165.95</v>
      </c>
      <c r="EW256" s="2">
        <v>12.96</v>
      </c>
      <c r="EX256" s="2">
        <v>0</v>
      </c>
      <c r="EY256" s="2">
        <v>0</v>
      </c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>
        <v>0</v>
      </c>
      <c r="FR256" s="2">
        <f t="shared" si="300"/>
        <v>0</v>
      </c>
      <c r="FS256" s="2">
        <v>0</v>
      </c>
      <c r="FT256" s="2"/>
      <c r="FU256" s="2"/>
      <c r="FV256" s="2"/>
      <c r="FW256" s="2"/>
      <c r="FX256" s="2">
        <v>65</v>
      </c>
      <c r="FY256" s="2">
        <v>40</v>
      </c>
      <c r="FZ256" s="2"/>
      <c r="GA256" s="2" t="s">
        <v>4</v>
      </c>
      <c r="GB256" s="2"/>
      <c r="GC256" s="2"/>
      <c r="GD256" s="2">
        <v>0</v>
      </c>
      <c r="GE256" s="2"/>
      <c r="GF256" s="2">
        <v>-931447527</v>
      </c>
      <c r="GG256" s="2">
        <v>2</v>
      </c>
      <c r="GH256" s="2">
        <v>1</v>
      </c>
      <c r="GI256" s="2">
        <v>-2</v>
      </c>
      <c r="GJ256" s="2">
        <v>0</v>
      </c>
      <c r="GK256" s="2">
        <f>ROUND(R256*(R12)/100,2)</f>
        <v>0</v>
      </c>
      <c r="GL256" s="2">
        <f t="shared" si="301"/>
        <v>0</v>
      </c>
      <c r="GM256" s="2">
        <f t="shared" si="302"/>
        <v>511.66</v>
      </c>
      <c r="GN256" s="2">
        <f t="shared" si="303"/>
        <v>0</v>
      </c>
      <c r="GO256" s="2">
        <f t="shared" si="304"/>
        <v>0</v>
      </c>
      <c r="GP256" s="2">
        <f t="shared" si="305"/>
        <v>511.66</v>
      </c>
      <c r="GQ256" s="2"/>
      <c r="GR256" s="2">
        <v>0</v>
      </c>
      <c r="GS256" s="2">
        <v>3</v>
      </c>
      <c r="GT256" s="2">
        <v>0</v>
      </c>
      <c r="GU256" s="2" t="s">
        <v>4</v>
      </c>
      <c r="GV256" s="2">
        <f t="shared" si="306"/>
        <v>0</v>
      </c>
      <c r="GW256" s="2">
        <v>1</v>
      </c>
      <c r="GX256" s="2">
        <f t="shared" si="307"/>
        <v>0</v>
      </c>
      <c r="GY256" s="2"/>
      <c r="GZ256" s="2"/>
      <c r="HA256" s="2">
        <v>0</v>
      </c>
      <c r="HB256" s="2">
        <v>0</v>
      </c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>
        <v>0</v>
      </c>
      <c r="IL256" s="2"/>
      <c r="IM256" s="2"/>
      <c r="IN256" s="2"/>
      <c r="IO256" s="2"/>
      <c r="IP256" s="2"/>
      <c r="IQ256" s="2"/>
      <c r="IR256" s="2"/>
      <c r="IS256" s="2"/>
      <c r="IT256" s="2"/>
      <c r="IU256" s="2"/>
    </row>
    <row r="257" spans="1:255" x14ac:dyDescent="0.2">
      <c r="A257">
        <v>17</v>
      </c>
      <c r="B257">
        <v>1</v>
      </c>
      <c r="C257">
        <f>ROW(SmtRes!A612)</f>
        <v>612</v>
      </c>
      <c r="D257">
        <f>ROW(EtalonRes!A590)</f>
        <v>590</v>
      </c>
      <c r="E257" t="s">
        <v>480</v>
      </c>
      <c r="F257" t="s">
        <v>481</v>
      </c>
      <c r="G257" t="s">
        <v>482</v>
      </c>
      <c r="H257" t="s">
        <v>483</v>
      </c>
      <c r="I257">
        <f>ROUND(188/100,9)</f>
        <v>1.88</v>
      </c>
      <c r="J257">
        <v>0</v>
      </c>
      <c r="O257">
        <f t="shared" si="275"/>
        <v>4704.75</v>
      </c>
      <c r="P257">
        <f t="shared" si="276"/>
        <v>0</v>
      </c>
      <c r="Q257">
        <f t="shared" si="277"/>
        <v>0</v>
      </c>
      <c r="R257">
        <f t="shared" si="278"/>
        <v>0</v>
      </c>
      <c r="S257">
        <f t="shared" si="279"/>
        <v>4704.75</v>
      </c>
      <c r="T257">
        <f t="shared" si="280"/>
        <v>0</v>
      </c>
      <c r="U257">
        <f t="shared" si="281"/>
        <v>19.491840000000003</v>
      </c>
      <c r="V257">
        <f t="shared" si="282"/>
        <v>0</v>
      </c>
      <c r="W257">
        <f t="shared" si="283"/>
        <v>0</v>
      </c>
      <c r="X257">
        <f t="shared" si="284"/>
        <v>3058.09</v>
      </c>
      <c r="Y257">
        <f t="shared" si="285"/>
        <v>1881.9</v>
      </c>
      <c r="AA257">
        <v>16483255</v>
      </c>
      <c r="AB257">
        <f t="shared" si="286"/>
        <v>132.76</v>
      </c>
      <c r="AC257">
        <f t="shared" si="308"/>
        <v>0</v>
      </c>
      <c r="AD257">
        <f t="shared" si="309"/>
        <v>0</v>
      </c>
      <c r="AE257">
        <f t="shared" si="310"/>
        <v>0</v>
      </c>
      <c r="AF257">
        <f t="shared" si="311"/>
        <v>132.76</v>
      </c>
      <c r="AG257">
        <f t="shared" si="287"/>
        <v>0</v>
      </c>
      <c r="AH257">
        <f t="shared" si="312"/>
        <v>10.368000000000002</v>
      </c>
      <c r="AI257">
        <f t="shared" si="313"/>
        <v>0</v>
      </c>
      <c r="AJ257">
        <f t="shared" si="288"/>
        <v>0</v>
      </c>
      <c r="AK257">
        <v>165.95</v>
      </c>
      <c r="AL257">
        <v>0</v>
      </c>
      <c r="AM257">
        <v>0</v>
      </c>
      <c r="AN257">
        <v>0</v>
      </c>
      <c r="AO257">
        <v>165.95</v>
      </c>
      <c r="AP257">
        <v>0</v>
      </c>
      <c r="AQ257">
        <v>12.96</v>
      </c>
      <c r="AR257">
        <v>0</v>
      </c>
      <c r="AS257">
        <v>0</v>
      </c>
      <c r="AT257">
        <v>65</v>
      </c>
      <c r="AU257">
        <v>40</v>
      </c>
      <c r="AV257">
        <v>1</v>
      </c>
      <c r="AW257">
        <v>1</v>
      </c>
      <c r="AZ257">
        <v>18.850000000000001</v>
      </c>
      <c r="BA257">
        <v>18.850000000000001</v>
      </c>
      <c r="BB257">
        <v>1</v>
      </c>
      <c r="BC257">
        <v>1</v>
      </c>
      <c r="BD257" t="s">
        <v>4</v>
      </c>
      <c r="BE257" t="s">
        <v>4</v>
      </c>
      <c r="BF257" t="s">
        <v>4</v>
      </c>
      <c r="BG257" t="s">
        <v>4</v>
      </c>
      <c r="BH257">
        <v>0</v>
      </c>
      <c r="BI257">
        <v>4</v>
      </c>
      <c r="BJ257" t="s">
        <v>484</v>
      </c>
      <c r="BM257">
        <v>200001</v>
      </c>
      <c r="BN257">
        <v>0</v>
      </c>
      <c r="BO257" t="s">
        <v>4</v>
      </c>
      <c r="BP257">
        <v>0</v>
      </c>
      <c r="BQ257">
        <v>4</v>
      </c>
      <c r="BR257">
        <v>0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4</v>
      </c>
      <c r="BZ257">
        <v>65</v>
      </c>
      <c r="CA257">
        <v>40</v>
      </c>
      <c r="CF257">
        <v>0</v>
      </c>
      <c r="CG257">
        <v>0</v>
      </c>
      <c r="CM257">
        <v>0</v>
      </c>
      <c r="CN257" t="s">
        <v>475</v>
      </c>
      <c r="CO257">
        <v>0</v>
      </c>
      <c r="CP257">
        <f t="shared" si="289"/>
        <v>4704.75</v>
      </c>
      <c r="CQ257">
        <f t="shared" si="290"/>
        <v>0</v>
      </c>
      <c r="CR257">
        <f t="shared" si="291"/>
        <v>0</v>
      </c>
      <c r="CS257">
        <f t="shared" si="292"/>
        <v>0</v>
      </c>
      <c r="CT257">
        <f t="shared" si="293"/>
        <v>2502.5259999999998</v>
      </c>
      <c r="CU257">
        <f t="shared" si="294"/>
        <v>0</v>
      </c>
      <c r="CV257">
        <f t="shared" si="295"/>
        <v>10.368000000000002</v>
      </c>
      <c r="CW257">
        <f t="shared" si="296"/>
        <v>0</v>
      </c>
      <c r="CX257">
        <f t="shared" si="297"/>
        <v>0</v>
      </c>
      <c r="CY257">
        <f t="shared" si="298"/>
        <v>3058.0875000000001</v>
      </c>
      <c r="CZ257">
        <f t="shared" si="299"/>
        <v>1881.9</v>
      </c>
      <c r="DC257" t="s">
        <v>4</v>
      </c>
      <c r="DD257" t="s">
        <v>4</v>
      </c>
      <c r="DE257" t="s">
        <v>4</v>
      </c>
      <c r="DF257" t="s">
        <v>4</v>
      </c>
      <c r="DG257" t="s">
        <v>41</v>
      </c>
      <c r="DH257" t="s">
        <v>4</v>
      </c>
      <c r="DI257" t="s">
        <v>41</v>
      </c>
      <c r="DJ257" t="s">
        <v>4</v>
      </c>
      <c r="DK257" t="s">
        <v>4</v>
      </c>
      <c r="DL257" t="s">
        <v>4</v>
      </c>
      <c r="DM257" t="s">
        <v>4</v>
      </c>
      <c r="DN257">
        <v>0</v>
      </c>
      <c r="DO257">
        <v>0</v>
      </c>
      <c r="DP257">
        <v>1</v>
      </c>
      <c r="DQ257">
        <v>1</v>
      </c>
      <c r="DU257">
        <v>1013</v>
      </c>
      <c r="DV257" t="s">
        <v>483</v>
      </c>
      <c r="DW257" t="s">
        <v>483</v>
      </c>
      <c r="DX257">
        <v>1</v>
      </c>
      <c r="EE257">
        <v>16510412</v>
      </c>
      <c r="EF257">
        <v>4</v>
      </c>
      <c r="EG257" t="s">
        <v>476</v>
      </c>
      <c r="EH257">
        <v>0</v>
      </c>
      <c r="EI257" t="s">
        <v>4</v>
      </c>
      <c r="EJ257">
        <v>4</v>
      </c>
      <c r="EK257">
        <v>200001</v>
      </c>
      <c r="EL257" t="s">
        <v>477</v>
      </c>
      <c r="EM257" t="s">
        <v>478</v>
      </c>
      <c r="EO257" t="s">
        <v>479</v>
      </c>
      <c r="EQ257">
        <v>0</v>
      </c>
      <c r="ER257">
        <v>165.95</v>
      </c>
      <c r="ES257">
        <v>0</v>
      </c>
      <c r="ET257">
        <v>0</v>
      </c>
      <c r="EU257">
        <v>0</v>
      </c>
      <c r="EV257">
        <v>165.95</v>
      </c>
      <c r="EW257">
        <v>12.96</v>
      </c>
      <c r="EX257">
        <v>0</v>
      </c>
      <c r="EY257">
        <v>0</v>
      </c>
      <c r="FQ257">
        <v>0</v>
      </c>
      <c r="FR257">
        <f t="shared" si="300"/>
        <v>0</v>
      </c>
      <c r="FS257">
        <v>0</v>
      </c>
      <c r="FX257">
        <v>65</v>
      </c>
      <c r="FY257">
        <v>40</v>
      </c>
      <c r="GA257" t="s">
        <v>4</v>
      </c>
      <c r="GD257">
        <v>0</v>
      </c>
      <c r="GF257">
        <v>-931447527</v>
      </c>
      <c r="GG257">
        <v>1</v>
      </c>
      <c r="GH257">
        <v>1</v>
      </c>
      <c r="GI257">
        <v>4</v>
      </c>
      <c r="GJ257">
        <v>0</v>
      </c>
      <c r="GK257">
        <f>ROUND(R257*(S12)/100,2)</f>
        <v>0</v>
      </c>
      <c r="GL257">
        <f t="shared" si="301"/>
        <v>0</v>
      </c>
      <c r="GM257">
        <f t="shared" si="302"/>
        <v>9644.74</v>
      </c>
      <c r="GN257">
        <f t="shared" si="303"/>
        <v>0</v>
      </c>
      <c r="GO257">
        <f t="shared" si="304"/>
        <v>0</v>
      </c>
      <c r="GP257">
        <f t="shared" si="305"/>
        <v>9644.74</v>
      </c>
      <c r="GR257">
        <v>0</v>
      </c>
      <c r="GS257">
        <v>3</v>
      </c>
      <c r="GT257">
        <v>0</v>
      </c>
      <c r="GU257" t="s">
        <v>4</v>
      </c>
      <c r="GV257">
        <f t="shared" si="306"/>
        <v>0</v>
      </c>
      <c r="GW257">
        <v>1</v>
      </c>
      <c r="GX257">
        <f t="shared" si="307"/>
        <v>0</v>
      </c>
      <c r="HA257">
        <v>0</v>
      </c>
      <c r="HB257">
        <v>0</v>
      </c>
      <c r="IK257">
        <v>0</v>
      </c>
    </row>
    <row r="258" spans="1:255" x14ac:dyDescent="0.2">
      <c r="A258" s="2">
        <v>17</v>
      </c>
      <c r="B258" s="2">
        <v>1</v>
      </c>
      <c r="C258" s="2">
        <f>ROW(SmtRes!A614)</f>
        <v>614</v>
      </c>
      <c r="D258" s="2">
        <f>ROW(EtalonRes!A592)</f>
        <v>592</v>
      </c>
      <c r="E258" s="2" t="s">
        <v>485</v>
      </c>
      <c r="F258" s="2" t="s">
        <v>486</v>
      </c>
      <c r="G258" s="2" t="s">
        <v>487</v>
      </c>
      <c r="H258" s="2" t="s">
        <v>101</v>
      </c>
      <c r="I258" s="2">
        <v>4</v>
      </c>
      <c r="J258" s="2">
        <v>0</v>
      </c>
      <c r="K258" s="2"/>
      <c r="L258" s="2"/>
      <c r="M258" s="2"/>
      <c r="N258" s="2"/>
      <c r="O258" s="2">
        <f t="shared" si="275"/>
        <v>49.98</v>
      </c>
      <c r="P258" s="2">
        <f t="shared" si="276"/>
        <v>0</v>
      </c>
      <c r="Q258" s="2">
        <f t="shared" si="277"/>
        <v>0</v>
      </c>
      <c r="R258" s="2">
        <f t="shared" si="278"/>
        <v>0</v>
      </c>
      <c r="S258" s="2">
        <f t="shared" si="279"/>
        <v>49.98</v>
      </c>
      <c r="T258" s="2">
        <f t="shared" si="280"/>
        <v>0</v>
      </c>
      <c r="U258" s="2">
        <f t="shared" si="281"/>
        <v>3.9039999999999999</v>
      </c>
      <c r="V258" s="2">
        <f t="shared" si="282"/>
        <v>0</v>
      </c>
      <c r="W258" s="2">
        <f t="shared" si="283"/>
        <v>0</v>
      </c>
      <c r="X258" s="2">
        <f t="shared" si="284"/>
        <v>32.49</v>
      </c>
      <c r="Y258" s="2">
        <f t="shared" si="285"/>
        <v>19.989999999999998</v>
      </c>
      <c r="Z258" s="2"/>
      <c r="AA258" s="2">
        <v>16483241</v>
      </c>
      <c r="AB258" s="2">
        <f t="shared" si="286"/>
        <v>12.496</v>
      </c>
      <c r="AC258" s="2">
        <f t="shared" si="308"/>
        <v>0</v>
      </c>
      <c r="AD258" s="2">
        <f t="shared" si="309"/>
        <v>0</v>
      </c>
      <c r="AE258" s="2">
        <f t="shared" si="310"/>
        <v>0</v>
      </c>
      <c r="AF258" s="2">
        <f t="shared" si="311"/>
        <v>12.496</v>
      </c>
      <c r="AG258" s="2">
        <f t="shared" si="287"/>
        <v>0</v>
      </c>
      <c r="AH258" s="2">
        <f t="shared" si="312"/>
        <v>0.97599999999999998</v>
      </c>
      <c r="AI258" s="2">
        <f t="shared" si="313"/>
        <v>0</v>
      </c>
      <c r="AJ258" s="2">
        <f t="shared" si="288"/>
        <v>0</v>
      </c>
      <c r="AK258" s="2">
        <v>15.62</v>
      </c>
      <c r="AL258" s="2">
        <v>0</v>
      </c>
      <c r="AM258" s="2">
        <v>0</v>
      </c>
      <c r="AN258" s="2">
        <v>0</v>
      </c>
      <c r="AO258" s="2">
        <v>15.62</v>
      </c>
      <c r="AP258" s="2">
        <v>0</v>
      </c>
      <c r="AQ258" s="2">
        <v>1.22</v>
      </c>
      <c r="AR258" s="2">
        <v>0</v>
      </c>
      <c r="AS258" s="2">
        <v>0</v>
      </c>
      <c r="AT258" s="2">
        <v>65</v>
      </c>
      <c r="AU258" s="2">
        <v>40</v>
      </c>
      <c r="AV258" s="2">
        <v>1</v>
      </c>
      <c r="AW258" s="2">
        <v>1</v>
      </c>
      <c r="AX258" s="2"/>
      <c r="AY258" s="2"/>
      <c r="AZ258" s="2">
        <v>1</v>
      </c>
      <c r="BA258" s="2">
        <v>1</v>
      </c>
      <c r="BB258" s="2">
        <v>1</v>
      </c>
      <c r="BC258" s="2">
        <v>1</v>
      </c>
      <c r="BD258" s="2" t="s">
        <v>4</v>
      </c>
      <c r="BE258" s="2" t="s">
        <v>4</v>
      </c>
      <c r="BF258" s="2" t="s">
        <v>4</v>
      </c>
      <c r="BG258" s="2" t="s">
        <v>4</v>
      </c>
      <c r="BH258" s="2">
        <v>0</v>
      </c>
      <c r="BI258" s="2">
        <v>4</v>
      </c>
      <c r="BJ258" s="2" t="s">
        <v>488</v>
      </c>
      <c r="BK258" s="2"/>
      <c r="BL258" s="2"/>
      <c r="BM258" s="2">
        <v>200001</v>
      </c>
      <c r="BN258" s="2">
        <v>0</v>
      </c>
      <c r="BO258" s="2" t="s">
        <v>4</v>
      </c>
      <c r="BP258" s="2">
        <v>0</v>
      </c>
      <c r="BQ258" s="2">
        <v>4</v>
      </c>
      <c r="BR258" s="2">
        <v>0</v>
      </c>
      <c r="BS258" s="2">
        <v>1</v>
      </c>
      <c r="BT258" s="2">
        <v>1</v>
      </c>
      <c r="BU258" s="2">
        <v>1</v>
      </c>
      <c r="BV258" s="2">
        <v>1</v>
      </c>
      <c r="BW258" s="2">
        <v>1</v>
      </c>
      <c r="BX258" s="2">
        <v>1</v>
      </c>
      <c r="BY258" s="2" t="s">
        <v>4</v>
      </c>
      <c r="BZ258" s="2">
        <v>65</v>
      </c>
      <c r="CA258" s="2">
        <v>40</v>
      </c>
      <c r="CB258" s="2"/>
      <c r="CC258" s="2"/>
      <c r="CD258" s="2"/>
      <c r="CE258" s="2"/>
      <c r="CF258" s="2">
        <v>0</v>
      </c>
      <c r="CG258" s="2">
        <v>0</v>
      </c>
      <c r="CH258" s="2"/>
      <c r="CI258" s="2"/>
      <c r="CJ258" s="2"/>
      <c r="CK258" s="2"/>
      <c r="CL258" s="2"/>
      <c r="CM258" s="2">
        <v>0</v>
      </c>
      <c r="CN258" s="2" t="s">
        <v>475</v>
      </c>
      <c r="CO258" s="2">
        <v>0</v>
      </c>
      <c r="CP258" s="2">
        <f t="shared" si="289"/>
        <v>49.98</v>
      </c>
      <c r="CQ258" s="2">
        <f t="shared" si="290"/>
        <v>0</v>
      </c>
      <c r="CR258" s="2">
        <f t="shared" si="291"/>
        <v>0</v>
      </c>
      <c r="CS258" s="2">
        <f t="shared" si="292"/>
        <v>0</v>
      </c>
      <c r="CT258" s="2">
        <f t="shared" si="293"/>
        <v>12.496</v>
      </c>
      <c r="CU258" s="2">
        <f t="shared" si="294"/>
        <v>0</v>
      </c>
      <c r="CV258" s="2">
        <f t="shared" si="295"/>
        <v>0.97599999999999998</v>
      </c>
      <c r="CW258" s="2">
        <f t="shared" si="296"/>
        <v>0</v>
      </c>
      <c r="CX258" s="2">
        <f t="shared" si="297"/>
        <v>0</v>
      </c>
      <c r="CY258" s="2">
        <f t="shared" si="298"/>
        <v>32.486999999999995</v>
      </c>
      <c r="CZ258" s="2">
        <f t="shared" si="299"/>
        <v>19.991999999999997</v>
      </c>
      <c r="DA258" s="2"/>
      <c r="DB258" s="2"/>
      <c r="DC258" s="2" t="s">
        <v>4</v>
      </c>
      <c r="DD258" s="2" t="s">
        <v>4</v>
      </c>
      <c r="DE258" s="2" t="s">
        <v>4</v>
      </c>
      <c r="DF258" s="2" t="s">
        <v>4</v>
      </c>
      <c r="DG258" s="2" t="s">
        <v>41</v>
      </c>
      <c r="DH258" s="2" t="s">
        <v>4</v>
      </c>
      <c r="DI258" s="2" t="s">
        <v>41</v>
      </c>
      <c r="DJ258" s="2" t="s">
        <v>4</v>
      </c>
      <c r="DK258" s="2" t="s">
        <v>4</v>
      </c>
      <c r="DL258" s="2" t="s">
        <v>4</v>
      </c>
      <c r="DM258" s="2" t="s">
        <v>4</v>
      </c>
      <c r="DN258" s="2">
        <v>0</v>
      </c>
      <c r="DO258" s="2">
        <v>0</v>
      </c>
      <c r="DP258" s="2">
        <v>1</v>
      </c>
      <c r="DQ258" s="2">
        <v>1</v>
      </c>
      <c r="DR258" s="2"/>
      <c r="DS258" s="2"/>
      <c r="DT258" s="2"/>
      <c r="DU258" s="2">
        <v>1013</v>
      </c>
      <c r="DV258" s="2" t="s">
        <v>101</v>
      </c>
      <c r="DW258" s="2" t="s">
        <v>101</v>
      </c>
      <c r="DX258" s="2">
        <v>1</v>
      </c>
      <c r="DY258" s="2"/>
      <c r="DZ258" s="2"/>
      <c r="EA258" s="2"/>
      <c r="EB258" s="2"/>
      <c r="EC258" s="2"/>
      <c r="ED258" s="2"/>
      <c r="EE258" s="2">
        <v>16510412</v>
      </c>
      <c r="EF258" s="2">
        <v>4</v>
      </c>
      <c r="EG258" s="2" t="s">
        <v>476</v>
      </c>
      <c r="EH258" s="2">
        <v>0</v>
      </c>
      <c r="EI258" s="2" t="s">
        <v>4</v>
      </c>
      <c r="EJ258" s="2">
        <v>4</v>
      </c>
      <c r="EK258" s="2">
        <v>200001</v>
      </c>
      <c r="EL258" s="2" t="s">
        <v>477</v>
      </c>
      <c r="EM258" s="2" t="s">
        <v>478</v>
      </c>
      <c r="EN258" s="2"/>
      <c r="EO258" s="2" t="s">
        <v>479</v>
      </c>
      <c r="EP258" s="2"/>
      <c r="EQ258" s="2">
        <v>0</v>
      </c>
      <c r="ER258" s="2">
        <v>15.62</v>
      </c>
      <c r="ES258" s="2">
        <v>0</v>
      </c>
      <c r="ET258" s="2">
        <v>0</v>
      </c>
      <c r="EU258" s="2">
        <v>0</v>
      </c>
      <c r="EV258" s="2">
        <v>15.62</v>
      </c>
      <c r="EW258" s="2">
        <v>1.22</v>
      </c>
      <c r="EX258" s="2">
        <v>0</v>
      </c>
      <c r="EY258" s="2">
        <v>0</v>
      </c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>
        <v>0</v>
      </c>
      <c r="FR258" s="2">
        <f t="shared" si="300"/>
        <v>0</v>
      </c>
      <c r="FS258" s="2">
        <v>0</v>
      </c>
      <c r="FT258" s="2"/>
      <c r="FU258" s="2"/>
      <c r="FV258" s="2"/>
      <c r="FW258" s="2"/>
      <c r="FX258" s="2">
        <v>65</v>
      </c>
      <c r="FY258" s="2">
        <v>40</v>
      </c>
      <c r="FZ258" s="2"/>
      <c r="GA258" s="2" t="s">
        <v>4</v>
      </c>
      <c r="GB258" s="2"/>
      <c r="GC258" s="2"/>
      <c r="GD258" s="2">
        <v>0</v>
      </c>
      <c r="GE258" s="2"/>
      <c r="GF258" s="2">
        <v>-829332442</v>
      </c>
      <c r="GG258" s="2">
        <v>2</v>
      </c>
      <c r="GH258" s="2">
        <v>1</v>
      </c>
      <c r="GI258" s="2">
        <v>-2</v>
      </c>
      <c r="GJ258" s="2">
        <v>0</v>
      </c>
      <c r="GK258" s="2">
        <f>ROUND(R258*(R12)/100,2)</f>
        <v>0</v>
      </c>
      <c r="GL258" s="2">
        <f t="shared" si="301"/>
        <v>0</v>
      </c>
      <c r="GM258" s="2">
        <f t="shared" si="302"/>
        <v>102.46</v>
      </c>
      <c r="GN258" s="2">
        <f t="shared" si="303"/>
        <v>0</v>
      </c>
      <c r="GO258" s="2">
        <f t="shared" si="304"/>
        <v>0</v>
      </c>
      <c r="GP258" s="2">
        <f t="shared" si="305"/>
        <v>102.46</v>
      </c>
      <c r="GQ258" s="2"/>
      <c r="GR258" s="2">
        <v>0</v>
      </c>
      <c r="GS258" s="2">
        <v>3</v>
      </c>
      <c r="GT258" s="2">
        <v>0</v>
      </c>
      <c r="GU258" s="2" t="s">
        <v>4</v>
      </c>
      <c r="GV258" s="2">
        <f t="shared" si="306"/>
        <v>0</v>
      </c>
      <c r="GW258" s="2">
        <v>1</v>
      </c>
      <c r="GX258" s="2">
        <f t="shared" si="307"/>
        <v>0</v>
      </c>
      <c r="GY258" s="2"/>
      <c r="GZ258" s="2"/>
      <c r="HA258" s="2">
        <v>0</v>
      </c>
      <c r="HB258" s="2">
        <v>0</v>
      </c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>
        <v>0</v>
      </c>
      <c r="IL258" s="2"/>
      <c r="IM258" s="2"/>
      <c r="IN258" s="2"/>
      <c r="IO258" s="2"/>
      <c r="IP258" s="2"/>
      <c r="IQ258" s="2"/>
      <c r="IR258" s="2"/>
      <c r="IS258" s="2"/>
      <c r="IT258" s="2"/>
      <c r="IU258" s="2"/>
    </row>
    <row r="259" spans="1:255" x14ac:dyDescent="0.2">
      <c r="A259">
        <v>17</v>
      </c>
      <c r="B259">
        <v>1</v>
      </c>
      <c r="C259">
        <f>ROW(SmtRes!A616)</f>
        <v>616</v>
      </c>
      <c r="D259">
        <f>ROW(EtalonRes!A594)</f>
        <v>594</v>
      </c>
      <c r="E259" t="s">
        <v>485</v>
      </c>
      <c r="F259" t="s">
        <v>486</v>
      </c>
      <c r="G259" t="s">
        <v>487</v>
      </c>
      <c r="H259" t="s">
        <v>101</v>
      </c>
      <c r="I259">
        <v>4</v>
      </c>
      <c r="J259">
        <v>0</v>
      </c>
      <c r="O259">
        <f t="shared" si="275"/>
        <v>942.2</v>
      </c>
      <c r="P259">
        <f t="shared" si="276"/>
        <v>0</v>
      </c>
      <c r="Q259">
        <f t="shared" si="277"/>
        <v>0</v>
      </c>
      <c r="R259">
        <f t="shared" si="278"/>
        <v>0</v>
      </c>
      <c r="S259">
        <f t="shared" si="279"/>
        <v>942.2</v>
      </c>
      <c r="T259">
        <f t="shared" si="280"/>
        <v>0</v>
      </c>
      <c r="U259">
        <f t="shared" si="281"/>
        <v>3.9039999999999999</v>
      </c>
      <c r="V259">
        <f t="shared" si="282"/>
        <v>0</v>
      </c>
      <c r="W259">
        <f t="shared" si="283"/>
        <v>0</v>
      </c>
      <c r="X259">
        <f t="shared" si="284"/>
        <v>612.42999999999995</v>
      </c>
      <c r="Y259">
        <f t="shared" si="285"/>
        <v>376.88</v>
      </c>
      <c r="AA259">
        <v>16483255</v>
      </c>
      <c r="AB259">
        <f t="shared" si="286"/>
        <v>12.496</v>
      </c>
      <c r="AC259">
        <f t="shared" si="308"/>
        <v>0</v>
      </c>
      <c r="AD259">
        <f t="shared" si="309"/>
        <v>0</v>
      </c>
      <c r="AE259">
        <f t="shared" si="310"/>
        <v>0</v>
      </c>
      <c r="AF259">
        <f t="shared" si="311"/>
        <v>12.496</v>
      </c>
      <c r="AG259">
        <f t="shared" si="287"/>
        <v>0</v>
      </c>
      <c r="AH259">
        <f t="shared" si="312"/>
        <v>0.97599999999999998</v>
      </c>
      <c r="AI259">
        <f t="shared" si="313"/>
        <v>0</v>
      </c>
      <c r="AJ259">
        <f t="shared" si="288"/>
        <v>0</v>
      </c>
      <c r="AK259">
        <v>15.62</v>
      </c>
      <c r="AL259">
        <v>0</v>
      </c>
      <c r="AM259">
        <v>0</v>
      </c>
      <c r="AN259">
        <v>0</v>
      </c>
      <c r="AO259">
        <v>15.62</v>
      </c>
      <c r="AP259">
        <v>0</v>
      </c>
      <c r="AQ259">
        <v>1.22</v>
      </c>
      <c r="AR259">
        <v>0</v>
      </c>
      <c r="AS259">
        <v>0</v>
      </c>
      <c r="AT259">
        <v>65</v>
      </c>
      <c r="AU259">
        <v>40</v>
      </c>
      <c r="AV259">
        <v>1</v>
      </c>
      <c r="AW259">
        <v>1</v>
      </c>
      <c r="AZ259">
        <v>18.850000000000001</v>
      </c>
      <c r="BA259">
        <v>18.850000000000001</v>
      </c>
      <c r="BB259">
        <v>1</v>
      </c>
      <c r="BC259">
        <v>1</v>
      </c>
      <c r="BD259" t="s">
        <v>4</v>
      </c>
      <c r="BE259" t="s">
        <v>4</v>
      </c>
      <c r="BF259" t="s">
        <v>4</v>
      </c>
      <c r="BG259" t="s">
        <v>4</v>
      </c>
      <c r="BH259">
        <v>0</v>
      </c>
      <c r="BI259">
        <v>4</v>
      </c>
      <c r="BJ259" t="s">
        <v>488</v>
      </c>
      <c r="BM259">
        <v>200001</v>
      </c>
      <c r="BN259">
        <v>0</v>
      </c>
      <c r="BO259" t="s">
        <v>4</v>
      </c>
      <c r="BP259">
        <v>0</v>
      </c>
      <c r="BQ259">
        <v>4</v>
      </c>
      <c r="BR259">
        <v>0</v>
      </c>
      <c r="BS259">
        <v>1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4</v>
      </c>
      <c r="BZ259">
        <v>65</v>
      </c>
      <c r="CA259">
        <v>40</v>
      </c>
      <c r="CF259">
        <v>0</v>
      </c>
      <c r="CG259">
        <v>0</v>
      </c>
      <c r="CM259">
        <v>0</v>
      </c>
      <c r="CN259" t="s">
        <v>475</v>
      </c>
      <c r="CO259">
        <v>0</v>
      </c>
      <c r="CP259">
        <f t="shared" si="289"/>
        <v>942.2</v>
      </c>
      <c r="CQ259">
        <f t="shared" si="290"/>
        <v>0</v>
      </c>
      <c r="CR259">
        <f t="shared" si="291"/>
        <v>0</v>
      </c>
      <c r="CS259">
        <f t="shared" si="292"/>
        <v>0</v>
      </c>
      <c r="CT259">
        <f t="shared" si="293"/>
        <v>235.54960000000003</v>
      </c>
      <c r="CU259">
        <f t="shared" si="294"/>
        <v>0</v>
      </c>
      <c r="CV259">
        <f t="shared" si="295"/>
        <v>0.97599999999999998</v>
      </c>
      <c r="CW259">
        <f t="shared" si="296"/>
        <v>0</v>
      </c>
      <c r="CX259">
        <f t="shared" si="297"/>
        <v>0</v>
      </c>
      <c r="CY259">
        <f t="shared" si="298"/>
        <v>612.42999999999995</v>
      </c>
      <c r="CZ259">
        <f t="shared" si="299"/>
        <v>376.88</v>
      </c>
      <c r="DC259" t="s">
        <v>4</v>
      </c>
      <c r="DD259" t="s">
        <v>4</v>
      </c>
      <c r="DE259" t="s">
        <v>4</v>
      </c>
      <c r="DF259" t="s">
        <v>4</v>
      </c>
      <c r="DG259" t="s">
        <v>41</v>
      </c>
      <c r="DH259" t="s">
        <v>4</v>
      </c>
      <c r="DI259" t="s">
        <v>41</v>
      </c>
      <c r="DJ259" t="s">
        <v>4</v>
      </c>
      <c r="DK259" t="s">
        <v>4</v>
      </c>
      <c r="DL259" t="s">
        <v>4</v>
      </c>
      <c r="DM259" t="s">
        <v>4</v>
      </c>
      <c r="DN259">
        <v>0</v>
      </c>
      <c r="DO259">
        <v>0</v>
      </c>
      <c r="DP259">
        <v>1</v>
      </c>
      <c r="DQ259">
        <v>1</v>
      </c>
      <c r="DU259">
        <v>1013</v>
      </c>
      <c r="DV259" t="s">
        <v>101</v>
      </c>
      <c r="DW259" t="s">
        <v>101</v>
      </c>
      <c r="DX259">
        <v>1</v>
      </c>
      <c r="EE259">
        <v>16510412</v>
      </c>
      <c r="EF259">
        <v>4</v>
      </c>
      <c r="EG259" t="s">
        <v>476</v>
      </c>
      <c r="EH259">
        <v>0</v>
      </c>
      <c r="EI259" t="s">
        <v>4</v>
      </c>
      <c r="EJ259">
        <v>4</v>
      </c>
      <c r="EK259">
        <v>200001</v>
      </c>
      <c r="EL259" t="s">
        <v>477</v>
      </c>
      <c r="EM259" t="s">
        <v>478</v>
      </c>
      <c r="EO259" t="s">
        <v>479</v>
      </c>
      <c r="EQ259">
        <v>0</v>
      </c>
      <c r="ER259">
        <v>15.62</v>
      </c>
      <c r="ES259">
        <v>0</v>
      </c>
      <c r="ET259">
        <v>0</v>
      </c>
      <c r="EU259">
        <v>0</v>
      </c>
      <c r="EV259">
        <v>15.62</v>
      </c>
      <c r="EW259">
        <v>1.22</v>
      </c>
      <c r="EX259">
        <v>0</v>
      </c>
      <c r="EY259">
        <v>0</v>
      </c>
      <c r="FQ259">
        <v>0</v>
      </c>
      <c r="FR259">
        <f t="shared" si="300"/>
        <v>0</v>
      </c>
      <c r="FS259">
        <v>0</v>
      </c>
      <c r="FX259">
        <v>65</v>
      </c>
      <c r="FY259">
        <v>40</v>
      </c>
      <c r="GA259" t="s">
        <v>4</v>
      </c>
      <c r="GD259">
        <v>0</v>
      </c>
      <c r="GF259">
        <v>-829332442</v>
      </c>
      <c r="GG259">
        <v>1</v>
      </c>
      <c r="GH259">
        <v>1</v>
      </c>
      <c r="GI259">
        <v>4</v>
      </c>
      <c r="GJ259">
        <v>0</v>
      </c>
      <c r="GK259">
        <f>ROUND(R259*(S12)/100,2)</f>
        <v>0</v>
      </c>
      <c r="GL259">
        <f t="shared" si="301"/>
        <v>0</v>
      </c>
      <c r="GM259">
        <f t="shared" si="302"/>
        <v>1931.51</v>
      </c>
      <c r="GN259">
        <f t="shared" si="303"/>
        <v>0</v>
      </c>
      <c r="GO259">
        <f t="shared" si="304"/>
        <v>0</v>
      </c>
      <c r="GP259">
        <f t="shared" si="305"/>
        <v>1931.51</v>
      </c>
      <c r="GR259">
        <v>0</v>
      </c>
      <c r="GS259">
        <v>3</v>
      </c>
      <c r="GT259">
        <v>0</v>
      </c>
      <c r="GU259" t="s">
        <v>4</v>
      </c>
      <c r="GV259">
        <f t="shared" si="306"/>
        <v>0</v>
      </c>
      <c r="GW259">
        <v>1</v>
      </c>
      <c r="GX259">
        <f t="shared" si="307"/>
        <v>0</v>
      </c>
      <c r="HA259">
        <v>0</v>
      </c>
      <c r="HB259">
        <v>0</v>
      </c>
      <c r="IK259">
        <v>0</v>
      </c>
    </row>
    <row r="260" spans="1:255" x14ac:dyDescent="0.2">
      <c r="A260" s="2">
        <v>17</v>
      </c>
      <c r="B260" s="2">
        <v>1</v>
      </c>
      <c r="C260" s="2">
        <f>ROW(SmtRes!A618)</f>
        <v>618</v>
      </c>
      <c r="D260" s="2">
        <f>ROW(EtalonRes!A596)</f>
        <v>596</v>
      </c>
      <c r="E260" s="2" t="s">
        <v>489</v>
      </c>
      <c r="F260" s="2" t="s">
        <v>490</v>
      </c>
      <c r="G260" s="2" t="s">
        <v>491</v>
      </c>
      <c r="H260" s="2" t="s">
        <v>101</v>
      </c>
      <c r="I260" s="2">
        <v>60</v>
      </c>
      <c r="J260" s="2">
        <v>0</v>
      </c>
      <c r="K260" s="2"/>
      <c r="L260" s="2"/>
      <c r="M260" s="2"/>
      <c r="N260" s="2"/>
      <c r="O260" s="2">
        <f t="shared" si="275"/>
        <v>811.68</v>
      </c>
      <c r="P260" s="2">
        <f t="shared" si="276"/>
        <v>0</v>
      </c>
      <c r="Q260" s="2">
        <f t="shared" si="277"/>
        <v>0</v>
      </c>
      <c r="R260" s="2">
        <f t="shared" si="278"/>
        <v>0</v>
      </c>
      <c r="S260" s="2">
        <f t="shared" si="279"/>
        <v>811.68</v>
      </c>
      <c r="T260" s="2">
        <f t="shared" si="280"/>
        <v>0</v>
      </c>
      <c r="U260" s="2">
        <f t="shared" si="281"/>
        <v>86.4</v>
      </c>
      <c r="V260" s="2">
        <f t="shared" si="282"/>
        <v>0</v>
      </c>
      <c r="W260" s="2">
        <f t="shared" si="283"/>
        <v>0</v>
      </c>
      <c r="X260" s="2">
        <f t="shared" si="284"/>
        <v>527.59</v>
      </c>
      <c r="Y260" s="2">
        <f t="shared" si="285"/>
        <v>324.67</v>
      </c>
      <c r="Z260" s="2"/>
      <c r="AA260" s="2">
        <v>16483241</v>
      </c>
      <c r="AB260" s="2">
        <f t="shared" si="286"/>
        <v>13.528</v>
      </c>
      <c r="AC260" s="2">
        <f t="shared" si="308"/>
        <v>0</v>
      </c>
      <c r="AD260" s="2">
        <f t="shared" si="309"/>
        <v>0</v>
      </c>
      <c r="AE260" s="2">
        <f t="shared" si="310"/>
        <v>0</v>
      </c>
      <c r="AF260" s="2">
        <f t="shared" si="311"/>
        <v>13.528</v>
      </c>
      <c r="AG260" s="2">
        <f t="shared" si="287"/>
        <v>0</v>
      </c>
      <c r="AH260" s="2">
        <f t="shared" si="312"/>
        <v>1.4400000000000002</v>
      </c>
      <c r="AI260" s="2">
        <f t="shared" si="313"/>
        <v>0</v>
      </c>
      <c r="AJ260" s="2">
        <f t="shared" si="288"/>
        <v>0</v>
      </c>
      <c r="AK260" s="2">
        <v>16.91</v>
      </c>
      <c r="AL260" s="2">
        <v>0</v>
      </c>
      <c r="AM260" s="2">
        <v>0</v>
      </c>
      <c r="AN260" s="2">
        <v>0</v>
      </c>
      <c r="AO260" s="2">
        <v>16.91</v>
      </c>
      <c r="AP260" s="2">
        <v>0</v>
      </c>
      <c r="AQ260" s="2">
        <v>1.8</v>
      </c>
      <c r="AR260" s="2">
        <v>0</v>
      </c>
      <c r="AS260" s="2">
        <v>0</v>
      </c>
      <c r="AT260" s="2">
        <v>65</v>
      </c>
      <c r="AU260" s="2">
        <v>40</v>
      </c>
      <c r="AV260" s="2">
        <v>1</v>
      </c>
      <c r="AW260" s="2">
        <v>1</v>
      </c>
      <c r="AX260" s="2"/>
      <c r="AY260" s="2"/>
      <c r="AZ260" s="2">
        <v>1</v>
      </c>
      <c r="BA260" s="2">
        <v>1</v>
      </c>
      <c r="BB260" s="2">
        <v>1</v>
      </c>
      <c r="BC260" s="2">
        <v>1</v>
      </c>
      <c r="BD260" s="2" t="s">
        <v>4</v>
      </c>
      <c r="BE260" s="2" t="s">
        <v>4</v>
      </c>
      <c r="BF260" s="2" t="s">
        <v>4</v>
      </c>
      <c r="BG260" s="2" t="s">
        <v>4</v>
      </c>
      <c r="BH260" s="2">
        <v>0</v>
      </c>
      <c r="BI260" s="2">
        <v>4</v>
      </c>
      <c r="BJ260" s="2" t="s">
        <v>492</v>
      </c>
      <c r="BK260" s="2"/>
      <c r="BL260" s="2"/>
      <c r="BM260" s="2">
        <v>200001</v>
      </c>
      <c r="BN260" s="2">
        <v>0</v>
      </c>
      <c r="BO260" s="2" t="s">
        <v>4</v>
      </c>
      <c r="BP260" s="2">
        <v>0</v>
      </c>
      <c r="BQ260" s="2">
        <v>4</v>
      </c>
      <c r="BR260" s="2">
        <v>0</v>
      </c>
      <c r="BS260" s="2">
        <v>1</v>
      </c>
      <c r="BT260" s="2">
        <v>1</v>
      </c>
      <c r="BU260" s="2">
        <v>1</v>
      </c>
      <c r="BV260" s="2">
        <v>1</v>
      </c>
      <c r="BW260" s="2">
        <v>1</v>
      </c>
      <c r="BX260" s="2">
        <v>1</v>
      </c>
      <c r="BY260" s="2" t="s">
        <v>4</v>
      </c>
      <c r="BZ260" s="2">
        <v>65</v>
      </c>
      <c r="CA260" s="2">
        <v>40</v>
      </c>
      <c r="CB260" s="2"/>
      <c r="CC260" s="2"/>
      <c r="CD260" s="2"/>
      <c r="CE260" s="2"/>
      <c r="CF260" s="2">
        <v>0</v>
      </c>
      <c r="CG260" s="2">
        <v>0</v>
      </c>
      <c r="CH260" s="2"/>
      <c r="CI260" s="2"/>
      <c r="CJ260" s="2"/>
      <c r="CK260" s="2"/>
      <c r="CL260" s="2"/>
      <c r="CM260" s="2">
        <v>0</v>
      </c>
      <c r="CN260" s="2" t="s">
        <v>475</v>
      </c>
      <c r="CO260" s="2">
        <v>0</v>
      </c>
      <c r="CP260" s="2">
        <f t="shared" si="289"/>
        <v>811.68</v>
      </c>
      <c r="CQ260" s="2">
        <f t="shared" si="290"/>
        <v>0</v>
      </c>
      <c r="CR260" s="2">
        <f t="shared" si="291"/>
        <v>0</v>
      </c>
      <c r="CS260" s="2">
        <f t="shared" si="292"/>
        <v>0</v>
      </c>
      <c r="CT260" s="2">
        <f t="shared" si="293"/>
        <v>13.528</v>
      </c>
      <c r="CU260" s="2">
        <f t="shared" si="294"/>
        <v>0</v>
      </c>
      <c r="CV260" s="2">
        <f t="shared" si="295"/>
        <v>1.4400000000000002</v>
      </c>
      <c r="CW260" s="2">
        <f t="shared" si="296"/>
        <v>0</v>
      </c>
      <c r="CX260" s="2">
        <f t="shared" si="297"/>
        <v>0</v>
      </c>
      <c r="CY260" s="2">
        <f t="shared" si="298"/>
        <v>527.59199999999998</v>
      </c>
      <c r="CZ260" s="2">
        <f t="shared" si="299"/>
        <v>324.67199999999997</v>
      </c>
      <c r="DA260" s="2"/>
      <c r="DB260" s="2"/>
      <c r="DC260" s="2" t="s">
        <v>4</v>
      </c>
      <c r="DD260" s="2" t="s">
        <v>4</v>
      </c>
      <c r="DE260" s="2" t="s">
        <v>4</v>
      </c>
      <c r="DF260" s="2" t="s">
        <v>4</v>
      </c>
      <c r="DG260" s="2" t="s">
        <v>41</v>
      </c>
      <c r="DH260" s="2" t="s">
        <v>4</v>
      </c>
      <c r="DI260" s="2" t="s">
        <v>41</v>
      </c>
      <c r="DJ260" s="2" t="s">
        <v>4</v>
      </c>
      <c r="DK260" s="2" t="s">
        <v>4</v>
      </c>
      <c r="DL260" s="2" t="s">
        <v>4</v>
      </c>
      <c r="DM260" s="2" t="s">
        <v>4</v>
      </c>
      <c r="DN260" s="2">
        <v>0</v>
      </c>
      <c r="DO260" s="2">
        <v>0</v>
      </c>
      <c r="DP260" s="2">
        <v>1</v>
      </c>
      <c r="DQ260" s="2">
        <v>1</v>
      </c>
      <c r="DR260" s="2"/>
      <c r="DS260" s="2"/>
      <c r="DT260" s="2"/>
      <c r="DU260" s="2">
        <v>1013</v>
      </c>
      <c r="DV260" s="2" t="s">
        <v>101</v>
      </c>
      <c r="DW260" s="2" t="s">
        <v>101</v>
      </c>
      <c r="DX260" s="2">
        <v>1</v>
      </c>
      <c r="DY260" s="2"/>
      <c r="DZ260" s="2"/>
      <c r="EA260" s="2"/>
      <c r="EB260" s="2"/>
      <c r="EC260" s="2"/>
      <c r="ED260" s="2"/>
      <c r="EE260" s="2">
        <v>16510412</v>
      </c>
      <c r="EF260" s="2">
        <v>4</v>
      </c>
      <c r="EG260" s="2" t="s">
        <v>476</v>
      </c>
      <c r="EH260" s="2">
        <v>0</v>
      </c>
      <c r="EI260" s="2" t="s">
        <v>4</v>
      </c>
      <c r="EJ260" s="2">
        <v>4</v>
      </c>
      <c r="EK260" s="2">
        <v>200001</v>
      </c>
      <c r="EL260" s="2" t="s">
        <v>477</v>
      </c>
      <c r="EM260" s="2" t="s">
        <v>478</v>
      </c>
      <c r="EN260" s="2"/>
      <c r="EO260" s="2" t="s">
        <v>479</v>
      </c>
      <c r="EP260" s="2"/>
      <c r="EQ260" s="2">
        <v>0</v>
      </c>
      <c r="ER260" s="2">
        <v>16.91</v>
      </c>
      <c r="ES260" s="2">
        <v>0</v>
      </c>
      <c r="ET260" s="2">
        <v>0</v>
      </c>
      <c r="EU260" s="2">
        <v>0</v>
      </c>
      <c r="EV260" s="2">
        <v>16.91</v>
      </c>
      <c r="EW260" s="2">
        <v>1.8</v>
      </c>
      <c r="EX260" s="2">
        <v>0</v>
      </c>
      <c r="EY260" s="2">
        <v>0</v>
      </c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>
        <v>0</v>
      </c>
      <c r="FR260" s="2">
        <f t="shared" si="300"/>
        <v>0</v>
      </c>
      <c r="FS260" s="2">
        <v>0</v>
      </c>
      <c r="FT260" s="2"/>
      <c r="FU260" s="2"/>
      <c r="FV260" s="2"/>
      <c r="FW260" s="2"/>
      <c r="FX260" s="2">
        <v>65</v>
      </c>
      <c r="FY260" s="2">
        <v>40</v>
      </c>
      <c r="FZ260" s="2"/>
      <c r="GA260" s="2" t="s">
        <v>4</v>
      </c>
      <c r="GB260" s="2"/>
      <c r="GC260" s="2"/>
      <c r="GD260" s="2">
        <v>0</v>
      </c>
      <c r="GE260" s="2"/>
      <c r="GF260" s="2">
        <v>518353212</v>
      </c>
      <c r="GG260" s="2">
        <v>2</v>
      </c>
      <c r="GH260" s="2">
        <v>1</v>
      </c>
      <c r="GI260" s="2">
        <v>-2</v>
      </c>
      <c r="GJ260" s="2">
        <v>0</v>
      </c>
      <c r="GK260" s="2">
        <f>ROUND(R260*(R12)/100,2)</f>
        <v>0</v>
      </c>
      <c r="GL260" s="2">
        <f t="shared" si="301"/>
        <v>0</v>
      </c>
      <c r="GM260" s="2">
        <f t="shared" si="302"/>
        <v>1663.94</v>
      </c>
      <c r="GN260" s="2">
        <f t="shared" si="303"/>
        <v>0</v>
      </c>
      <c r="GO260" s="2">
        <f t="shared" si="304"/>
        <v>0</v>
      </c>
      <c r="GP260" s="2">
        <f t="shared" si="305"/>
        <v>1663.94</v>
      </c>
      <c r="GQ260" s="2"/>
      <c r="GR260" s="2">
        <v>0</v>
      </c>
      <c r="GS260" s="2">
        <v>3</v>
      </c>
      <c r="GT260" s="2">
        <v>0</v>
      </c>
      <c r="GU260" s="2" t="s">
        <v>4</v>
      </c>
      <c r="GV260" s="2">
        <f t="shared" si="306"/>
        <v>0</v>
      </c>
      <c r="GW260" s="2">
        <v>1</v>
      </c>
      <c r="GX260" s="2">
        <f t="shared" si="307"/>
        <v>0</v>
      </c>
      <c r="GY260" s="2"/>
      <c r="GZ260" s="2"/>
      <c r="HA260" s="2">
        <v>0</v>
      </c>
      <c r="HB260" s="2">
        <v>0</v>
      </c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>
        <v>0</v>
      </c>
      <c r="IL260" s="2"/>
      <c r="IM260" s="2"/>
      <c r="IN260" s="2"/>
      <c r="IO260" s="2"/>
      <c r="IP260" s="2"/>
      <c r="IQ260" s="2"/>
      <c r="IR260" s="2"/>
      <c r="IS260" s="2"/>
      <c r="IT260" s="2"/>
      <c r="IU260" s="2"/>
    </row>
    <row r="261" spans="1:255" x14ac:dyDescent="0.2">
      <c r="A261">
        <v>17</v>
      </c>
      <c r="B261">
        <v>1</v>
      </c>
      <c r="C261">
        <f>ROW(SmtRes!A620)</f>
        <v>620</v>
      </c>
      <c r="D261">
        <f>ROW(EtalonRes!A598)</f>
        <v>598</v>
      </c>
      <c r="E261" t="s">
        <v>489</v>
      </c>
      <c r="F261" t="s">
        <v>490</v>
      </c>
      <c r="G261" t="s">
        <v>491</v>
      </c>
      <c r="H261" t="s">
        <v>101</v>
      </c>
      <c r="I261">
        <v>60</v>
      </c>
      <c r="J261">
        <v>0</v>
      </c>
      <c r="O261">
        <f t="shared" si="275"/>
        <v>15300.17</v>
      </c>
      <c r="P261">
        <f t="shared" si="276"/>
        <v>0</v>
      </c>
      <c r="Q261">
        <f t="shared" si="277"/>
        <v>0</v>
      </c>
      <c r="R261">
        <f t="shared" si="278"/>
        <v>0</v>
      </c>
      <c r="S261">
        <f t="shared" si="279"/>
        <v>15300.17</v>
      </c>
      <c r="T261">
        <f t="shared" si="280"/>
        <v>0</v>
      </c>
      <c r="U261">
        <f t="shared" si="281"/>
        <v>86.4</v>
      </c>
      <c r="V261">
        <f t="shared" si="282"/>
        <v>0</v>
      </c>
      <c r="W261">
        <f t="shared" si="283"/>
        <v>0</v>
      </c>
      <c r="X261">
        <f t="shared" si="284"/>
        <v>9945.11</v>
      </c>
      <c r="Y261">
        <f t="shared" si="285"/>
        <v>6120.07</v>
      </c>
      <c r="AA261">
        <v>16483255</v>
      </c>
      <c r="AB261">
        <f t="shared" si="286"/>
        <v>13.528</v>
      </c>
      <c r="AC261">
        <f t="shared" si="308"/>
        <v>0</v>
      </c>
      <c r="AD261">
        <f t="shared" si="309"/>
        <v>0</v>
      </c>
      <c r="AE261">
        <f t="shared" si="310"/>
        <v>0</v>
      </c>
      <c r="AF261">
        <f t="shared" si="311"/>
        <v>13.528</v>
      </c>
      <c r="AG261">
        <f t="shared" si="287"/>
        <v>0</v>
      </c>
      <c r="AH261">
        <f t="shared" si="312"/>
        <v>1.4400000000000002</v>
      </c>
      <c r="AI261">
        <f t="shared" si="313"/>
        <v>0</v>
      </c>
      <c r="AJ261">
        <f t="shared" si="288"/>
        <v>0</v>
      </c>
      <c r="AK261">
        <v>16.91</v>
      </c>
      <c r="AL261">
        <v>0</v>
      </c>
      <c r="AM261">
        <v>0</v>
      </c>
      <c r="AN261">
        <v>0</v>
      </c>
      <c r="AO261">
        <v>16.91</v>
      </c>
      <c r="AP261">
        <v>0</v>
      </c>
      <c r="AQ261">
        <v>1.8</v>
      </c>
      <c r="AR261">
        <v>0</v>
      </c>
      <c r="AS261">
        <v>0</v>
      </c>
      <c r="AT261">
        <v>65</v>
      </c>
      <c r="AU261">
        <v>40</v>
      </c>
      <c r="AV261">
        <v>1</v>
      </c>
      <c r="AW261">
        <v>1</v>
      </c>
      <c r="AZ261">
        <v>18.850000000000001</v>
      </c>
      <c r="BA261">
        <v>18.850000000000001</v>
      </c>
      <c r="BB261">
        <v>1</v>
      </c>
      <c r="BC261">
        <v>1</v>
      </c>
      <c r="BD261" t="s">
        <v>4</v>
      </c>
      <c r="BE261" t="s">
        <v>4</v>
      </c>
      <c r="BF261" t="s">
        <v>4</v>
      </c>
      <c r="BG261" t="s">
        <v>4</v>
      </c>
      <c r="BH261">
        <v>0</v>
      </c>
      <c r="BI261">
        <v>4</v>
      </c>
      <c r="BJ261" t="s">
        <v>492</v>
      </c>
      <c r="BM261">
        <v>200001</v>
      </c>
      <c r="BN261">
        <v>0</v>
      </c>
      <c r="BO261" t="s">
        <v>4</v>
      </c>
      <c r="BP261">
        <v>0</v>
      </c>
      <c r="BQ261">
        <v>4</v>
      </c>
      <c r="BR261">
        <v>0</v>
      </c>
      <c r="BS261">
        <v>1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4</v>
      </c>
      <c r="BZ261">
        <v>65</v>
      </c>
      <c r="CA261">
        <v>40</v>
      </c>
      <c r="CF261">
        <v>0</v>
      </c>
      <c r="CG261">
        <v>0</v>
      </c>
      <c r="CM261">
        <v>0</v>
      </c>
      <c r="CN261" t="s">
        <v>475</v>
      </c>
      <c r="CO261">
        <v>0</v>
      </c>
      <c r="CP261">
        <f t="shared" si="289"/>
        <v>15300.17</v>
      </c>
      <c r="CQ261">
        <f t="shared" si="290"/>
        <v>0</v>
      </c>
      <c r="CR261">
        <f t="shared" si="291"/>
        <v>0</v>
      </c>
      <c r="CS261">
        <f t="shared" si="292"/>
        <v>0</v>
      </c>
      <c r="CT261">
        <f t="shared" si="293"/>
        <v>255.00280000000004</v>
      </c>
      <c r="CU261">
        <f t="shared" si="294"/>
        <v>0</v>
      </c>
      <c r="CV261">
        <f t="shared" si="295"/>
        <v>1.4400000000000002</v>
      </c>
      <c r="CW261">
        <f t="shared" si="296"/>
        <v>0</v>
      </c>
      <c r="CX261">
        <f t="shared" si="297"/>
        <v>0</v>
      </c>
      <c r="CY261">
        <f t="shared" si="298"/>
        <v>9945.1105000000007</v>
      </c>
      <c r="CZ261">
        <f t="shared" si="299"/>
        <v>6120.0680000000002</v>
      </c>
      <c r="DC261" t="s">
        <v>4</v>
      </c>
      <c r="DD261" t="s">
        <v>4</v>
      </c>
      <c r="DE261" t="s">
        <v>4</v>
      </c>
      <c r="DF261" t="s">
        <v>4</v>
      </c>
      <c r="DG261" t="s">
        <v>41</v>
      </c>
      <c r="DH261" t="s">
        <v>4</v>
      </c>
      <c r="DI261" t="s">
        <v>41</v>
      </c>
      <c r="DJ261" t="s">
        <v>4</v>
      </c>
      <c r="DK261" t="s">
        <v>4</v>
      </c>
      <c r="DL261" t="s">
        <v>4</v>
      </c>
      <c r="DM261" t="s">
        <v>4</v>
      </c>
      <c r="DN261">
        <v>0</v>
      </c>
      <c r="DO261">
        <v>0</v>
      </c>
      <c r="DP261">
        <v>1</v>
      </c>
      <c r="DQ261">
        <v>1</v>
      </c>
      <c r="DU261">
        <v>1013</v>
      </c>
      <c r="DV261" t="s">
        <v>101</v>
      </c>
      <c r="DW261" t="s">
        <v>101</v>
      </c>
      <c r="DX261">
        <v>1</v>
      </c>
      <c r="EE261">
        <v>16510412</v>
      </c>
      <c r="EF261">
        <v>4</v>
      </c>
      <c r="EG261" t="s">
        <v>476</v>
      </c>
      <c r="EH261">
        <v>0</v>
      </c>
      <c r="EI261" t="s">
        <v>4</v>
      </c>
      <c r="EJ261">
        <v>4</v>
      </c>
      <c r="EK261">
        <v>200001</v>
      </c>
      <c r="EL261" t="s">
        <v>477</v>
      </c>
      <c r="EM261" t="s">
        <v>478</v>
      </c>
      <c r="EO261" t="s">
        <v>479</v>
      </c>
      <c r="EQ261">
        <v>0</v>
      </c>
      <c r="ER261">
        <v>16.91</v>
      </c>
      <c r="ES261">
        <v>0</v>
      </c>
      <c r="ET261">
        <v>0</v>
      </c>
      <c r="EU261">
        <v>0</v>
      </c>
      <c r="EV261">
        <v>16.91</v>
      </c>
      <c r="EW261">
        <v>1.8</v>
      </c>
      <c r="EX261">
        <v>0</v>
      </c>
      <c r="EY261">
        <v>0</v>
      </c>
      <c r="FQ261">
        <v>0</v>
      </c>
      <c r="FR261">
        <f t="shared" si="300"/>
        <v>0</v>
      </c>
      <c r="FS261">
        <v>0</v>
      </c>
      <c r="FX261">
        <v>65</v>
      </c>
      <c r="FY261">
        <v>40</v>
      </c>
      <c r="GA261" t="s">
        <v>4</v>
      </c>
      <c r="GD261">
        <v>0</v>
      </c>
      <c r="GF261">
        <v>518353212</v>
      </c>
      <c r="GG261">
        <v>1</v>
      </c>
      <c r="GH261">
        <v>1</v>
      </c>
      <c r="GI261">
        <v>4</v>
      </c>
      <c r="GJ261">
        <v>0</v>
      </c>
      <c r="GK261">
        <f>ROUND(R261*(S12)/100,2)</f>
        <v>0</v>
      </c>
      <c r="GL261">
        <f t="shared" si="301"/>
        <v>0</v>
      </c>
      <c r="GM261">
        <f t="shared" si="302"/>
        <v>31365.35</v>
      </c>
      <c r="GN261">
        <f t="shared" si="303"/>
        <v>0</v>
      </c>
      <c r="GO261">
        <f t="shared" si="304"/>
        <v>0</v>
      </c>
      <c r="GP261">
        <f t="shared" si="305"/>
        <v>31365.35</v>
      </c>
      <c r="GR261">
        <v>0</v>
      </c>
      <c r="GS261">
        <v>3</v>
      </c>
      <c r="GT261">
        <v>0</v>
      </c>
      <c r="GU261" t="s">
        <v>4</v>
      </c>
      <c r="GV261">
        <f t="shared" si="306"/>
        <v>0</v>
      </c>
      <c r="GW261">
        <v>1</v>
      </c>
      <c r="GX261">
        <f t="shared" si="307"/>
        <v>0</v>
      </c>
      <c r="HA261">
        <v>0</v>
      </c>
      <c r="HB261">
        <v>0</v>
      </c>
      <c r="IK261">
        <v>0</v>
      </c>
    </row>
    <row r="262" spans="1:255" x14ac:dyDescent="0.2">
      <c r="A262" s="2">
        <v>17</v>
      </c>
      <c r="B262" s="2">
        <v>1</v>
      </c>
      <c r="C262" s="2">
        <f>ROW(SmtRes!A622)</f>
        <v>622</v>
      </c>
      <c r="D262" s="2">
        <f>ROW(EtalonRes!A600)</f>
        <v>600</v>
      </c>
      <c r="E262" s="2" t="s">
        <v>493</v>
      </c>
      <c r="F262" s="2" t="s">
        <v>494</v>
      </c>
      <c r="G262" s="2" t="s">
        <v>495</v>
      </c>
      <c r="H262" s="2" t="s">
        <v>101</v>
      </c>
      <c r="I262" s="2">
        <v>4</v>
      </c>
      <c r="J262" s="2">
        <v>0</v>
      </c>
      <c r="K262" s="2"/>
      <c r="L262" s="2"/>
      <c r="M262" s="2"/>
      <c r="N262" s="2"/>
      <c r="O262" s="2">
        <f t="shared" si="275"/>
        <v>108.26</v>
      </c>
      <c r="P262" s="2">
        <f t="shared" si="276"/>
        <v>0</v>
      </c>
      <c r="Q262" s="2">
        <f t="shared" si="277"/>
        <v>0</v>
      </c>
      <c r="R262" s="2">
        <f t="shared" si="278"/>
        <v>0</v>
      </c>
      <c r="S262" s="2">
        <f t="shared" si="279"/>
        <v>108.26</v>
      </c>
      <c r="T262" s="2">
        <f t="shared" si="280"/>
        <v>0</v>
      </c>
      <c r="U262" s="2">
        <f t="shared" si="281"/>
        <v>11.520000000000001</v>
      </c>
      <c r="V262" s="2">
        <f t="shared" si="282"/>
        <v>0</v>
      </c>
      <c r="W262" s="2">
        <f t="shared" si="283"/>
        <v>0</v>
      </c>
      <c r="X262" s="2">
        <f t="shared" si="284"/>
        <v>70.37</v>
      </c>
      <c r="Y262" s="2">
        <f t="shared" si="285"/>
        <v>43.3</v>
      </c>
      <c r="Z262" s="2"/>
      <c r="AA262" s="2">
        <v>16483241</v>
      </c>
      <c r="AB262" s="2">
        <f t="shared" si="286"/>
        <v>27.064</v>
      </c>
      <c r="AC262" s="2">
        <f t="shared" si="308"/>
        <v>0</v>
      </c>
      <c r="AD262" s="2">
        <f t="shared" si="309"/>
        <v>0</v>
      </c>
      <c r="AE262" s="2">
        <f t="shared" si="310"/>
        <v>0</v>
      </c>
      <c r="AF262" s="2">
        <f t="shared" si="311"/>
        <v>27.064</v>
      </c>
      <c r="AG262" s="2">
        <f t="shared" si="287"/>
        <v>0</v>
      </c>
      <c r="AH262" s="2">
        <f t="shared" si="312"/>
        <v>2.8800000000000003</v>
      </c>
      <c r="AI262" s="2">
        <f t="shared" si="313"/>
        <v>0</v>
      </c>
      <c r="AJ262" s="2">
        <f t="shared" si="288"/>
        <v>0</v>
      </c>
      <c r="AK262" s="2">
        <v>33.83</v>
      </c>
      <c r="AL262" s="2">
        <v>0</v>
      </c>
      <c r="AM262" s="2">
        <v>0</v>
      </c>
      <c r="AN262" s="2">
        <v>0</v>
      </c>
      <c r="AO262" s="2">
        <v>33.83</v>
      </c>
      <c r="AP262" s="2">
        <v>0</v>
      </c>
      <c r="AQ262" s="2">
        <v>3.6</v>
      </c>
      <c r="AR262" s="2">
        <v>0</v>
      </c>
      <c r="AS262" s="2">
        <v>0</v>
      </c>
      <c r="AT262" s="2">
        <v>65</v>
      </c>
      <c r="AU262" s="2">
        <v>40</v>
      </c>
      <c r="AV262" s="2">
        <v>1</v>
      </c>
      <c r="AW262" s="2">
        <v>1</v>
      </c>
      <c r="AX262" s="2"/>
      <c r="AY262" s="2"/>
      <c r="AZ262" s="2">
        <v>1</v>
      </c>
      <c r="BA262" s="2">
        <v>1</v>
      </c>
      <c r="BB262" s="2">
        <v>1</v>
      </c>
      <c r="BC262" s="2">
        <v>1</v>
      </c>
      <c r="BD262" s="2" t="s">
        <v>4</v>
      </c>
      <c r="BE262" s="2" t="s">
        <v>4</v>
      </c>
      <c r="BF262" s="2" t="s">
        <v>4</v>
      </c>
      <c r="BG262" s="2" t="s">
        <v>4</v>
      </c>
      <c r="BH262" s="2">
        <v>0</v>
      </c>
      <c r="BI262" s="2">
        <v>4</v>
      </c>
      <c r="BJ262" s="2" t="s">
        <v>496</v>
      </c>
      <c r="BK262" s="2"/>
      <c r="BL262" s="2"/>
      <c r="BM262" s="2">
        <v>200001</v>
      </c>
      <c r="BN262" s="2">
        <v>0</v>
      </c>
      <c r="BO262" s="2" t="s">
        <v>4</v>
      </c>
      <c r="BP262" s="2">
        <v>0</v>
      </c>
      <c r="BQ262" s="2">
        <v>4</v>
      </c>
      <c r="BR262" s="2">
        <v>0</v>
      </c>
      <c r="BS262" s="2">
        <v>1</v>
      </c>
      <c r="BT262" s="2">
        <v>1</v>
      </c>
      <c r="BU262" s="2">
        <v>1</v>
      </c>
      <c r="BV262" s="2">
        <v>1</v>
      </c>
      <c r="BW262" s="2">
        <v>1</v>
      </c>
      <c r="BX262" s="2">
        <v>1</v>
      </c>
      <c r="BY262" s="2" t="s">
        <v>4</v>
      </c>
      <c r="BZ262" s="2">
        <v>65</v>
      </c>
      <c r="CA262" s="2">
        <v>40</v>
      </c>
      <c r="CB262" s="2"/>
      <c r="CC262" s="2"/>
      <c r="CD262" s="2"/>
      <c r="CE262" s="2"/>
      <c r="CF262" s="2">
        <v>0</v>
      </c>
      <c r="CG262" s="2">
        <v>0</v>
      </c>
      <c r="CH262" s="2"/>
      <c r="CI262" s="2"/>
      <c r="CJ262" s="2"/>
      <c r="CK262" s="2"/>
      <c r="CL262" s="2"/>
      <c r="CM262" s="2">
        <v>0</v>
      </c>
      <c r="CN262" s="2" t="s">
        <v>475</v>
      </c>
      <c r="CO262" s="2">
        <v>0</v>
      </c>
      <c r="CP262" s="2">
        <f t="shared" si="289"/>
        <v>108.26</v>
      </c>
      <c r="CQ262" s="2">
        <f t="shared" si="290"/>
        <v>0</v>
      </c>
      <c r="CR262" s="2">
        <f t="shared" si="291"/>
        <v>0</v>
      </c>
      <c r="CS262" s="2">
        <f t="shared" si="292"/>
        <v>0</v>
      </c>
      <c r="CT262" s="2">
        <f t="shared" si="293"/>
        <v>27.064</v>
      </c>
      <c r="CU262" s="2">
        <f t="shared" si="294"/>
        <v>0</v>
      </c>
      <c r="CV262" s="2">
        <f t="shared" si="295"/>
        <v>2.8800000000000003</v>
      </c>
      <c r="CW262" s="2">
        <f t="shared" si="296"/>
        <v>0</v>
      </c>
      <c r="CX262" s="2">
        <f t="shared" si="297"/>
        <v>0</v>
      </c>
      <c r="CY262" s="2">
        <f t="shared" si="298"/>
        <v>70.369</v>
      </c>
      <c r="CZ262" s="2">
        <f t="shared" si="299"/>
        <v>43.304000000000002</v>
      </c>
      <c r="DA262" s="2"/>
      <c r="DB262" s="2"/>
      <c r="DC262" s="2" t="s">
        <v>4</v>
      </c>
      <c r="DD262" s="2" t="s">
        <v>4</v>
      </c>
      <c r="DE262" s="2" t="s">
        <v>4</v>
      </c>
      <c r="DF262" s="2" t="s">
        <v>4</v>
      </c>
      <c r="DG262" s="2" t="s">
        <v>41</v>
      </c>
      <c r="DH262" s="2" t="s">
        <v>4</v>
      </c>
      <c r="DI262" s="2" t="s">
        <v>41</v>
      </c>
      <c r="DJ262" s="2" t="s">
        <v>4</v>
      </c>
      <c r="DK262" s="2" t="s">
        <v>4</v>
      </c>
      <c r="DL262" s="2" t="s">
        <v>4</v>
      </c>
      <c r="DM262" s="2" t="s">
        <v>4</v>
      </c>
      <c r="DN262" s="2">
        <v>0</v>
      </c>
      <c r="DO262" s="2">
        <v>0</v>
      </c>
      <c r="DP262" s="2">
        <v>1</v>
      </c>
      <c r="DQ262" s="2">
        <v>1</v>
      </c>
      <c r="DR262" s="2"/>
      <c r="DS262" s="2"/>
      <c r="DT262" s="2"/>
      <c r="DU262" s="2">
        <v>1013</v>
      </c>
      <c r="DV262" s="2" t="s">
        <v>101</v>
      </c>
      <c r="DW262" s="2" t="s">
        <v>101</v>
      </c>
      <c r="DX262" s="2">
        <v>1</v>
      </c>
      <c r="DY262" s="2"/>
      <c r="DZ262" s="2"/>
      <c r="EA262" s="2"/>
      <c r="EB262" s="2"/>
      <c r="EC262" s="2"/>
      <c r="ED262" s="2"/>
      <c r="EE262" s="2">
        <v>16510412</v>
      </c>
      <c r="EF262" s="2">
        <v>4</v>
      </c>
      <c r="EG262" s="2" t="s">
        <v>476</v>
      </c>
      <c r="EH262" s="2">
        <v>0</v>
      </c>
      <c r="EI262" s="2" t="s">
        <v>4</v>
      </c>
      <c r="EJ262" s="2">
        <v>4</v>
      </c>
      <c r="EK262" s="2">
        <v>200001</v>
      </c>
      <c r="EL262" s="2" t="s">
        <v>477</v>
      </c>
      <c r="EM262" s="2" t="s">
        <v>478</v>
      </c>
      <c r="EN262" s="2"/>
      <c r="EO262" s="2" t="s">
        <v>479</v>
      </c>
      <c r="EP262" s="2"/>
      <c r="EQ262" s="2">
        <v>0</v>
      </c>
      <c r="ER262" s="2">
        <v>33.83</v>
      </c>
      <c r="ES262" s="2">
        <v>0</v>
      </c>
      <c r="ET262" s="2">
        <v>0</v>
      </c>
      <c r="EU262" s="2">
        <v>0</v>
      </c>
      <c r="EV262" s="2">
        <v>33.83</v>
      </c>
      <c r="EW262" s="2">
        <v>3.6</v>
      </c>
      <c r="EX262" s="2">
        <v>0</v>
      </c>
      <c r="EY262" s="2">
        <v>0</v>
      </c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>
        <v>0</v>
      </c>
      <c r="FR262" s="2">
        <f t="shared" si="300"/>
        <v>0</v>
      </c>
      <c r="FS262" s="2">
        <v>0</v>
      </c>
      <c r="FT262" s="2"/>
      <c r="FU262" s="2"/>
      <c r="FV262" s="2"/>
      <c r="FW262" s="2"/>
      <c r="FX262" s="2">
        <v>65</v>
      </c>
      <c r="FY262" s="2">
        <v>40</v>
      </c>
      <c r="FZ262" s="2"/>
      <c r="GA262" s="2" t="s">
        <v>4</v>
      </c>
      <c r="GB262" s="2"/>
      <c r="GC262" s="2"/>
      <c r="GD262" s="2">
        <v>0</v>
      </c>
      <c r="GE262" s="2"/>
      <c r="GF262" s="2">
        <v>-203202669</v>
      </c>
      <c r="GG262" s="2">
        <v>2</v>
      </c>
      <c r="GH262" s="2">
        <v>1</v>
      </c>
      <c r="GI262" s="2">
        <v>-2</v>
      </c>
      <c r="GJ262" s="2">
        <v>0</v>
      </c>
      <c r="GK262" s="2">
        <f>ROUND(R262*(R12)/100,2)</f>
        <v>0</v>
      </c>
      <c r="GL262" s="2">
        <f t="shared" si="301"/>
        <v>0</v>
      </c>
      <c r="GM262" s="2">
        <f t="shared" si="302"/>
        <v>221.93</v>
      </c>
      <c r="GN262" s="2">
        <f t="shared" si="303"/>
        <v>0</v>
      </c>
      <c r="GO262" s="2">
        <f t="shared" si="304"/>
        <v>0</v>
      </c>
      <c r="GP262" s="2">
        <f t="shared" si="305"/>
        <v>221.93</v>
      </c>
      <c r="GQ262" s="2"/>
      <c r="GR262" s="2">
        <v>0</v>
      </c>
      <c r="GS262" s="2">
        <v>3</v>
      </c>
      <c r="GT262" s="2">
        <v>0</v>
      </c>
      <c r="GU262" s="2" t="s">
        <v>4</v>
      </c>
      <c r="GV262" s="2">
        <f t="shared" si="306"/>
        <v>0</v>
      </c>
      <c r="GW262" s="2">
        <v>1</v>
      </c>
      <c r="GX262" s="2">
        <f t="shared" si="307"/>
        <v>0</v>
      </c>
      <c r="GY262" s="2"/>
      <c r="GZ262" s="2"/>
      <c r="HA262" s="2">
        <v>0</v>
      </c>
      <c r="HB262" s="2">
        <v>0</v>
      </c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>
        <v>0</v>
      </c>
      <c r="IL262" s="2"/>
      <c r="IM262" s="2"/>
      <c r="IN262" s="2"/>
      <c r="IO262" s="2"/>
      <c r="IP262" s="2"/>
      <c r="IQ262" s="2"/>
      <c r="IR262" s="2"/>
      <c r="IS262" s="2"/>
      <c r="IT262" s="2"/>
      <c r="IU262" s="2"/>
    </row>
    <row r="263" spans="1:255" x14ac:dyDescent="0.2">
      <c r="A263">
        <v>17</v>
      </c>
      <c r="B263">
        <v>1</v>
      </c>
      <c r="C263">
        <f>ROW(SmtRes!A624)</f>
        <v>624</v>
      </c>
      <c r="D263">
        <f>ROW(EtalonRes!A602)</f>
        <v>602</v>
      </c>
      <c r="E263" t="s">
        <v>493</v>
      </c>
      <c r="F263" t="s">
        <v>494</v>
      </c>
      <c r="G263" t="s">
        <v>495</v>
      </c>
      <c r="H263" t="s">
        <v>101</v>
      </c>
      <c r="I263">
        <v>4</v>
      </c>
      <c r="J263">
        <v>0</v>
      </c>
      <c r="O263">
        <f t="shared" si="275"/>
        <v>2040.63</v>
      </c>
      <c r="P263">
        <f t="shared" si="276"/>
        <v>0</v>
      </c>
      <c r="Q263">
        <f t="shared" si="277"/>
        <v>0</v>
      </c>
      <c r="R263">
        <f t="shared" si="278"/>
        <v>0</v>
      </c>
      <c r="S263">
        <f t="shared" si="279"/>
        <v>2040.63</v>
      </c>
      <c r="T263">
        <f t="shared" si="280"/>
        <v>0</v>
      </c>
      <c r="U263">
        <f t="shared" si="281"/>
        <v>11.520000000000001</v>
      </c>
      <c r="V263">
        <f t="shared" si="282"/>
        <v>0</v>
      </c>
      <c r="W263">
        <f t="shared" si="283"/>
        <v>0</v>
      </c>
      <c r="X263">
        <f t="shared" si="284"/>
        <v>1326.41</v>
      </c>
      <c r="Y263">
        <f t="shared" si="285"/>
        <v>816.25</v>
      </c>
      <c r="AA263">
        <v>16483255</v>
      </c>
      <c r="AB263">
        <f t="shared" si="286"/>
        <v>27.064</v>
      </c>
      <c r="AC263">
        <f t="shared" si="308"/>
        <v>0</v>
      </c>
      <c r="AD263">
        <f t="shared" si="309"/>
        <v>0</v>
      </c>
      <c r="AE263">
        <f t="shared" si="310"/>
        <v>0</v>
      </c>
      <c r="AF263">
        <f t="shared" si="311"/>
        <v>27.064</v>
      </c>
      <c r="AG263">
        <f t="shared" si="287"/>
        <v>0</v>
      </c>
      <c r="AH263">
        <f t="shared" si="312"/>
        <v>2.8800000000000003</v>
      </c>
      <c r="AI263">
        <f t="shared" si="313"/>
        <v>0</v>
      </c>
      <c r="AJ263">
        <f t="shared" si="288"/>
        <v>0</v>
      </c>
      <c r="AK263">
        <v>33.83</v>
      </c>
      <c r="AL263">
        <v>0</v>
      </c>
      <c r="AM263">
        <v>0</v>
      </c>
      <c r="AN263">
        <v>0</v>
      </c>
      <c r="AO263">
        <v>33.83</v>
      </c>
      <c r="AP263">
        <v>0</v>
      </c>
      <c r="AQ263">
        <v>3.6</v>
      </c>
      <c r="AR263">
        <v>0</v>
      </c>
      <c r="AS263">
        <v>0</v>
      </c>
      <c r="AT263">
        <v>65</v>
      </c>
      <c r="AU263">
        <v>40</v>
      </c>
      <c r="AV263">
        <v>1</v>
      </c>
      <c r="AW263">
        <v>1</v>
      </c>
      <c r="AZ263">
        <v>18.850000000000001</v>
      </c>
      <c r="BA263">
        <v>18.850000000000001</v>
      </c>
      <c r="BB263">
        <v>1</v>
      </c>
      <c r="BC263">
        <v>1</v>
      </c>
      <c r="BD263" t="s">
        <v>4</v>
      </c>
      <c r="BE263" t="s">
        <v>4</v>
      </c>
      <c r="BF263" t="s">
        <v>4</v>
      </c>
      <c r="BG263" t="s">
        <v>4</v>
      </c>
      <c r="BH263">
        <v>0</v>
      </c>
      <c r="BI263">
        <v>4</v>
      </c>
      <c r="BJ263" t="s">
        <v>496</v>
      </c>
      <c r="BM263">
        <v>200001</v>
      </c>
      <c r="BN263">
        <v>0</v>
      </c>
      <c r="BO263" t="s">
        <v>4</v>
      </c>
      <c r="BP263">
        <v>0</v>
      </c>
      <c r="BQ263">
        <v>4</v>
      </c>
      <c r="BR263">
        <v>0</v>
      </c>
      <c r="BS263">
        <v>1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4</v>
      </c>
      <c r="BZ263">
        <v>65</v>
      </c>
      <c r="CA263">
        <v>40</v>
      </c>
      <c r="CF263">
        <v>0</v>
      </c>
      <c r="CG263">
        <v>0</v>
      </c>
      <c r="CM263">
        <v>0</v>
      </c>
      <c r="CN263" t="s">
        <v>475</v>
      </c>
      <c r="CO263">
        <v>0</v>
      </c>
      <c r="CP263">
        <f t="shared" si="289"/>
        <v>2040.63</v>
      </c>
      <c r="CQ263">
        <f t="shared" si="290"/>
        <v>0</v>
      </c>
      <c r="CR263">
        <f t="shared" si="291"/>
        <v>0</v>
      </c>
      <c r="CS263">
        <f t="shared" si="292"/>
        <v>0</v>
      </c>
      <c r="CT263">
        <f t="shared" si="293"/>
        <v>510.15640000000002</v>
      </c>
      <c r="CU263">
        <f t="shared" si="294"/>
        <v>0</v>
      </c>
      <c r="CV263">
        <f t="shared" si="295"/>
        <v>2.8800000000000003</v>
      </c>
      <c r="CW263">
        <f t="shared" si="296"/>
        <v>0</v>
      </c>
      <c r="CX263">
        <f t="shared" si="297"/>
        <v>0</v>
      </c>
      <c r="CY263">
        <f t="shared" si="298"/>
        <v>1326.4095000000002</v>
      </c>
      <c r="CZ263">
        <f t="shared" si="299"/>
        <v>816.25200000000007</v>
      </c>
      <c r="DC263" t="s">
        <v>4</v>
      </c>
      <c r="DD263" t="s">
        <v>4</v>
      </c>
      <c r="DE263" t="s">
        <v>4</v>
      </c>
      <c r="DF263" t="s">
        <v>4</v>
      </c>
      <c r="DG263" t="s">
        <v>41</v>
      </c>
      <c r="DH263" t="s">
        <v>4</v>
      </c>
      <c r="DI263" t="s">
        <v>41</v>
      </c>
      <c r="DJ263" t="s">
        <v>4</v>
      </c>
      <c r="DK263" t="s">
        <v>4</v>
      </c>
      <c r="DL263" t="s">
        <v>4</v>
      </c>
      <c r="DM263" t="s">
        <v>4</v>
      </c>
      <c r="DN263">
        <v>0</v>
      </c>
      <c r="DO263">
        <v>0</v>
      </c>
      <c r="DP263">
        <v>1</v>
      </c>
      <c r="DQ263">
        <v>1</v>
      </c>
      <c r="DU263">
        <v>1013</v>
      </c>
      <c r="DV263" t="s">
        <v>101</v>
      </c>
      <c r="DW263" t="s">
        <v>101</v>
      </c>
      <c r="DX263">
        <v>1</v>
      </c>
      <c r="EE263">
        <v>16510412</v>
      </c>
      <c r="EF263">
        <v>4</v>
      </c>
      <c r="EG263" t="s">
        <v>476</v>
      </c>
      <c r="EH263">
        <v>0</v>
      </c>
      <c r="EI263" t="s">
        <v>4</v>
      </c>
      <c r="EJ263">
        <v>4</v>
      </c>
      <c r="EK263">
        <v>200001</v>
      </c>
      <c r="EL263" t="s">
        <v>477</v>
      </c>
      <c r="EM263" t="s">
        <v>478</v>
      </c>
      <c r="EO263" t="s">
        <v>479</v>
      </c>
      <c r="EQ263">
        <v>0</v>
      </c>
      <c r="ER263">
        <v>33.83</v>
      </c>
      <c r="ES263">
        <v>0</v>
      </c>
      <c r="ET263">
        <v>0</v>
      </c>
      <c r="EU263">
        <v>0</v>
      </c>
      <c r="EV263">
        <v>33.83</v>
      </c>
      <c r="EW263">
        <v>3.6</v>
      </c>
      <c r="EX263">
        <v>0</v>
      </c>
      <c r="EY263">
        <v>0</v>
      </c>
      <c r="FQ263">
        <v>0</v>
      </c>
      <c r="FR263">
        <f t="shared" si="300"/>
        <v>0</v>
      </c>
      <c r="FS263">
        <v>0</v>
      </c>
      <c r="FX263">
        <v>65</v>
      </c>
      <c r="FY263">
        <v>40</v>
      </c>
      <c r="GA263" t="s">
        <v>4</v>
      </c>
      <c r="GD263">
        <v>0</v>
      </c>
      <c r="GF263">
        <v>-203202669</v>
      </c>
      <c r="GG263">
        <v>1</v>
      </c>
      <c r="GH263">
        <v>1</v>
      </c>
      <c r="GI263">
        <v>4</v>
      </c>
      <c r="GJ263">
        <v>0</v>
      </c>
      <c r="GK263">
        <f>ROUND(R263*(S12)/100,2)</f>
        <v>0</v>
      </c>
      <c r="GL263">
        <f t="shared" si="301"/>
        <v>0</v>
      </c>
      <c r="GM263">
        <f t="shared" si="302"/>
        <v>4183.29</v>
      </c>
      <c r="GN263">
        <f t="shared" si="303"/>
        <v>0</v>
      </c>
      <c r="GO263">
        <f t="shared" si="304"/>
        <v>0</v>
      </c>
      <c r="GP263">
        <f t="shared" si="305"/>
        <v>4183.29</v>
      </c>
      <c r="GR263">
        <v>0</v>
      </c>
      <c r="GS263">
        <v>3</v>
      </c>
      <c r="GT263">
        <v>0</v>
      </c>
      <c r="GU263" t="s">
        <v>4</v>
      </c>
      <c r="GV263">
        <f t="shared" si="306"/>
        <v>0</v>
      </c>
      <c r="GW263">
        <v>1</v>
      </c>
      <c r="GX263">
        <f t="shared" si="307"/>
        <v>0</v>
      </c>
      <c r="HA263">
        <v>0</v>
      </c>
      <c r="HB263">
        <v>0</v>
      </c>
      <c r="IK263">
        <v>0</v>
      </c>
    </row>
    <row r="265" spans="1:255" x14ac:dyDescent="0.2">
      <c r="A265" s="3">
        <v>51</v>
      </c>
      <c r="B265" s="3">
        <f>B202</f>
        <v>1</v>
      </c>
      <c r="C265" s="3">
        <f>A202</f>
        <v>4</v>
      </c>
      <c r="D265" s="3">
        <f>ROW(A202)</f>
        <v>202</v>
      </c>
      <c r="E265" s="3"/>
      <c r="F265" s="3" t="str">
        <f>IF(F202&lt;&gt;"",F202,"")</f>
        <v>Новый раздел</v>
      </c>
      <c r="G265" s="3" t="str">
        <f>IF(G202&lt;&gt;"",G202,"")</f>
        <v>Раздел Электромонтажные работы</v>
      </c>
      <c r="H265" s="3">
        <v>0</v>
      </c>
      <c r="I265" s="3"/>
      <c r="J265" s="3"/>
      <c r="K265" s="3"/>
      <c r="L265" s="3"/>
      <c r="M265" s="3"/>
      <c r="N265" s="3"/>
      <c r="O265" s="3">
        <f t="shared" ref="O265:T265" si="314">ROUND(AB265,2)</f>
        <v>50433.72</v>
      </c>
      <c r="P265" s="3">
        <f t="shared" si="314"/>
        <v>44888.57</v>
      </c>
      <c r="Q265" s="3">
        <f t="shared" si="314"/>
        <v>266.77999999999997</v>
      </c>
      <c r="R265" s="3">
        <f t="shared" si="314"/>
        <v>29.66</v>
      </c>
      <c r="S265" s="3">
        <f t="shared" si="314"/>
        <v>5278.37</v>
      </c>
      <c r="T265" s="3">
        <f t="shared" si="314"/>
        <v>0</v>
      </c>
      <c r="U265" s="3">
        <f>AH265</f>
        <v>545.90112000000011</v>
      </c>
      <c r="V265" s="3">
        <f>AI265</f>
        <v>2.3493599999999999</v>
      </c>
      <c r="W265" s="3">
        <f>ROUND(AJ265,2)</f>
        <v>0</v>
      </c>
      <c r="X265" s="3">
        <f>ROUND(AK265,2)</f>
        <v>4583.7</v>
      </c>
      <c r="Y265" s="3">
        <f>ROUND(AL265,2)</f>
        <v>3089.59</v>
      </c>
      <c r="Z265" s="3"/>
      <c r="AA265" s="3"/>
      <c r="AB265" s="3">
        <f>ROUND(SUMIF(AA206:AA263,"=16483241",O206:O263),2)</f>
        <v>50433.72</v>
      </c>
      <c r="AC265" s="3">
        <f>ROUND(SUMIF(AA206:AA263,"=16483241",P206:P263),2)</f>
        <v>44888.57</v>
      </c>
      <c r="AD265" s="3">
        <f>ROUND(SUMIF(AA206:AA263,"=16483241",Q206:Q263),2)</f>
        <v>266.77999999999997</v>
      </c>
      <c r="AE265" s="3">
        <f>ROUND(SUMIF(AA206:AA263,"=16483241",R206:R263),2)</f>
        <v>29.66</v>
      </c>
      <c r="AF265" s="3">
        <f>ROUND(SUMIF(AA206:AA263,"=16483241",S206:S263),2)</f>
        <v>5278.37</v>
      </c>
      <c r="AG265" s="3">
        <f>ROUND(SUMIF(AA206:AA263,"=16483241",T206:T263),2)</f>
        <v>0</v>
      </c>
      <c r="AH265" s="3">
        <f>SUMIF(AA206:AA263,"=16483241",U206:U263)</f>
        <v>545.90112000000011</v>
      </c>
      <c r="AI265" s="3">
        <f>SUMIF(AA206:AA263,"=16483241",V206:V263)</f>
        <v>2.3493599999999999</v>
      </c>
      <c r="AJ265" s="3">
        <f>ROUND(SUMIF(AA206:AA263,"=16483241",W206:W263),2)</f>
        <v>0</v>
      </c>
      <c r="AK265" s="3">
        <f>ROUND(SUMIF(AA206:AA263,"=16483241",X206:X263),2)</f>
        <v>4583.7</v>
      </c>
      <c r="AL265" s="3">
        <f>ROUND(SUMIF(AA206:AA263,"=16483241",Y206:Y263),2)</f>
        <v>3089.59</v>
      </c>
      <c r="AM265" s="3"/>
      <c r="AN265" s="3"/>
      <c r="AO265" s="3">
        <f t="shared" ref="AO265:BC265" si="315">ROUND(BX265,2)</f>
        <v>0</v>
      </c>
      <c r="AP265" s="3">
        <f t="shared" si="315"/>
        <v>0</v>
      </c>
      <c r="AQ265" s="3">
        <f t="shared" si="315"/>
        <v>0</v>
      </c>
      <c r="AR265" s="3">
        <f t="shared" si="315"/>
        <v>58107.01</v>
      </c>
      <c r="AS265" s="3">
        <f t="shared" si="315"/>
        <v>449.87</v>
      </c>
      <c r="AT265" s="3">
        <f t="shared" si="315"/>
        <v>54699.91</v>
      </c>
      <c r="AU265" s="3">
        <f t="shared" si="315"/>
        <v>2957.23</v>
      </c>
      <c r="AV265" s="3">
        <f t="shared" si="315"/>
        <v>44888.57</v>
      </c>
      <c r="AW265" s="3">
        <f t="shared" si="315"/>
        <v>44888.57</v>
      </c>
      <c r="AX265" s="3">
        <f t="shared" si="315"/>
        <v>0</v>
      </c>
      <c r="AY265" s="3">
        <f t="shared" si="315"/>
        <v>44888.57</v>
      </c>
      <c r="AZ265" s="3">
        <f t="shared" si="315"/>
        <v>0</v>
      </c>
      <c r="BA265" s="3">
        <f t="shared" si="315"/>
        <v>0</v>
      </c>
      <c r="BB265" s="3">
        <f t="shared" si="315"/>
        <v>0</v>
      </c>
      <c r="BC265" s="3">
        <f t="shared" si="315"/>
        <v>0</v>
      </c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>
        <f>ROUND(SUMIF(AA206:AA263,"=16483241",FQ206:FQ263),2)</f>
        <v>0</v>
      </c>
      <c r="BY265" s="3">
        <f>ROUND(SUMIF(AA206:AA263,"=16483241",FR206:FR263),2)</f>
        <v>0</v>
      </c>
      <c r="BZ265" s="3">
        <f>ROUND(SUMIF(AA206:AA263,"=16483241",GL206:GL263),2)</f>
        <v>0</v>
      </c>
      <c r="CA265" s="3">
        <f>ROUND(SUMIF(AA206:AA263,"=16483241",GM206:GM263),2)</f>
        <v>58107.01</v>
      </c>
      <c r="CB265" s="3">
        <f>ROUND(SUMIF(AA206:AA263,"=16483241",GN206:GN263),2)</f>
        <v>449.87</v>
      </c>
      <c r="CC265" s="3">
        <f>ROUND(SUMIF(AA206:AA263,"=16483241",GO206:GO263),2)</f>
        <v>54699.91</v>
      </c>
      <c r="CD265" s="3">
        <f>ROUND(SUMIF(AA206:AA263,"=16483241",GP206:GP263),2)</f>
        <v>2957.23</v>
      </c>
      <c r="CE265" s="3">
        <f>AC265-BX265</f>
        <v>44888.57</v>
      </c>
      <c r="CF265" s="3">
        <f>AC265-BY265</f>
        <v>44888.57</v>
      </c>
      <c r="CG265" s="3">
        <f>BX265-BZ265</f>
        <v>0</v>
      </c>
      <c r="CH265" s="3">
        <f>AC265-BX265-BY265+BZ265</f>
        <v>44888.57</v>
      </c>
      <c r="CI265" s="3">
        <f>BY265-BZ265</f>
        <v>0</v>
      </c>
      <c r="CJ265" s="3">
        <f>ROUND(SUMIF(AA206:AA263,"=16483241",GX206:GX263),2)</f>
        <v>0</v>
      </c>
      <c r="CK265" s="3">
        <f>ROUND(SUMIF(AA206:AA263,"=16483241",GY206:GY263),2)</f>
        <v>0</v>
      </c>
      <c r="CL265" s="3">
        <f>ROUND(SUMIF(AA206:AA263,"=16483241",GZ206:GZ263),2)</f>
        <v>0</v>
      </c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4">
        <f t="shared" ref="DG265:DL265" si="316">ROUND(DT265,2)</f>
        <v>347104.35</v>
      </c>
      <c r="DH265" s="4">
        <f t="shared" si="316"/>
        <v>293122.32</v>
      </c>
      <c r="DI265" s="4">
        <f t="shared" si="316"/>
        <v>1742.04</v>
      </c>
      <c r="DJ265" s="4">
        <f t="shared" si="316"/>
        <v>193.65</v>
      </c>
      <c r="DK265" s="4">
        <f t="shared" si="316"/>
        <v>52239.99</v>
      </c>
      <c r="DL265" s="4">
        <f t="shared" si="316"/>
        <v>0</v>
      </c>
      <c r="DM265" s="4">
        <f>DZ265</f>
        <v>545.90112000000011</v>
      </c>
      <c r="DN265" s="4">
        <f>EA265</f>
        <v>2.3493599999999999</v>
      </c>
      <c r="DO265" s="4">
        <f>ROUND(EB265,2)</f>
        <v>0</v>
      </c>
      <c r="DP265" s="4">
        <f>ROUND(EC265,2)</f>
        <v>41483.480000000003</v>
      </c>
      <c r="DQ265" s="4">
        <f>ROUND(ED265,2)</f>
        <v>27283.87</v>
      </c>
      <c r="DR265" s="4"/>
      <c r="DS265" s="4"/>
      <c r="DT265" s="4">
        <f>ROUND(SUMIF(AA206:AA263,"=16483255",O206:O263),2)</f>
        <v>347104.35</v>
      </c>
      <c r="DU265" s="4">
        <f>ROUND(SUMIF(AA206:AA263,"=16483255",P206:P263),2)</f>
        <v>293122.32</v>
      </c>
      <c r="DV265" s="4">
        <f>ROUND(SUMIF(AA206:AA263,"=16483255",Q206:Q263),2)</f>
        <v>1742.04</v>
      </c>
      <c r="DW265" s="4">
        <f>ROUND(SUMIF(AA206:AA263,"=16483255",R206:R263),2)</f>
        <v>193.65</v>
      </c>
      <c r="DX265" s="4">
        <f>ROUND(SUMIF(AA206:AA263,"=16483255",S206:S263),2)</f>
        <v>52239.99</v>
      </c>
      <c r="DY265" s="4">
        <f>ROUND(SUMIF(AA206:AA263,"=16483255",T206:T263),2)</f>
        <v>0</v>
      </c>
      <c r="DZ265" s="4">
        <f>SUMIF(AA206:AA263,"=16483255",U206:U263)</f>
        <v>545.90112000000011</v>
      </c>
      <c r="EA265" s="4">
        <f>SUMIF(AA206:AA263,"=16483255",V206:V263)</f>
        <v>2.3493599999999999</v>
      </c>
      <c r="EB265" s="4">
        <f>ROUND(SUMIF(AA206:AA263,"=16483255",W206:W263),2)</f>
        <v>0</v>
      </c>
      <c r="EC265" s="4">
        <f>ROUND(SUMIF(AA206:AA263,"=16483255",X206:X263),2)</f>
        <v>41483.480000000003</v>
      </c>
      <c r="ED265" s="4">
        <f>ROUND(SUMIF(AA206:AA263,"=16483255",Y206:Y263),2)</f>
        <v>27283.87</v>
      </c>
      <c r="EE265" s="4"/>
      <c r="EF265" s="4"/>
      <c r="EG265" s="4">
        <f t="shared" ref="EG265:EU265" si="317">ROUND(FP265,2)</f>
        <v>0</v>
      </c>
      <c r="EH265" s="4">
        <f t="shared" si="317"/>
        <v>0</v>
      </c>
      <c r="EI265" s="4">
        <f t="shared" si="317"/>
        <v>0</v>
      </c>
      <c r="EJ265" s="4">
        <f t="shared" si="317"/>
        <v>415871.7</v>
      </c>
      <c r="EK265" s="4">
        <f t="shared" si="317"/>
        <v>2937.65</v>
      </c>
      <c r="EL265" s="4">
        <f t="shared" si="317"/>
        <v>357190.34</v>
      </c>
      <c r="EM265" s="4">
        <f t="shared" si="317"/>
        <v>55743.71</v>
      </c>
      <c r="EN265" s="4">
        <f t="shared" si="317"/>
        <v>293122.32</v>
      </c>
      <c r="EO265" s="4">
        <f t="shared" si="317"/>
        <v>293122.32</v>
      </c>
      <c r="EP265" s="4">
        <f t="shared" si="317"/>
        <v>0</v>
      </c>
      <c r="EQ265" s="4">
        <f t="shared" si="317"/>
        <v>293122.32</v>
      </c>
      <c r="ER265" s="4">
        <f t="shared" si="317"/>
        <v>0</v>
      </c>
      <c r="ES265" s="4">
        <f t="shared" si="317"/>
        <v>0</v>
      </c>
      <c r="ET265" s="4">
        <f t="shared" si="317"/>
        <v>0</v>
      </c>
      <c r="EU265" s="4">
        <f t="shared" si="317"/>
        <v>0</v>
      </c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>
        <f>ROUND(SUMIF(AA206:AA263,"=16483255",FQ206:FQ263),2)</f>
        <v>0</v>
      </c>
      <c r="FQ265" s="4">
        <f>ROUND(SUMIF(AA206:AA263,"=16483255",FR206:FR263),2)</f>
        <v>0</v>
      </c>
      <c r="FR265" s="4">
        <f>ROUND(SUMIF(AA206:AA263,"=16483255",GL206:GL263),2)</f>
        <v>0</v>
      </c>
      <c r="FS265" s="4">
        <f>ROUND(SUMIF(AA206:AA263,"=16483255",GM206:GM263),2)</f>
        <v>415871.7</v>
      </c>
      <c r="FT265" s="4">
        <f>ROUND(SUMIF(AA206:AA263,"=16483255",GN206:GN263),2)</f>
        <v>2937.65</v>
      </c>
      <c r="FU265" s="4">
        <f>ROUND(SUMIF(AA206:AA263,"=16483255",GO206:GO263),2)</f>
        <v>357190.34</v>
      </c>
      <c r="FV265" s="4">
        <f>ROUND(SUMIF(AA206:AA263,"=16483255",GP206:GP263),2)</f>
        <v>55743.71</v>
      </c>
      <c r="FW265" s="4">
        <f>DU265-FP265</f>
        <v>293122.32</v>
      </c>
      <c r="FX265" s="4">
        <f>DU265-FQ265</f>
        <v>293122.32</v>
      </c>
      <c r="FY265" s="4">
        <f>FP265-FR265</f>
        <v>0</v>
      </c>
      <c r="FZ265" s="4">
        <f>DU265-FP265-FQ265+FR265</f>
        <v>293122.32</v>
      </c>
      <c r="GA265" s="4">
        <f>FQ265-FR265</f>
        <v>0</v>
      </c>
      <c r="GB265" s="4">
        <f>ROUND(SUMIF(AA206:AA263,"=16483255",GX206:GX263),2)</f>
        <v>0</v>
      </c>
      <c r="GC265" s="4">
        <f>ROUND(SUMIF(AA206:AA263,"=16483255",GY206:GY263),2)</f>
        <v>0</v>
      </c>
      <c r="GD265" s="4">
        <f>ROUND(SUMIF(AA206:AA263,"=16483255",GZ206:GZ263),2)</f>
        <v>0</v>
      </c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  <c r="GT265" s="4"/>
      <c r="GU265" s="4"/>
      <c r="GV265" s="4"/>
      <c r="GW265" s="4"/>
      <c r="GX265" s="4">
        <v>0</v>
      </c>
    </row>
    <row r="267" spans="1:255" x14ac:dyDescent="0.2">
      <c r="A267" s="5">
        <v>50</v>
      </c>
      <c r="B267" s="5">
        <v>0</v>
      </c>
      <c r="C267" s="5">
        <v>0</v>
      </c>
      <c r="D267" s="5">
        <v>1</v>
      </c>
      <c r="E267" s="5">
        <v>0</v>
      </c>
      <c r="F267" s="5">
        <f>ROUND(Source!O265,O267)</f>
        <v>50433.72</v>
      </c>
      <c r="G267" s="5" t="s">
        <v>298</v>
      </c>
      <c r="H267" s="5" t="s">
        <v>299</v>
      </c>
      <c r="I267" s="5"/>
      <c r="J267" s="5"/>
      <c r="K267" s="5">
        <v>201</v>
      </c>
      <c r="L267" s="5">
        <v>1</v>
      </c>
      <c r="M267" s="5">
        <v>3</v>
      </c>
      <c r="N267" s="5" t="s">
        <v>4</v>
      </c>
      <c r="O267" s="5">
        <v>2</v>
      </c>
      <c r="P267" s="5">
        <f>ROUND(Source!DG265,O267)</f>
        <v>347104.35</v>
      </c>
      <c r="Q267" s="5"/>
      <c r="R267" s="5"/>
      <c r="S267" s="5"/>
      <c r="T267" s="5"/>
      <c r="U267" s="5"/>
      <c r="V267" s="5"/>
      <c r="W267" s="5"/>
    </row>
    <row r="268" spans="1:255" x14ac:dyDescent="0.2">
      <c r="A268" s="5">
        <v>50</v>
      </c>
      <c r="B268" s="5">
        <v>0</v>
      </c>
      <c r="C268" s="5">
        <v>0</v>
      </c>
      <c r="D268" s="5">
        <v>1</v>
      </c>
      <c r="E268" s="5">
        <v>202</v>
      </c>
      <c r="F268" s="5">
        <f>ROUND(Source!P265,O268)</f>
        <v>44888.57</v>
      </c>
      <c r="G268" s="5" t="s">
        <v>300</v>
      </c>
      <c r="H268" s="5" t="s">
        <v>301</v>
      </c>
      <c r="I268" s="5"/>
      <c r="J268" s="5"/>
      <c r="K268" s="5">
        <v>202</v>
      </c>
      <c r="L268" s="5">
        <v>2</v>
      </c>
      <c r="M268" s="5">
        <v>3</v>
      </c>
      <c r="N268" s="5" t="s">
        <v>4</v>
      </c>
      <c r="O268" s="5">
        <v>2</v>
      </c>
      <c r="P268" s="5">
        <f>ROUND(Source!DH265,O268)</f>
        <v>293122.32</v>
      </c>
      <c r="Q268" s="5"/>
      <c r="R268" s="5"/>
      <c r="S268" s="5"/>
      <c r="T268" s="5"/>
      <c r="U268" s="5"/>
      <c r="V268" s="5"/>
      <c r="W268" s="5"/>
    </row>
    <row r="269" spans="1:255" x14ac:dyDescent="0.2">
      <c r="A269" s="5">
        <v>50</v>
      </c>
      <c r="B269" s="5">
        <v>0</v>
      </c>
      <c r="C269" s="5">
        <v>0</v>
      </c>
      <c r="D269" s="5">
        <v>1</v>
      </c>
      <c r="E269" s="5">
        <v>222</v>
      </c>
      <c r="F269" s="5">
        <f>ROUND(Source!AO265,O269)</f>
        <v>0</v>
      </c>
      <c r="G269" s="5" t="s">
        <v>302</v>
      </c>
      <c r="H269" s="5" t="s">
        <v>303</v>
      </c>
      <c r="I269" s="5"/>
      <c r="J269" s="5"/>
      <c r="K269" s="5">
        <v>222</v>
      </c>
      <c r="L269" s="5">
        <v>3</v>
      </c>
      <c r="M269" s="5">
        <v>3</v>
      </c>
      <c r="N269" s="5" t="s">
        <v>4</v>
      </c>
      <c r="O269" s="5">
        <v>2</v>
      </c>
      <c r="P269" s="5">
        <f>ROUND(Source!EG265,O269)</f>
        <v>0</v>
      </c>
      <c r="Q269" s="5"/>
      <c r="R269" s="5"/>
      <c r="S269" s="5"/>
      <c r="T269" s="5"/>
      <c r="U269" s="5"/>
      <c r="V269" s="5"/>
      <c r="W269" s="5"/>
    </row>
    <row r="270" spans="1:255" x14ac:dyDescent="0.2">
      <c r="A270" s="5">
        <v>50</v>
      </c>
      <c r="B270" s="5">
        <v>0</v>
      </c>
      <c r="C270" s="5">
        <v>0</v>
      </c>
      <c r="D270" s="5">
        <v>1</v>
      </c>
      <c r="E270" s="5">
        <v>225</v>
      </c>
      <c r="F270" s="5">
        <f>ROUND(Source!AV265,O270)</f>
        <v>44888.57</v>
      </c>
      <c r="G270" s="5" t="s">
        <v>304</v>
      </c>
      <c r="H270" s="5" t="s">
        <v>305</v>
      </c>
      <c r="I270" s="5"/>
      <c r="J270" s="5"/>
      <c r="K270" s="5">
        <v>225</v>
      </c>
      <c r="L270" s="5">
        <v>4</v>
      </c>
      <c r="M270" s="5">
        <v>3</v>
      </c>
      <c r="N270" s="5" t="s">
        <v>4</v>
      </c>
      <c r="O270" s="5">
        <v>2</v>
      </c>
      <c r="P270" s="5">
        <f>ROUND(Source!EN265,O270)</f>
        <v>293122.32</v>
      </c>
      <c r="Q270" s="5"/>
      <c r="R270" s="5"/>
      <c r="S270" s="5"/>
      <c r="T270" s="5"/>
      <c r="U270" s="5"/>
      <c r="V270" s="5"/>
      <c r="W270" s="5"/>
    </row>
    <row r="271" spans="1:255" x14ac:dyDescent="0.2">
      <c r="A271" s="5">
        <v>50</v>
      </c>
      <c r="B271" s="5">
        <v>0</v>
      </c>
      <c r="C271" s="5">
        <v>0</v>
      </c>
      <c r="D271" s="5">
        <v>1</v>
      </c>
      <c r="E271" s="5">
        <v>226</v>
      </c>
      <c r="F271" s="5">
        <f>ROUND(Source!AW265,O271)</f>
        <v>44888.57</v>
      </c>
      <c r="G271" s="5" t="s">
        <v>306</v>
      </c>
      <c r="H271" s="5" t="s">
        <v>307</v>
      </c>
      <c r="I271" s="5"/>
      <c r="J271" s="5"/>
      <c r="K271" s="5">
        <v>226</v>
      </c>
      <c r="L271" s="5">
        <v>5</v>
      </c>
      <c r="M271" s="5">
        <v>3</v>
      </c>
      <c r="N271" s="5" t="s">
        <v>4</v>
      </c>
      <c r="O271" s="5">
        <v>2</v>
      </c>
      <c r="P271" s="5">
        <f>ROUND(Source!EO265,O271)</f>
        <v>293122.32</v>
      </c>
      <c r="Q271" s="5"/>
      <c r="R271" s="5"/>
      <c r="S271" s="5"/>
      <c r="T271" s="5"/>
      <c r="U271" s="5"/>
      <c r="V271" s="5"/>
      <c r="W271" s="5"/>
    </row>
    <row r="272" spans="1:255" x14ac:dyDescent="0.2">
      <c r="A272" s="5">
        <v>50</v>
      </c>
      <c r="B272" s="5">
        <v>0</v>
      </c>
      <c r="C272" s="5">
        <v>0</v>
      </c>
      <c r="D272" s="5">
        <v>1</v>
      </c>
      <c r="E272" s="5">
        <v>227</v>
      </c>
      <c r="F272" s="5">
        <f>ROUND(Source!AX265,O272)</f>
        <v>0</v>
      </c>
      <c r="G272" s="5" t="s">
        <v>308</v>
      </c>
      <c r="H272" s="5" t="s">
        <v>309</v>
      </c>
      <c r="I272" s="5"/>
      <c r="J272" s="5"/>
      <c r="K272" s="5">
        <v>227</v>
      </c>
      <c r="L272" s="5">
        <v>6</v>
      </c>
      <c r="M272" s="5">
        <v>3</v>
      </c>
      <c r="N272" s="5" t="s">
        <v>4</v>
      </c>
      <c r="O272" s="5">
        <v>2</v>
      </c>
      <c r="P272" s="5">
        <f>ROUND(Source!EP265,O272)</f>
        <v>0</v>
      </c>
      <c r="Q272" s="5"/>
      <c r="R272" s="5"/>
      <c r="S272" s="5"/>
      <c r="T272" s="5"/>
      <c r="U272" s="5"/>
      <c r="V272" s="5"/>
      <c r="W272" s="5"/>
    </row>
    <row r="273" spans="1:23" x14ac:dyDescent="0.2">
      <c r="A273" s="5">
        <v>50</v>
      </c>
      <c r="B273" s="5">
        <v>0</v>
      </c>
      <c r="C273" s="5">
        <v>0</v>
      </c>
      <c r="D273" s="5">
        <v>1</v>
      </c>
      <c r="E273" s="5">
        <v>228</v>
      </c>
      <c r="F273" s="5">
        <f>ROUND(Source!AY265,O273)</f>
        <v>44888.57</v>
      </c>
      <c r="G273" s="5" t="s">
        <v>310</v>
      </c>
      <c r="H273" s="5" t="s">
        <v>311</v>
      </c>
      <c r="I273" s="5"/>
      <c r="J273" s="5"/>
      <c r="K273" s="5">
        <v>228</v>
      </c>
      <c r="L273" s="5">
        <v>7</v>
      </c>
      <c r="M273" s="5">
        <v>3</v>
      </c>
      <c r="N273" s="5" t="s">
        <v>4</v>
      </c>
      <c r="O273" s="5">
        <v>2</v>
      </c>
      <c r="P273" s="5">
        <f>ROUND(Source!EQ265,O273)</f>
        <v>293122.32</v>
      </c>
      <c r="Q273" s="5"/>
      <c r="R273" s="5"/>
      <c r="S273" s="5"/>
      <c r="T273" s="5"/>
      <c r="U273" s="5"/>
      <c r="V273" s="5"/>
      <c r="W273" s="5"/>
    </row>
    <row r="274" spans="1:23" x14ac:dyDescent="0.2">
      <c r="A274" s="5">
        <v>50</v>
      </c>
      <c r="B274" s="5">
        <v>0</v>
      </c>
      <c r="C274" s="5">
        <v>0</v>
      </c>
      <c r="D274" s="5">
        <v>1</v>
      </c>
      <c r="E274" s="5">
        <v>216</v>
      </c>
      <c r="F274" s="5">
        <f>ROUND(Source!AP265,O274)</f>
        <v>0</v>
      </c>
      <c r="G274" s="5" t="s">
        <v>312</v>
      </c>
      <c r="H274" s="5" t="s">
        <v>313</v>
      </c>
      <c r="I274" s="5"/>
      <c r="J274" s="5"/>
      <c r="K274" s="5">
        <v>216</v>
      </c>
      <c r="L274" s="5">
        <v>8</v>
      </c>
      <c r="M274" s="5">
        <v>3</v>
      </c>
      <c r="N274" s="5" t="s">
        <v>4</v>
      </c>
      <c r="O274" s="5">
        <v>2</v>
      </c>
      <c r="P274" s="5">
        <f>ROUND(Source!EH265,O274)</f>
        <v>0</v>
      </c>
      <c r="Q274" s="5"/>
      <c r="R274" s="5"/>
      <c r="S274" s="5"/>
      <c r="T274" s="5"/>
      <c r="U274" s="5"/>
      <c r="V274" s="5"/>
      <c r="W274" s="5"/>
    </row>
    <row r="275" spans="1:23" x14ac:dyDescent="0.2">
      <c r="A275" s="5">
        <v>50</v>
      </c>
      <c r="B275" s="5">
        <v>0</v>
      </c>
      <c r="C275" s="5">
        <v>0</v>
      </c>
      <c r="D275" s="5">
        <v>1</v>
      </c>
      <c r="E275" s="5">
        <v>223</v>
      </c>
      <c r="F275" s="5">
        <f>ROUND(Source!AQ265,O275)</f>
        <v>0</v>
      </c>
      <c r="G275" s="5" t="s">
        <v>314</v>
      </c>
      <c r="H275" s="5" t="s">
        <v>315</v>
      </c>
      <c r="I275" s="5"/>
      <c r="J275" s="5"/>
      <c r="K275" s="5">
        <v>223</v>
      </c>
      <c r="L275" s="5">
        <v>9</v>
      </c>
      <c r="M275" s="5">
        <v>3</v>
      </c>
      <c r="N275" s="5" t="s">
        <v>4</v>
      </c>
      <c r="O275" s="5">
        <v>2</v>
      </c>
      <c r="P275" s="5">
        <f>ROUND(Source!EI265,O275)</f>
        <v>0</v>
      </c>
      <c r="Q275" s="5"/>
      <c r="R275" s="5"/>
      <c r="S275" s="5"/>
      <c r="T275" s="5"/>
      <c r="U275" s="5"/>
      <c r="V275" s="5"/>
      <c r="W275" s="5"/>
    </row>
    <row r="276" spans="1:23" x14ac:dyDescent="0.2">
      <c r="A276" s="5">
        <v>50</v>
      </c>
      <c r="B276" s="5">
        <v>0</v>
      </c>
      <c r="C276" s="5">
        <v>0</v>
      </c>
      <c r="D276" s="5">
        <v>1</v>
      </c>
      <c r="E276" s="5">
        <v>229</v>
      </c>
      <c r="F276" s="5">
        <f>ROUND(Source!AZ265,O276)</f>
        <v>0</v>
      </c>
      <c r="G276" s="5" t="s">
        <v>316</v>
      </c>
      <c r="H276" s="5" t="s">
        <v>317</v>
      </c>
      <c r="I276" s="5"/>
      <c r="J276" s="5"/>
      <c r="K276" s="5">
        <v>229</v>
      </c>
      <c r="L276" s="5">
        <v>10</v>
      </c>
      <c r="M276" s="5">
        <v>3</v>
      </c>
      <c r="N276" s="5" t="s">
        <v>4</v>
      </c>
      <c r="O276" s="5">
        <v>2</v>
      </c>
      <c r="P276" s="5">
        <f>ROUND(Source!ER265,O276)</f>
        <v>0</v>
      </c>
      <c r="Q276" s="5"/>
      <c r="R276" s="5"/>
      <c r="S276" s="5"/>
      <c r="T276" s="5"/>
      <c r="U276" s="5"/>
      <c r="V276" s="5"/>
      <c r="W276" s="5"/>
    </row>
    <row r="277" spans="1:23" x14ac:dyDescent="0.2">
      <c r="A277" s="5">
        <v>50</v>
      </c>
      <c r="B277" s="5">
        <v>0</v>
      </c>
      <c r="C277" s="5">
        <v>0</v>
      </c>
      <c r="D277" s="5">
        <v>1</v>
      </c>
      <c r="E277" s="5">
        <v>203</v>
      </c>
      <c r="F277" s="5">
        <f>ROUND(Source!Q265,O277)</f>
        <v>266.77999999999997</v>
      </c>
      <c r="G277" s="5" t="s">
        <v>318</v>
      </c>
      <c r="H277" s="5" t="s">
        <v>319</v>
      </c>
      <c r="I277" s="5"/>
      <c r="J277" s="5"/>
      <c r="K277" s="5">
        <v>203</v>
      </c>
      <c r="L277" s="5">
        <v>11</v>
      </c>
      <c r="M277" s="5">
        <v>3</v>
      </c>
      <c r="N277" s="5" t="s">
        <v>4</v>
      </c>
      <c r="O277" s="5">
        <v>2</v>
      </c>
      <c r="P277" s="5">
        <f>ROUND(Source!DI265,O277)</f>
        <v>1742.04</v>
      </c>
      <c r="Q277" s="5"/>
      <c r="R277" s="5"/>
      <c r="S277" s="5"/>
      <c r="T277" s="5"/>
      <c r="U277" s="5"/>
      <c r="V277" s="5"/>
      <c r="W277" s="5"/>
    </row>
    <row r="278" spans="1:23" x14ac:dyDescent="0.2">
      <c r="A278" s="5">
        <v>50</v>
      </c>
      <c r="B278" s="5">
        <v>0</v>
      </c>
      <c r="C278" s="5">
        <v>0</v>
      </c>
      <c r="D278" s="5">
        <v>1</v>
      </c>
      <c r="E278" s="5">
        <v>231</v>
      </c>
      <c r="F278" s="5">
        <f>ROUND(Source!BB265,O278)</f>
        <v>0</v>
      </c>
      <c r="G278" s="5" t="s">
        <v>320</v>
      </c>
      <c r="H278" s="5" t="s">
        <v>321</v>
      </c>
      <c r="I278" s="5"/>
      <c r="J278" s="5"/>
      <c r="K278" s="5">
        <v>231</v>
      </c>
      <c r="L278" s="5">
        <v>12</v>
      </c>
      <c r="M278" s="5">
        <v>3</v>
      </c>
      <c r="N278" s="5" t="s">
        <v>4</v>
      </c>
      <c r="O278" s="5">
        <v>2</v>
      </c>
      <c r="P278" s="5">
        <f>ROUND(Source!ET265,O278)</f>
        <v>0</v>
      </c>
      <c r="Q278" s="5"/>
      <c r="R278" s="5"/>
      <c r="S278" s="5"/>
      <c r="T278" s="5"/>
      <c r="U278" s="5"/>
      <c r="V278" s="5"/>
      <c r="W278" s="5"/>
    </row>
    <row r="279" spans="1:23" x14ac:dyDescent="0.2">
      <c r="A279" s="5">
        <v>50</v>
      </c>
      <c r="B279" s="5">
        <v>0</v>
      </c>
      <c r="C279" s="5">
        <v>0</v>
      </c>
      <c r="D279" s="5">
        <v>1</v>
      </c>
      <c r="E279" s="5">
        <v>204</v>
      </c>
      <c r="F279" s="5">
        <f>ROUND(Source!R265,O279)</f>
        <v>29.66</v>
      </c>
      <c r="G279" s="5" t="s">
        <v>322</v>
      </c>
      <c r="H279" s="5" t="s">
        <v>323</v>
      </c>
      <c r="I279" s="5"/>
      <c r="J279" s="5"/>
      <c r="K279" s="5">
        <v>204</v>
      </c>
      <c r="L279" s="5">
        <v>13</v>
      </c>
      <c r="M279" s="5">
        <v>3</v>
      </c>
      <c r="N279" s="5" t="s">
        <v>4</v>
      </c>
      <c r="O279" s="5">
        <v>2</v>
      </c>
      <c r="P279" s="5">
        <f>ROUND(Source!DJ265,O279)</f>
        <v>193.65</v>
      </c>
      <c r="Q279" s="5"/>
      <c r="R279" s="5"/>
      <c r="S279" s="5"/>
      <c r="T279" s="5"/>
      <c r="U279" s="5"/>
      <c r="V279" s="5"/>
      <c r="W279" s="5"/>
    </row>
    <row r="280" spans="1:23" x14ac:dyDescent="0.2">
      <c r="A280" s="5">
        <v>50</v>
      </c>
      <c r="B280" s="5">
        <v>0</v>
      </c>
      <c r="C280" s="5">
        <v>0</v>
      </c>
      <c r="D280" s="5">
        <v>1</v>
      </c>
      <c r="E280" s="5">
        <v>205</v>
      </c>
      <c r="F280" s="5">
        <f>ROUND(Source!S265,O280)</f>
        <v>5278.37</v>
      </c>
      <c r="G280" s="5" t="s">
        <v>324</v>
      </c>
      <c r="H280" s="5" t="s">
        <v>325</v>
      </c>
      <c r="I280" s="5"/>
      <c r="J280" s="5"/>
      <c r="K280" s="5">
        <v>205</v>
      </c>
      <c r="L280" s="5">
        <v>14</v>
      </c>
      <c r="M280" s="5">
        <v>3</v>
      </c>
      <c r="N280" s="5" t="s">
        <v>4</v>
      </c>
      <c r="O280" s="5">
        <v>2</v>
      </c>
      <c r="P280" s="5">
        <f>ROUND(Source!DK265,O280)</f>
        <v>52239.99</v>
      </c>
      <c r="Q280" s="5"/>
      <c r="R280" s="5"/>
      <c r="S280" s="5"/>
      <c r="T280" s="5"/>
      <c r="U280" s="5"/>
      <c r="V280" s="5"/>
      <c r="W280" s="5"/>
    </row>
    <row r="281" spans="1:23" x14ac:dyDescent="0.2">
      <c r="A281" s="5">
        <v>50</v>
      </c>
      <c r="B281" s="5">
        <v>0</v>
      </c>
      <c r="C281" s="5">
        <v>0</v>
      </c>
      <c r="D281" s="5">
        <v>1</v>
      </c>
      <c r="E281" s="5">
        <v>232</v>
      </c>
      <c r="F281" s="5">
        <f>ROUND(Source!BC265,O281)</f>
        <v>0</v>
      </c>
      <c r="G281" s="5" t="s">
        <v>326</v>
      </c>
      <c r="H281" s="5" t="s">
        <v>327</v>
      </c>
      <c r="I281" s="5"/>
      <c r="J281" s="5"/>
      <c r="K281" s="5">
        <v>232</v>
      </c>
      <c r="L281" s="5">
        <v>15</v>
      </c>
      <c r="M281" s="5">
        <v>3</v>
      </c>
      <c r="N281" s="5" t="s">
        <v>4</v>
      </c>
      <c r="O281" s="5">
        <v>2</v>
      </c>
      <c r="P281" s="5">
        <f>ROUND(Source!EU265,O281)</f>
        <v>0</v>
      </c>
      <c r="Q281" s="5"/>
      <c r="R281" s="5"/>
      <c r="S281" s="5"/>
      <c r="T281" s="5"/>
      <c r="U281" s="5"/>
      <c r="V281" s="5"/>
      <c r="W281" s="5"/>
    </row>
    <row r="282" spans="1:23" x14ac:dyDescent="0.2">
      <c r="A282" s="5">
        <v>50</v>
      </c>
      <c r="B282" s="5">
        <v>0</v>
      </c>
      <c r="C282" s="5">
        <v>0</v>
      </c>
      <c r="D282" s="5">
        <v>1</v>
      </c>
      <c r="E282" s="5">
        <v>214</v>
      </c>
      <c r="F282" s="5">
        <f>ROUND(Source!AS265,O282)</f>
        <v>449.87</v>
      </c>
      <c r="G282" s="5" t="s">
        <v>328</v>
      </c>
      <c r="H282" s="5" t="s">
        <v>329</v>
      </c>
      <c r="I282" s="5"/>
      <c r="J282" s="5"/>
      <c r="K282" s="5">
        <v>214</v>
      </c>
      <c r="L282" s="5">
        <v>16</v>
      </c>
      <c r="M282" s="5">
        <v>3</v>
      </c>
      <c r="N282" s="5" t="s">
        <v>4</v>
      </c>
      <c r="O282" s="5">
        <v>2</v>
      </c>
      <c r="P282" s="5">
        <f>ROUND(Source!EK265,O282)</f>
        <v>2937.65</v>
      </c>
      <c r="Q282" s="5"/>
      <c r="R282" s="5"/>
      <c r="S282" s="5"/>
      <c r="T282" s="5"/>
      <c r="U282" s="5"/>
      <c r="V282" s="5"/>
      <c r="W282" s="5"/>
    </row>
    <row r="283" spans="1:23" x14ac:dyDescent="0.2">
      <c r="A283" s="5">
        <v>50</v>
      </c>
      <c r="B283" s="5">
        <v>0</v>
      </c>
      <c r="C283" s="5">
        <v>0</v>
      </c>
      <c r="D283" s="5">
        <v>1</v>
      </c>
      <c r="E283" s="5">
        <v>215</v>
      </c>
      <c r="F283" s="5">
        <f>ROUND(Source!AT265,O283)</f>
        <v>54699.91</v>
      </c>
      <c r="G283" s="5" t="s">
        <v>330</v>
      </c>
      <c r="H283" s="5" t="s">
        <v>331</v>
      </c>
      <c r="I283" s="5"/>
      <c r="J283" s="5"/>
      <c r="K283" s="5">
        <v>215</v>
      </c>
      <c r="L283" s="5">
        <v>17</v>
      </c>
      <c r="M283" s="5">
        <v>3</v>
      </c>
      <c r="N283" s="5" t="s">
        <v>4</v>
      </c>
      <c r="O283" s="5">
        <v>2</v>
      </c>
      <c r="P283" s="5">
        <f>ROUND(Source!EL265,O283)</f>
        <v>357190.34</v>
      </c>
      <c r="Q283" s="5"/>
      <c r="R283" s="5"/>
      <c r="S283" s="5"/>
      <c r="T283" s="5"/>
      <c r="U283" s="5"/>
      <c r="V283" s="5"/>
      <c r="W283" s="5"/>
    </row>
    <row r="284" spans="1:23" x14ac:dyDescent="0.2">
      <c r="A284" s="5">
        <v>50</v>
      </c>
      <c r="B284" s="5">
        <v>0</v>
      </c>
      <c r="C284" s="5">
        <v>0</v>
      </c>
      <c r="D284" s="5">
        <v>1</v>
      </c>
      <c r="E284" s="5">
        <v>217</v>
      </c>
      <c r="F284" s="5">
        <f>ROUND(Source!AU265,O284)</f>
        <v>2957.23</v>
      </c>
      <c r="G284" s="5" t="s">
        <v>332</v>
      </c>
      <c r="H284" s="5" t="s">
        <v>333</v>
      </c>
      <c r="I284" s="5"/>
      <c r="J284" s="5"/>
      <c r="K284" s="5">
        <v>217</v>
      </c>
      <c r="L284" s="5">
        <v>18</v>
      </c>
      <c r="M284" s="5">
        <v>3</v>
      </c>
      <c r="N284" s="5" t="s">
        <v>4</v>
      </c>
      <c r="O284" s="5">
        <v>2</v>
      </c>
      <c r="P284" s="5">
        <f>ROUND(Source!EM265,O284)</f>
        <v>55743.71</v>
      </c>
      <c r="Q284" s="5"/>
      <c r="R284" s="5"/>
      <c r="S284" s="5"/>
      <c r="T284" s="5"/>
      <c r="U284" s="5"/>
      <c r="V284" s="5"/>
      <c r="W284" s="5"/>
    </row>
    <row r="285" spans="1:23" x14ac:dyDescent="0.2">
      <c r="A285" s="5">
        <v>50</v>
      </c>
      <c r="B285" s="5">
        <v>0</v>
      </c>
      <c r="C285" s="5">
        <v>0</v>
      </c>
      <c r="D285" s="5">
        <v>1</v>
      </c>
      <c r="E285" s="5">
        <v>230</v>
      </c>
      <c r="F285" s="5">
        <f>ROUND(Source!BA265,O285)</f>
        <v>0</v>
      </c>
      <c r="G285" s="5" t="s">
        <v>334</v>
      </c>
      <c r="H285" s="5" t="s">
        <v>335</v>
      </c>
      <c r="I285" s="5"/>
      <c r="J285" s="5"/>
      <c r="K285" s="5">
        <v>230</v>
      </c>
      <c r="L285" s="5">
        <v>19</v>
      </c>
      <c r="M285" s="5">
        <v>3</v>
      </c>
      <c r="N285" s="5" t="s">
        <v>4</v>
      </c>
      <c r="O285" s="5">
        <v>2</v>
      </c>
      <c r="P285" s="5">
        <f>ROUND(Source!ES265,O285)</f>
        <v>0</v>
      </c>
      <c r="Q285" s="5"/>
      <c r="R285" s="5"/>
      <c r="S285" s="5"/>
      <c r="T285" s="5"/>
      <c r="U285" s="5"/>
      <c r="V285" s="5"/>
      <c r="W285" s="5"/>
    </row>
    <row r="286" spans="1:23" x14ac:dyDescent="0.2">
      <c r="A286" s="5">
        <v>50</v>
      </c>
      <c r="B286" s="5">
        <v>0</v>
      </c>
      <c r="C286" s="5">
        <v>0</v>
      </c>
      <c r="D286" s="5">
        <v>1</v>
      </c>
      <c r="E286" s="5">
        <v>206</v>
      </c>
      <c r="F286" s="5">
        <f>ROUND(Source!T265,O286)</f>
        <v>0</v>
      </c>
      <c r="G286" s="5" t="s">
        <v>336</v>
      </c>
      <c r="H286" s="5" t="s">
        <v>337</v>
      </c>
      <c r="I286" s="5"/>
      <c r="J286" s="5"/>
      <c r="K286" s="5">
        <v>206</v>
      </c>
      <c r="L286" s="5">
        <v>20</v>
      </c>
      <c r="M286" s="5">
        <v>3</v>
      </c>
      <c r="N286" s="5" t="s">
        <v>4</v>
      </c>
      <c r="O286" s="5">
        <v>2</v>
      </c>
      <c r="P286" s="5">
        <f>ROUND(Source!DL265,O286)</f>
        <v>0</v>
      </c>
      <c r="Q286" s="5"/>
      <c r="R286" s="5"/>
      <c r="S286" s="5"/>
      <c r="T286" s="5"/>
      <c r="U286" s="5"/>
      <c r="V286" s="5"/>
      <c r="W286" s="5"/>
    </row>
    <row r="287" spans="1:23" x14ac:dyDescent="0.2">
      <c r="A287" s="5">
        <v>50</v>
      </c>
      <c r="B287" s="5">
        <v>0</v>
      </c>
      <c r="C287" s="5">
        <v>0</v>
      </c>
      <c r="D287" s="5">
        <v>1</v>
      </c>
      <c r="E287" s="5">
        <v>207</v>
      </c>
      <c r="F287" s="5">
        <f>Source!U265</f>
        <v>545.90112000000011</v>
      </c>
      <c r="G287" s="5" t="s">
        <v>338</v>
      </c>
      <c r="H287" s="5" t="s">
        <v>339</v>
      </c>
      <c r="I287" s="5"/>
      <c r="J287" s="5"/>
      <c r="K287" s="5">
        <v>207</v>
      </c>
      <c r="L287" s="5">
        <v>21</v>
      </c>
      <c r="M287" s="5">
        <v>3</v>
      </c>
      <c r="N287" s="5" t="s">
        <v>4</v>
      </c>
      <c r="O287" s="5">
        <v>-1</v>
      </c>
      <c r="P287" s="5">
        <f>Source!DM265</f>
        <v>545.90112000000011</v>
      </c>
      <c r="Q287" s="5"/>
      <c r="R287" s="5"/>
      <c r="S287" s="5"/>
      <c r="T287" s="5"/>
      <c r="U287" s="5"/>
      <c r="V287" s="5"/>
      <c r="W287" s="5"/>
    </row>
    <row r="288" spans="1:23" x14ac:dyDescent="0.2">
      <c r="A288" s="5">
        <v>50</v>
      </c>
      <c r="B288" s="5">
        <v>0</v>
      </c>
      <c r="C288" s="5">
        <v>0</v>
      </c>
      <c r="D288" s="5">
        <v>1</v>
      </c>
      <c r="E288" s="5">
        <v>208</v>
      </c>
      <c r="F288" s="5">
        <f>Source!V265</f>
        <v>2.3493599999999999</v>
      </c>
      <c r="G288" s="5" t="s">
        <v>340</v>
      </c>
      <c r="H288" s="5" t="s">
        <v>341</v>
      </c>
      <c r="I288" s="5"/>
      <c r="J288" s="5"/>
      <c r="K288" s="5">
        <v>208</v>
      </c>
      <c r="L288" s="5">
        <v>22</v>
      </c>
      <c r="M288" s="5">
        <v>3</v>
      </c>
      <c r="N288" s="5" t="s">
        <v>4</v>
      </c>
      <c r="O288" s="5">
        <v>-1</v>
      </c>
      <c r="P288" s="5">
        <f>Source!DN265</f>
        <v>2.3493599999999999</v>
      </c>
      <c r="Q288" s="5"/>
      <c r="R288" s="5"/>
      <c r="S288" s="5"/>
      <c r="T288" s="5"/>
      <c r="U288" s="5"/>
      <c r="V288" s="5"/>
      <c r="W288" s="5"/>
    </row>
    <row r="289" spans="1:206" x14ac:dyDescent="0.2">
      <c r="A289" s="5">
        <v>50</v>
      </c>
      <c r="B289" s="5">
        <v>0</v>
      </c>
      <c r="C289" s="5">
        <v>0</v>
      </c>
      <c r="D289" s="5">
        <v>1</v>
      </c>
      <c r="E289" s="5">
        <v>209</v>
      </c>
      <c r="F289" s="5">
        <f>ROUND(Source!W265,O289)</f>
        <v>0</v>
      </c>
      <c r="G289" s="5" t="s">
        <v>342</v>
      </c>
      <c r="H289" s="5" t="s">
        <v>343</v>
      </c>
      <c r="I289" s="5"/>
      <c r="J289" s="5"/>
      <c r="K289" s="5">
        <v>209</v>
      </c>
      <c r="L289" s="5">
        <v>23</v>
      </c>
      <c r="M289" s="5">
        <v>3</v>
      </c>
      <c r="N289" s="5" t="s">
        <v>4</v>
      </c>
      <c r="O289" s="5">
        <v>2</v>
      </c>
      <c r="P289" s="5">
        <f>ROUND(Source!DO265,O289)</f>
        <v>0</v>
      </c>
      <c r="Q289" s="5"/>
      <c r="R289" s="5"/>
      <c r="S289" s="5"/>
      <c r="T289" s="5"/>
      <c r="U289" s="5"/>
      <c r="V289" s="5"/>
      <c r="W289" s="5"/>
    </row>
    <row r="290" spans="1:206" x14ac:dyDescent="0.2">
      <c r="A290" s="5">
        <v>50</v>
      </c>
      <c r="B290" s="5">
        <v>0</v>
      </c>
      <c r="C290" s="5">
        <v>0</v>
      </c>
      <c r="D290" s="5">
        <v>1</v>
      </c>
      <c r="E290" s="5">
        <v>0</v>
      </c>
      <c r="F290" s="5">
        <f>ROUND(Source!X265,O290)</f>
        <v>4583.7</v>
      </c>
      <c r="G290" s="5" t="s">
        <v>344</v>
      </c>
      <c r="H290" s="5" t="s">
        <v>345</v>
      </c>
      <c r="I290" s="5"/>
      <c r="J290" s="5"/>
      <c r="K290" s="5">
        <v>210</v>
      </c>
      <c r="L290" s="5">
        <v>24</v>
      </c>
      <c r="M290" s="5">
        <v>3</v>
      </c>
      <c r="N290" s="5" t="s">
        <v>4</v>
      </c>
      <c r="O290" s="5">
        <v>2</v>
      </c>
      <c r="P290" s="5">
        <f>ROUND(Source!DP265,O290)</f>
        <v>41483.480000000003</v>
      </c>
      <c r="Q290" s="5"/>
      <c r="R290" s="5"/>
      <c r="S290" s="5"/>
      <c r="T290" s="5"/>
      <c r="U290" s="5"/>
      <c r="V290" s="5"/>
      <c r="W290" s="5"/>
    </row>
    <row r="291" spans="1:206" x14ac:dyDescent="0.2">
      <c r="A291" s="5">
        <v>50</v>
      </c>
      <c r="B291" s="5">
        <v>0</v>
      </c>
      <c r="C291" s="5">
        <v>0</v>
      </c>
      <c r="D291" s="5">
        <v>1</v>
      </c>
      <c r="E291" s="5">
        <v>0</v>
      </c>
      <c r="F291" s="5">
        <f>ROUND(Source!Y265,O291)</f>
        <v>3089.59</v>
      </c>
      <c r="G291" s="5" t="s">
        <v>346</v>
      </c>
      <c r="H291" s="5" t="s">
        <v>347</v>
      </c>
      <c r="I291" s="5"/>
      <c r="J291" s="5"/>
      <c r="K291" s="5">
        <v>211</v>
      </c>
      <c r="L291" s="5">
        <v>25</v>
      </c>
      <c r="M291" s="5">
        <v>3</v>
      </c>
      <c r="N291" s="5" t="s">
        <v>4</v>
      </c>
      <c r="O291" s="5">
        <v>2</v>
      </c>
      <c r="P291" s="5">
        <f>ROUND(Source!DQ265,O291)</f>
        <v>27283.87</v>
      </c>
      <c r="Q291" s="5"/>
      <c r="R291" s="5"/>
      <c r="S291" s="5"/>
      <c r="T291" s="5"/>
      <c r="U291" s="5"/>
      <c r="V291" s="5"/>
      <c r="W291" s="5"/>
    </row>
    <row r="292" spans="1:206" x14ac:dyDescent="0.2">
      <c r="A292" s="5">
        <v>50</v>
      </c>
      <c r="B292" s="5">
        <v>0</v>
      </c>
      <c r="C292" s="5">
        <v>0</v>
      </c>
      <c r="D292" s="5">
        <v>1</v>
      </c>
      <c r="E292" s="5">
        <v>224</v>
      </c>
      <c r="F292" s="5">
        <f>ROUND(Source!AR265,O292)</f>
        <v>58107.01</v>
      </c>
      <c r="G292" s="5" t="s">
        <v>348</v>
      </c>
      <c r="H292" s="5" t="s">
        <v>349</v>
      </c>
      <c r="I292" s="5"/>
      <c r="J292" s="5"/>
      <c r="K292" s="5">
        <v>224</v>
      </c>
      <c r="L292" s="5">
        <v>26</v>
      </c>
      <c r="M292" s="5">
        <v>3</v>
      </c>
      <c r="N292" s="5" t="s">
        <v>4</v>
      </c>
      <c r="O292" s="5">
        <v>2</v>
      </c>
      <c r="P292" s="5">
        <f>ROUND(Source!EJ265,O292)</f>
        <v>415871.7</v>
      </c>
      <c r="Q292" s="5"/>
      <c r="R292" s="5"/>
      <c r="S292" s="5"/>
      <c r="T292" s="5"/>
      <c r="U292" s="5"/>
      <c r="V292" s="5"/>
      <c r="W292" s="5"/>
    </row>
    <row r="293" spans="1:206" x14ac:dyDescent="0.2">
      <c r="A293" s="5">
        <v>50</v>
      </c>
      <c r="B293" s="5">
        <v>0</v>
      </c>
      <c r="C293" s="5">
        <v>0</v>
      </c>
      <c r="D293" s="5">
        <v>2</v>
      </c>
      <c r="E293" s="5">
        <v>201</v>
      </c>
      <c r="F293" s="5">
        <f>ROUND(ROUND(F267,2),O293)</f>
        <v>50433.72</v>
      </c>
      <c r="G293" s="5" t="s">
        <v>350</v>
      </c>
      <c r="H293" s="5" t="s">
        <v>351</v>
      </c>
      <c r="I293" s="5"/>
      <c r="J293" s="5"/>
      <c r="K293" s="5">
        <v>212</v>
      </c>
      <c r="L293" s="5">
        <v>27</v>
      </c>
      <c r="M293" s="5">
        <v>3</v>
      </c>
      <c r="N293" s="5" t="s">
        <v>4</v>
      </c>
      <c r="O293" s="5">
        <v>2</v>
      </c>
      <c r="P293" s="5">
        <f>ROUND(ROUND(P267,2),O293)</f>
        <v>347104.35</v>
      </c>
      <c r="Q293" s="5"/>
      <c r="R293" s="5"/>
      <c r="S293" s="5"/>
      <c r="T293" s="5"/>
      <c r="U293" s="5"/>
      <c r="V293" s="5"/>
      <c r="W293" s="5"/>
    </row>
    <row r="294" spans="1:206" x14ac:dyDescent="0.2">
      <c r="A294" s="5">
        <v>50</v>
      </c>
      <c r="B294" s="5">
        <v>0</v>
      </c>
      <c r="C294" s="5">
        <v>0</v>
      </c>
      <c r="D294" s="5">
        <v>2</v>
      </c>
      <c r="E294" s="5">
        <v>210</v>
      </c>
      <c r="F294" s="5">
        <f>ROUND(ROUND(F290,2),O294)</f>
        <v>4583.7</v>
      </c>
      <c r="G294" s="5" t="s">
        <v>352</v>
      </c>
      <c r="H294" s="5" t="s">
        <v>345</v>
      </c>
      <c r="I294" s="5"/>
      <c r="J294" s="5"/>
      <c r="K294" s="5">
        <v>212</v>
      </c>
      <c r="L294" s="5">
        <v>28</v>
      </c>
      <c r="M294" s="5">
        <v>3</v>
      </c>
      <c r="N294" s="5" t="s">
        <v>4</v>
      </c>
      <c r="O294" s="5">
        <v>2</v>
      </c>
      <c r="P294" s="5">
        <f>ROUND(ROUND(P290,2),O294)</f>
        <v>41483.480000000003</v>
      </c>
      <c r="Q294" s="5"/>
      <c r="R294" s="5"/>
      <c r="S294" s="5"/>
      <c r="T294" s="5"/>
      <c r="U294" s="5"/>
      <c r="V294" s="5"/>
      <c r="W294" s="5"/>
    </row>
    <row r="295" spans="1:206" x14ac:dyDescent="0.2">
      <c r="A295" s="5">
        <v>50</v>
      </c>
      <c r="B295" s="5">
        <v>0</v>
      </c>
      <c r="C295" s="5">
        <v>0</v>
      </c>
      <c r="D295" s="5">
        <v>2</v>
      </c>
      <c r="E295" s="5">
        <v>211</v>
      </c>
      <c r="F295" s="5">
        <f>ROUND(ROUND(F291,2),O295)</f>
        <v>3089.59</v>
      </c>
      <c r="G295" s="5" t="s">
        <v>353</v>
      </c>
      <c r="H295" s="5" t="s">
        <v>347</v>
      </c>
      <c r="I295" s="5"/>
      <c r="J295" s="5"/>
      <c r="K295" s="5">
        <v>212</v>
      </c>
      <c r="L295" s="5">
        <v>29</v>
      </c>
      <c r="M295" s="5">
        <v>3</v>
      </c>
      <c r="N295" s="5" t="s">
        <v>4</v>
      </c>
      <c r="O295" s="5">
        <v>2</v>
      </c>
      <c r="P295" s="5">
        <f>ROUND(ROUND(P291,2),O295)</f>
        <v>27283.87</v>
      </c>
      <c r="Q295" s="5"/>
      <c r="R295" s="5"/>
      <c r="S295" s="5"/>
      <c r="T295" s="5"/>
      <c r="U295" s="5"/>
      <c r="V295" s="5"/>
      <c r="W295" s="5"/>
    </row>
    <row r="296" spans="1:206" x14ac:dyDescent="0.2">
      <c r="A296" s="5">
        <v>50</v>
      </c>
      <c r="B296" s="5">
        <v>0</v>
      </c>
      <c r="C296" s="5">
        <v>0</v>
      </c>
      <c r="D296" s="5">
        <v>2</v>
      </c>
      <c r="E296" s="5">
        <v>0</v>
      </c>
      <c r="F296" s="5">
        <f>ROUND(F293+F294+F295,O296)</f>
        <v>58107.01</v>
      </c>
      <c r="G296" s="5" t="s">
        <v>354</v>
      </c>
      <c r="H296" s="5" t="s">
        <v>355</v>
      </c>
      <c r="I296" s="5"/>
      <c r="J296" s="5"/>
      <c r="K296" s="5">
        <v>212</v>
      </c>
      <c r="L296" s="5">
        <v>30</v>
      </c>
      <c r="M296" s="5">
        <v>3</v>
      </c>
      <c r="N296" s="5" t="s">
        <v>4</v>
      </c>
      <c r="O296" s="5">
        <v>2</v>
      </c>
      <c r="P296" s="5">
        <f>ROUND(P293+P294+P295,O296)</f>
        <v>415871.7</v>
      </c>
      <c r="Q296" s="5"/>
      <c r="R296" s="5"/>
      <c r="S296" s="5"/>
      <c r="T296" s="5"/>
      <c r="U296" s="5"/>
      <c r="V296" s="5"/>
      <c r="W296" s="5"/>
    </row>
    <row r="297" spans="1:206" x14ac:dyDescent="0.2">
      <c r="A297" s="5">
        <v>50</v>
      </c>
      <c r="B297" s="5">
        <v>0</v>
      </c>
      <c r="C297" s="5">
        <v>0</v>
      </c>
      <c r="D297" s="5">
        <v>2</v>
      </c>
      <c r="E297" s="5">
        <v>0</v>
      </c>
      <c r="F297" s="5">
        <f>0</f>
        <v>0</v>
      </c>
      <c r="G297" s="5" t="s">
        <v>356</v>
      </c>
      <c r="H297" s="5" t="s">
        <v>357</v>
      </c>
      <c r="I297" s="5"/>
      <c r="J297" s="5"/>
      <c r="K297" s="5">
        <v>212</v>
      </c>
      <c r="L297" s="5">
        <v>31</v>
      </c>
      <c r="M297" s="5">
        <v>3</v>
      </c>
      <c r="N297" s="5" t="s">
        <v>4</v>
      </c>
      <c r="O297" s="5">
        <v>-1</v>
      </c>
      <c r="P297" s="5">
        <f>0</f>
        <v>0</v>
      </c>
      <c r="Q297" s="5"/>
      <c r="R297" s="5"/>
      <c r="S297" s="5"/>
      <c r="T297" s="5"/>
      <c r="U297" s="5"/>
      <c r="V297" s="5"/>
      <c r="W297" s="5"/>
    </row>
    <row r="298" spans="1:206" x14ac:dyDescent="0.2">
      <c r="A298" s="5">
        <v>50</v>
      </c>
      <c r="B298" s="5">
        <v>1</v>
      </c>
      <c r="C298" s="5">
        <v>0</v>
      </c>
      <c r="D298" s="5">
        <v>2</v>
      </c>
      <c r="E298" s="5">
        <v>0</v>
      </c>
      <c r="F298" s="5">
        <f>ROUND(F296+F297,O298)</f>
        <v>58107.01</v>
      </c>
      <c r="G298" s="5" t="s">
        <v>358</v>
      </c>
      <c r="H298" s="5" t="s">
        <v>355</v>
      </c>
      <c r="I298" s="5"/>
      <c r="J298" s="5"/>
      <c r="K298" s="5">
        <v>212</v>
      </c>
      <c r="L298" s="5">
        <v>32</v>
      </c>
      <c r="M298" s="5">
        <v>0</v>
      </c>
      <c r="N298" s="5" t="s">
        <v>4</v>
      </c>
      <c r="O298" s="5">
        <v>2</v>
      </c>
      <c r="P298" s="5">
        <f>ROUND(P296+P297,O298)</f>
        <v>415871.7</v>
      </c>
      <c r="Q298" s="5"/>
      <c r="R298" s="5"/>
      <c r="S298" s="5"/>
      <c r="T298" s="5"/>
      <c r="U298" s="5"/>
      <c r="V298" s="5"/>
      <c r="W298" s="5"/>
    </row>
    <row r="299" spans="1:206" x14ac:dyDescent="0.2">
      <c r="A299" s="5">
        <v>50</v>
      </c>
      <c r="B299" s="5">
        <v>1</v>
      </c>
      <c r="C299" s="5">
        <v>0</v>
      </c>
      <c r="D299" s="5">
        <v>2</v>
      </c>
      <c r="E299" s="5">
        <v>0</v>
      </c>
      <c r="F299" s="5">
        <f>ROUND(ROUND(F298*0.18,2),O299)</f>
        <v>10459.26</v>
      </c>
      <c r="G299" s="5" t="s">
        <v>359</v>
      </c>
      <c r="H299" s="5" t="s">
        <v>360</v>
      </c>
      <c r="I299" s="5"/>
      <c r="J299" s="5"/>
      <c r="K299" s="5">
        <v>212</v>
      </c>
      <c r="L299" s="5">
        <v>33</v>
      </c>
      <c r="M299" s="5">
        <v>0</v>
      </c>
      <c r="N299" s="5" t="s">
        <v>4</v>
      </c>
      <c r="O299" s="5">
        <v>2</v>
      </c>
      <c r="P299" s="5">
        <f>ROUND(ROUND(P298*0.18,2),O299)</f>
        <v>74856.91</v>
      </c>
      <c r="Q299" s="5"/>
      <c r="R299" s="5"/>
      <c r="S299" s="5"/>
      <c r="T299" s="5"/>
      <c r="U299" s="5"/>
      <c r="V299" s="5"/>
      <c r="W299" s="5"/>
    </row>
    <row r="300" spans="1:206" x14ac:dyDescent="0.2">
      <c r="A300" s="5">
        <v>50</v>
      </c>
      <c r="B300" s="5">
        <v>1</v>
      </c>
      <c r="C300" s="5">
        <v>0</v>
      </c>
      <c r="D300" s="5">
        <v>2</v>
      </c>
      <c r="E300" s="5">
        <v>213</v>
      </c>
      <c r="F300" s="5">
        <f>ROUND(F298+F299,O300)</f>
        <v>68566.27</v>
      </c>
      <c r="G300" s="5" t="s">
        <v>361</v>
      </c>
      <c r="H300" s="5" t="s">
        <v>348</v>
      </c>
      <c r="I300" s="5"/>
      <c r="J300" s="5"/>
      <c r="K300" s="5">
        <v>212</v>
      </c>
      <c r="L300" s="5">
        <v>34</v>
      </c>
      <c r="M300" s="5">
        <v>0</v>
      </c>
      <c r="N300" s="5" t="s">
        <v>4</v>
      </c>
      <c r="O300" s="5">
        <v>2</v>
      </c>
      <c r="P300" s="5">
        <f>ROUND(P298+P299,O300)</f>
        <v>490728.61</v>
      </c>
      <c r="Q300" s="5"/>
      <c r="R300" s="5"/>
      <c r="S300" s="5"/>
      <c r="T300" s="5"/>
      <c r="U300" s="5"/>
      <c r="V300" s="5"/>
      <c r="W300" s="5"/>
    </row>
    <row r="302" spans="1:206" x14ac:dyDescent="0.2">
      <c r="A302" s="1">
        <v>4</v>
      </c>
      <c r="B302" s="1">
        <v>1</v>
      </c>
      <c r="C302" s="1"/>
      <c r="D302" s="1">
        <f>ROW(A331)</f>
        <v>331</v>
      </c>
      <c r="E302" s="1"/>
      <c r="F302" s="1" t="s">
        <v>12</v>
      </c>
      <c r="G302" s="1" t="s">
        <v>497</v>
      </c>
      <c r="H302" s="1" t="s">
        <v>4</v>
      </c>
      <c r="I302" s="1">
        <v>0</v>
      </c>
      <c r="J302" s="1"/>
      <c r="K302" s="1">
        <v>0</v>
      </c>
      <c r="L302" s="1"/>
      <c r="M302" s="1"/>
      <c r="N302" s="1"/>
      <c r="O302" s="1"/>
      <c r="P302" s="1"/>
      <c r="Q302" s="1"/>
      <c r="R302" s="1"/>
      <c r="S302" s="1"/>
      <c r="T302" s="1"/>
      <c r="U302" s="1" t="s">
        <v>4</v>
      </c>
      <c r="V302" s="1">
        <v>0</v>
      </c>
      <c r="W302" s="1"/>
      <c r="X302" s="1"/>
      <c r="Y302" s="1"/>
      <c r="Z302" s="1"/>
      <c r="AA302" s="1"/>
      <c r="AB302" s="1" t="s">
        <v>4</v>
      </c>
      <c r="AC302" s="1" t="s">
        <v>4</v>
      </c>
      <c r="AD302" s="1" t="s">
        <v>4</v>
      </c>
      <c r="AE302" s="1" t="s">
        <v>4</v>
      </c>
      <c r="AF302" s="1" t="s">
        <v>4</v>
      </c>
      <c r="AG302" s="1" t="s">
        <v>4</v>
      </c>
      <c r="AH302" s="1"/>
      <c r="AI302" s="1"/>
      <c r="AJ302" s="1"/>
      <c r="AK302" s="1"/>
      <c r="AL302" s="1"/>
      <c r="AM302" s="1"/>
      <c r="AN302" s="1"/>
      <c r="AO302" s="1"/>
      <c r="AP302" s="1" t="s">
        <v>4</v>
      </c>
      <c r="AQ302" s="1" t="s">
        <v>4</v>
      </c>
      <c r="AR302" s="1" t="s">
        <v>4</v>
      </c>
      <c r="AS302" s="1"/>
      <c r="AT302" s="1"/>
      <c r="AU302" s="1"/>
      <c r="AV302" s="1"/>
      <c r="AW302" s="1"/>
      <c r="AX302" s="1"/>
      <c r="AY302" s="1"/>
      <c r="AZ302" s="1" t="s">
        <v>4</v>
      </c>
      <c r="BA302" s="1"/>
      <c r="BB302" s="1" t="s">
        <v>4</v>
      </c>
      <c r="BC302" s="1" t="s">
        <v>4</v>
      </c>
      <c r="BD302" s="1" t="s">
        <v>4</v>
      </c>
      <c r="BE302" s="1" t="s">
        <v>4</v>
      </c>
      <c r="BF302" s="1" t="s">
        <v>4</v>
      </c>
      <c r="BG302" s="1" t="s">
        <v>4</v>
      </c>
      <c r="BH302" s="1" t="s">
        <v>4</v>
      </c>
      <c r="BI302" s="1" t="s">
        <v>4</v>
      </c>
      <c r="BJ302" s="1" t="s">
        <v>4</v>
      </c>
      <c r="BK302" s="1" t="s">
        <v>4</v>
      </c>
      <c r="BL302" s="1" t="s">
        <v>4</v>
      </c>
      <c r="BM302" s="1" t="s">
        <v>4</v>
      </c>
      <c r="BN302" s="1" t="s">
        <v>4</v>
      </c>
      <c r="BO302" s="1" t="s">
        <v>4</v>
      </c>
      <c r="BP302" s="1" t="s">
        <v>4</v>
      </c>
      <c r="BQ302" s="1"/>
      <c r="BR302" s="1"/>
      <c r="BS302" s="1"/>
      <c r="BT302" s="1"/>
      <c r="BU302" s="1"/>
      <c r="BV302" s="1"/>
      <c r="BW302" s="1"/>
      <c r="BX302" s="1">
        <v>0</v>
      </c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>
        <v>0</v>
      </c>
    </row>
    <row r="304" spans="1:206" x14ac:dyDescent="0.2">
      <c r="A304" s="3">
        <v>52</v>
      </c>
      <c r="B304" s="3">
        <f t="shared" ref="B304:G304" si="318">B331</f>
        <v>1</v>
      </c>
      <c r="C304" s="3">
        <f t="shared" si="318"/>
        <v>4</v>
      </c>
      <c r="D304" s="3">
        <f t="shared" si="318"/>
        <v>302</v>
      </c>
      <c r="E304" s="3">
        <f t="shared" si="318"/>
        <v>0</v>
      </c>
      <c r="F304" s="3" t="str">
        <f t="shared" si="318"/>
        <v>Новый раздел</v>
      </c>
      <c r="G304" s="3" t="str">
        <f t="shared" si="318"/>
        <v>Раздел Отопление</v>
      </c>
      <c r="H304" s="3"/>
      <c r="I304" s="3"/>
      <c r="J304" s="3"/>
      <c r="K304" s="3"/>
      <c r="L304" s="3"/>
      <c r="M304" s="3"/>
      <c r="N304" s="3"/>
      <c r="O304" s="3">
        <f t="shared" ref="O304:AT304" si="319">O331</f>
        <v>4837.66</v>
      </c>
      <c r="P304" s="3">
        <f t="shared" si="319"/>
        <v>3856.98</v>
      </c>
      <c r="Q304" s="3">
        <f t="shared" si="319"/>
        <v>129.47999999999999</v>
      </c>
      <c r="R304" s="3">
        <f t="shared" si="319"/>
        <v>16.11</v>
      </c>
      <c r="S304" s="3">
        <f t="shared" si="319"/>
        <v>851.2</v>
      </c>
      <c r="T304" s="3">
        <f t="shared" si="319"/>
        <v>0</v>
      </c>
      <c r="U304" s="3">
        <f t="shared" si="319"/>
        <v>93.386174400000002</v>
      </c>
      <c r="V304" s="3">
        <f t="shared" si="319"/>
        <v>1.2753999999999999</v>
      </c>
      <c r="W304" s="3">
        <f t="shared" si="319"/>
        <v>0</v>
      </c>
      <c r="X304" s="3">
        <f t="shared" si="319"/>
        <v>899.5</v>
      </c>
      <c r="Y304" s="3">
        <f t="shared" si="319"/>
        <v>540.54</v>
      </c>
      <c r="Z304" s="3">
        <f t="shared" si="319"/>
        <v>0</v>
      </c>
      <c r="AA304" s="3">
        <f t="shared" si="319"/>
        <v>0</v>
      </c>
      <c r="AB304" s="3">
        <f t="shared" si="319"/>
        <v>4837.66</v>
      </c>
      <c r="AC304" s="3">
        <f t="shared" si="319"/>
        <v>3856.98</v>
      </c>
      <c r="AD304" s="3">
        <f t="shared" si="319"/>
        <v>129.47999999999999</v>
      </c>
      <c r="AE304" s="3">
        <f t="shared" si="319"/>
        <v>16.11</v>
      </c>
      <c r="AF304" s="3">
        <f t="shared" si="319"/>
        <v>851.2</v>
      </c>
      <c r="AG304" s="3">
        <f t="shared" si="319"/>
        <v>0</v>
      </c>
      <c r="AH304" s="3">
        <f t="shared" si="319"/>
        <v>93.386174400000002</v>
      </c>
      <c r="AI304" s="3">
        <f t="shared" si="319"/>
        <v>1.2753999999999999</v>
      </c>
      <c r="AJ304" s="3">
        <f t="shared" si="319"/>
        <v>0</v>
      </c>
      <c r="AK304" s="3">
        <f t="shared" si="319"/>
        <v>899.5</v>
      </c>
      <c r="AL304" s="3">
        <f t="shared" si="319"/>
        <v>540.54</v>
      </c>
      <c r="AM304" s="3">
        <f t="shared" si="319"/>
        <v>0</v>
      </c>
      <c r="AN304" s="3">
        <f t="shared" si="319"/>
        <v>0</v>
      </c>
      <c r="AO304" s="3">
        <f t="shared" si="319"/>
        <v>0</v>
      </c>
      <c r="AP304" s="3">
        <f t="shared" si="319"/>
        <v>0</v>
      </c>
      <c r="AQ304" s="3">
        <f t="shared" si="319"/>
        <v>0</v>
      </c>
      <c r="AR304" s="3">
        <f t="shared" si="319"/>
        <v>6277.7</v>
      </c>
      <c r="AS304" s="3">
        <f t="shared" si="319"/>
        <v>6277.7</v>
      </c>
      <c r="AT304" s="3">
        <f t="shared" si="319"/>
        <v>0</v>
      </c>
      <c r="AU304" s="3">
        <f t="shared" ref="AU304:BZ304" si="320">AU331</f>
        <v>0</v>
      </c>
      <c r="AV304" s="3">
        <f t="shared" si="320"/>
        <v>3856.98</v>
      </c>
      <c r="AW304" s="3">
        <f t="shared" si="320"/>
        <v>3856.98</v>
      </c>
      <c r="AX304" s="3">
        <f t="shared" si="320"/>
        <v>0</v>
      </c>
      <c r="AY304" s="3">
        <f t="shared" si="320"/>
        <v>3856.98</v>
      </c>
      <c r="AZ304" s="3">
        <f t="shared" si="320"/>
        <v>0</v>
      </c>
      <c r="BA304" s="3">
        <f t="shared" si="320"/>
        <v>0</v>
      </c>
      <c r="BB304" s="3">
        <f t="shared" si="320"/>
        <v>0</v>
      </c>
      <c r="BC304" s="3">
        <f t="shared" si="320"/>
        <v>0</v>
      </c>
      <c r="BD304" s="3">
        <f t="shared" si="320"/>
        <v>0</v>
      </c>
      <c r="BE304" s="3">
        <f t="shared" si="320"/>
        <v>0</v>
      </c>
      <c r="BF304" s="3">
        <f t="shared" si="320"/>
        <v>0</v>
      </c>
      <c r="BG304" s="3">
        <f t="shared" si="320"/>
        <v>0</v>
      </c>
      <c r="BH304" s="3">
        <f t="shared" si="320"/>
        <v>0</v>
      </c>
      <c r="BI304" s="3">
        <f t="shared" si="320"/>
        <v>0</v>
      </c>
      <c r="BJ304" s="3">
        <f t="shared" si="320"/>
        <v>0</v>
      </c>
      <c r="BK304" s="3">
        <f t="shared" si="320"/>
        <v>0</v>
      </c>
      <c r="BL304" s="3">
        <f t="shared" si="320"/>
        <v>0</v>
      </c>
      <c r="BM304" s="3">
        <f t="shared" si="320"/>
        <v>0</v>
      </c>
      <c r="BN304" s="3">
        <f t="shared" si="320"/>
        <v>0</v>
      </c>
      <c r="BO304" s="3">
        <f t="shared" si="320"/>
        <v>0</v>
      </c>
      <c r="BP304" s="3">
        <f t="shared" si="320"/>
        <v>0</v>
      </c>
      <c r="BQ304" s="3">
        <f t="shared" si="320"/>
        <v>0</v>
      </c>
      <c r="BR304" s="3">
        <f t="shared" si="320"/>
        <v>0</v>
      </c>
      <c r="BS304" s="3">
        <f t="shared" si="320"/>
        <v>0</v>
      </c>
      <c r="BT304" s="3">
        <f t="shared" si="320"/>
        <v>0</v>
      </c>
      <c r="BU304" s="3">
        <f t="shared" si="320"/>
        <v>0</v>
      </c>
      <c r="BV304" s="3">
        <f t="shared" si="320"/>
        <v>0</v>
      </c>
      <c r="BW304" s="3">
        <f t="shared" si="320"/>
        <v>0</v>
      </c>
      <c r="BX304" s="3">
        <f t="shared" si="320"/>
        <v>0</v>
      </c>
      <c r="BY304" s="3">
        <f t="shared" si="320"/>
        <v>0</v>
      </c>
      <c r="BZ304" s="3">
        <f t="shared" si="320"/>
        <v>0</v>
      </c>
      <c r="CA304" s="3">
        <f t="shared" ref="CA304:DF304" si="321">CA331</f>
        <v>6277.7</v>
      </c>
      <c r="CB304" s="3">
        <f t="shared" si="321"/>
        <v>6277.7</v>
      </c>
      <c r="CC304" s="3">
        <f t="shared" si="321"/>
        <v>0</v>
      </c>
      <c r="CD304" s="3">
        <f t="shared" si="321"/>
        <v>0</v>
      </c>
      <c r="CE304" s="3">
        <f t="shared" si="321"/>
        <v>3856.98</v>
      </c>
      <c r="CF304" s="3">
        <f t="shared" si="321"/>
        <v>3856.98</v>
      </c>
      <c r="CG304" s="3">
        <f t="shared" si="321"/>
        <v>0</v>
      </c>
      <c r="CH304" s="3">
        <f t="shared" si="321"/>
        <v>3856.98</v>
      </c>
      <c r="CI304" s="3">
        <f t="shared" si="321"/>
        <v>0</v>
      </c>
      <c r="CJ304" s="3">
        <f t="shared" si="321"/>
        <v>0</v>
      </c>
      <c r="CK304" s="3">
        <f t="shared" si="321"/>
        <v>0</v>
      </c>
      <c r="CL304" s="3">
        <f t="shared" si="321"/>
        <v>0</v>
      </c>
      <c r="CM304" s="3">
        <f t="shared" si="321"/>
        <v>0</v>
      </c>
      <c r="CN304" s="3">
        <f t="shared" si="321"/>
        <v>0</v>
      </c>
      <c r="CO304" s="3">
        <f t="shared" si="321"/>
        <v>0</v>
      </c>
      <c r="CP304" s="3">
        <f t="shared" si="321"/>
        <v>0</v>
      </c>
      <c r="CQ304" s="3">
        <f t="shared" si="321"/>
        <v>0</v>
      </c>
      <c r="CR304" s="3">
        <f t="shared" si="321"/>
        <v>0</v>
      </c>
      <c r="CS304" s="3">
        <f t="shared" si="321"/>
        <v>0</v>
      </c>
      <c r="CT304" s="3">
        <f t="shared" si="321"/>
        <v>0</v>
      </c>
      <c r="CU304" s="3">
        <f t="shared" si="321"/>
        <v>0</v>
      </c>
      <c r="CV304" s="3">
        <f t="shared" si="321"/>
        <v>0</v>
      </c>
      <c r="CW304" s="3">
        <f t="shared" si="321"/>
        <v>0</v>
      </c>
      <c r="CX304" s="3">
        <f t="shared" si="321"/>
        <v>0</v>
      </c>
      <c r="CY304" s="3">
        <f t="shared" si="321"/>
        <v>0</v>
      </c>
      <c r="CZ304" s="3">
        <f t="shared" si="321"/>
        <v>0</v>
      </c>
      <c r="DA304" s="3">
        <f t="shared" si="321"/>
        <v>0</v>
      </c>
      <c r="DB304" s="3">
        <f t="shared" si="321"/>
        <v>0</v>
      </c>
      <c r="DC304" s="3">
        <f t="shared" si="321"/>
        <v>0</v>
      </c>
      <c r="DD304" s="3">
        <f t="shared" si="321"/>
        <v>0</v>
      </c>
      <c r="DE304" s="3">
        <f t="shared" si="321"/>
        <v>0</v>
      </c>
      <c r="DF304" s="3">
        <f t="shared" si="321"/>
        <v>0</v>
      </c>
      <c r="DG304" s="4">
        <f t="shared" ref="DG304:EL304" si="322">DG331</f>
        <v>31589.9</v>
      </c>
      <c r="DH304" s="4">
        <f t="shared" si="322"/>
        <v>25186.09</v>
      </c>
      <c r="DI304" s="4">
        <f t="shared" si="322"/>
        <v>845.52</v>
      </c>
      <c r="DJ304" s="4">
        <f t="shared" si="322"/>
        <v>105.15</v>
      </c>
      <c r="DK304" s="4">
        <f t="shared" si="322"/>
        <v>5558.29</v>
      </c>
      <c r="DL304" s="4">
        <f t="shared" si="322"/>
        <v>0</v>
      </c>
      <c r="DM304" s="4">
        <f t="shared" si="322"/>
        <v>93.386174400000002</v>
      </c>
      <c r="DN304" s="4">
        <f t="shared" si="322"/>
        <v>1.2753999999999999</v>
      </c>
      <c r="DO304" s="4">
        <f t="shared" si="322"/>
        <v>0</v>
      </c>
      <c r="DP304" s="4">
        <f t="shared" si="322"/>
        <v>5873.69</v>
      </c>
      <c r="DQ304" s="4">
        <f t="shared" si="322"/>
        <v>3529.63</v>
      </c>
      <c r="DR304" s="4">
        <f t="shared" si="322"/>
        <v>0</v>
      </c>
      <c r="DS304" s="4">
        <f t="shared" si="322"/>
        <v>0</v>
      </c>
      <c r="DT304" s="4">
        <f t="shared" si="322"/>
        <v>31589.9</v>
      </c>
      <c r="DU304" s="4">
        <f t="shared" si="322"/>
        <v>25186.09</v>
      </c>
      <c r="DV304" s="4">
        <f t="shared" si="322"/>
        <v>845.52</v>
      </c>
      <c r="DW304" s="4">
        <f t="shared" si="322"/>
        <v>105.15</v>
      </c>
      <c r="DX304" s="4">
        <f t="shared" si="322"/>
        <v>5558.29</v>
      </c>
      <c r="DY304" s="4">
        <f t="shared" si="322"/>
        <v>0</v>
      </c>
      <c r="DZ304" s="4">
        <f t="shared" si="322"/>
        <v>93.386174400000002</v>
      </c>
      <c r="EA304" s="4">
        <f t="shared" si="322"/>
        <v>1.2753999999999999</v>
      </c>
      <c r="EB304" s="4">
        <f t="shared" si="322"/>
        <v>0</v>
      </c>
      <c r="EC304" s="4">
        <f t="shared" si="322"/>
        <v>5873.69</v>
      </c>
      <c r="ED304" s="4">
        <f t="shared" si="322"/>
        <v>3529.63</v>
      </c>
      <c r="EE304" s="4">
        <f t="shared" si="322"/>
        <v>0</v>
      </c>
      <c r="EF304" s="4">
        <f t="shared" si="322"/>
        <v>0</v>
      </c>
      <c r="EG304" s="4">
        <f t="shared" si="322"/>
        <v>0</v>
      </c>
      <c r="EH304" s="4">
        <f t="shared" si="322"/>
        <v>0</v>
      </c>
      <c r="EI304" s="4">
        <f t="shared" si="322"/>
        <v>0</v>
      </c>
      <c r="EJ304" s="4">
        <f t="shared" si="322"/>
        <v>40993.22</v>
      </c>
      <c r="EK304" s="4">
        <f t="shared" si="322"/>
        <v>40993.22</v>
      </c>
      <c r="EL304" s="4">
        <f t="shared" si="322"/>
        <v>0</v>
      </c>
      <c r="EM304" s="4">
        <f t="shared" ref="EM304:FR304" si="323">EM331</f>
        <v>0</v>
      </c>
      <c r="EN304" s="4">
        <f t="shared" si="323"/>
        <v>25186.09</v>
      </c>
      <c r="EO304" s="4">
        <f t="shared" si="323"/>
        <v>25186.09</v>
      </c>
      <c r="EP304" s="4">
        <f t="shared" si="323"/>
        <v>0</v>
      </c>
      <c r="EQ304" s="4">
        <f t="shared" si="323"/>
        <v>25186.09</v>
      </c>
      <c r="ER304" s="4">
        <f t="shared" si="323"/>
        <v>0</v>
      </c>
      <c r="ES304" s="4">
        <f t="shared" si="323"/>
        <v>0</v>
      </c>
      <c r="ET304" s="4">
        <f t="shared" si="323"/>
        <v>0</v>
      </c>
      <c r="EU304" s="4">
        <f t="shared" si="323"/>
        <v>0</v>
      </c>
      <c r="EV304" s="4">
        <f t="shared" si="323"/>
        <v>0</v>
      </c>
      <c r="EW304" s="4">
        <f t="shared" si="323"/>
        <v>0</v>
      </c>
      <c r="EX304" s="4">
        <f t="shared" si="323"/>
        <v>0</v>
      </c>
      <c r="EY304" s="4">
        <f t="shared" si="323"/>
        <v>0</v>
      </c>
      <c r="EZ304" s="4">
        <f t="shared" si="323"/>
        <v>0</v>
      </c>
      <c r="FA304" s="4">
        <f t="shared" si="323"/>
        <v>0</v>
      </c>
      <c r="FB304" s="4">
        <f t="shared" si="323"/>
        <v>0</v>
      </c>
      <c r="FC304" s="4">
        <f t="shared" si="323"/>
        <v>0</v>
      </c>
      <c r="FD304" s="4">
        <f t="shared" si="323"/>
        <v>0</v>
      </c>
      <c r="FE304" s="4">
        <f t="shared" si="323"/>
        <v>0</v>
      </c>
      <c r="FF304" s="4">
        <f t="shared" si="323"/>
        <v>0</v>
      </c>
      <c r="FG304" s="4">
        <f t="shared" si="323"/>
        <v>0</v>
      </c>
      <c r="FH304" s="4">
        <f t="shared" si="323"/>
        <v>0</v>
      </c>
      <c r="FI304" s="4">
        <f t="shared" si="323"/>
        <v>0</v>
      </c>
      <c r="FJ304" s="4">
        <f t="shared" si="323"/>
        <v>0</v>
      </c>
      <c r="FK304" s="4">
        <f t="shared" si="323"/>
        <v>0</v>
      </c>
      <c r="FL304" s="4">
        <f t="shared" si="323"/>
        <v>0</v>
      </c>
      <c r="FM304" s="4">
        <f t="shared" si="323"/>
        <v>0</v>
      </c>
      <c r="FN304" s="4">
        <f t="shared" si="323"/>
        <v>0</v>
      </c>
      <c r="FO304" s="4">
        <f t="shared" si="323"/>
        <v>0</v>
      </c>
      <c r="FP304" s="4">
        <f t="shared" si="323"/>
        <v>0</v>
      </c>
      <c r="FQ304" s="4">
        <f t="shared" si="323"/>
        <v>0</v>
      </c>
      <c r="FR304" s="4">
        <f t="shared" si="323"/>
        <v>0</v>
      </c>
      <c r="FS304" s="4">
        <f t="shared" ref="FS304:GX304" si="324">FS331</f>
        <v>40993.22</v>
      </c>
      <c r="FT304" s="4">
        <f t="shared" si="324"/>
        <v>40993.22</v>
      </c>
      <c r="FU304" s="4">
        <f t="shared" si="324"/>
        <v>0</v>
      </c>
      <c r="FV304" s="4">
        <f t="shared" si="324"/>
        <v>0</v>
      </c>
      <c r="FW304" s="4">
        <f t="shared" si="324"/>
        <v>25186.09</v>
      </c>
      <c r="FX304" s="4">
        <f t="shared" si="324"/>
        <v>25186.09</v>
      </c>
      <c r="FY304" s="4">
        <f t="shared" si="324"/>
        <v>0</v>
      </c>
      <c r="FZ304" s="4">
        <f t="shared" si="324"/>
        <v>25186.09</v>
      </c>
      <c r="GA304" s="4">
        <f t="shared" si="324"/>
        <v>0</v>
      </c>
      <c r="GB304" s="4">
        <f t="shared" si="324"/>
        <v>0</v>
      </c>
      <c r="GC304" s="4">
        <f t="shared" si="324"/>
        <v>0</v>
      </c>
      <c r="GD304" s="4">
        <f t="shared" si="324"/>
        <v>0</v>
      </c>
      <c r="GE304" s="4">
        <f t="shared" si="324"/>
        <v>0</v>
      </c>
      <c r="GF304" s="4">
        <f t="shared" si="324"/>
        <v>0</v>
      </c>
      <c r="GG304" s="4">
        <f t="shared" si="324"/>
        <v>0</v>
      </c>
      <c r="GH304" s="4">
        <f t="shared" si="324"/>
        <v>0</v>
      </c>
      <c r="GI304" s="4">
        <f t="shared" si="324"/>
        <v>0</v>
      </c>
      <c r="GJ304" s="4">
        <f t="shared" si="324"/>
        <v>0</v>
      </c>
      <c r="GK304" s="4">
        <f t="shared" si="324"/>
        <v>0</v>
      </c>
      <c r="GL304" s="4">
        <f t="shared" si="324"/>
        <v>0</v>
      </c>
      <c r="GM304" s="4">
        <f t="shared" si="324"/>
        <v>0</v>
      </c>
      <c r="GN304" s="4">
        <f t="shared" si="324"/>
        <v>0</v>
      </c>
      <c r="GO304" s="4">
        <f t="shared" si="324"/>
        <v>0</v>
      </c>
      <c r="GP304" s="4">
        <f t="shared" si="324"/>
        <v>0</v>
      </c>
      <c r="GQ304" s="4">
        <f t="shared" si="324"/>
        <v>0</v>
      </c>
      <c r="GR304" s="4">
        <f t="shared" si="324"/>
        <v>0</v>
      </c>
      <c r="GS304" s="4">
        <f t="shared" si="324"/>
        <v>0</v>
      </c>
      <c r="GT304" s="4">
        <f t="shared" si="324"/>
        <v>0</v>
      </c>
      <c r="GU304" s="4">
        <f t="shared" si="324"/>
        <v>0</v>
      </c>
      <c r="GV304" s="4">
        <f t="shared" si="324"/>
        <v>0</v>
      </c>
      <c r="GW304" s="4">
        <f t="shared" si="324"/>
        <v>0</v>
      </c>
      <c r="GX304" s="4">
        <f t="shared" si="324"/>
        <v>0</v>
      </c>
    </row>
    <row r="306" spans="1:255" x14ac:dyDescent="0.2">
      <c r="A306" s="2">
        <v>17</v>
      </c>
      <c r="B306" s="2">
        <v>1</v>
      </c>
      <c r="C306" s="2">
        <f>ROW(SmtRes!A638)</f>
        <v>638</v>
      </c>
      <c r="D306" s="2">
        <f>ROW(EtalonRes!A618)</f>
        <v>618</v>
      </c>
      <c r="E306" s="2" t="s">
        <v>498</v>
      </c>
      <c r="F306" s="2" t="s">
        <v>499</v>
      </c>
      <c r="G306" s="2" t="s">
        <v>500</v>
      </c>
      <c r="H306" s="2" t="s">
        <v>38</v>
      </c>
      <c r="I306" s="2">
        <f>ROUND(32/100,9)</f>
        <v>0.32</v>
      </c>
      <c r="J306" s="2">
        <v>0</v>
      </c>
      <c r="K306" s="2"/>
      <c r="L306" s="2"/>
      <c r="M306" s="2"/>
      <c r="N306" s="2"/>
      <c r="O306" s="2">
        <f t="shared" ref="O306:O329" si="325">ROUND(CP306,2)</f>
        <v>324.76</v>
      </c>
      <c r="P306" s="2">
        <f t="shared" ref="P306:P329" si="326">ROUND(CQ306*I306,2)</f>
        <v>13.28</v>
      </c>
      <c r="Q306" s="2">
        <f t="shared" ref="Q306:Q329" si="327">ROUND(CR306*I306,2)</f>
        <v>19.559999999999999</v>
      </c>
      <c r="R306" s="2">
        <f t="shared" ref="R306:R329" si="328">ROUND(CS306*I306,2)</f>
        <v>1.69</v>
      </c>
      <c r="S306" s="2">
        <f t="shared" ref="S306:S329" si="329">ROUND(CT306*I306,2)</f>
        <v>291.92</v>
      </c>
      <c r="T306" s="2">
        <f t="shared" ref="T306:T329" si="330">ROUND(CU306*I306,2)</f>
        <v>0</v>
      </c>
      <c r="U306" s="2">
        <f t="shared" ref="U306:U329" si="331">CV306*I306</f>
        <v>30.345600000000001</v>
      </c>
      <c r="V306" s="2">
        <f t="shared" ref="V306:V329" si="332">CW306*I306</f>
        <v>0.13439999999999999</v>
      </c>
      <c r="W306" s="2">
        <f t="shared" ref="W306:W329" si="333">ROUND(CX306*I306,2)</f>
        <v>0</v>
      </c>
      <c r="X306" s="2">
        <f t="shared" ref="X306:X329" si="334">ROUND(CY306,2)</f>
        <v>302.42</v>
      </c>
      <c r="Y306" s="2">
        <f t="shared" ref="Y306:Y329" si="335">ROUND(CZ306,2)</f>
        <v>176.17</v>
      </c>
      <c r="Z306" s="2"/>
      <c r="AA306" s="2">
        <v>16483241</v>
      </c>
      <c r="AB306" s="2">
        <f t="shared" ref="AB306:AB329" si="336">ROUND((AC306+AD306+AF306),6)</f>
        <v>1014.91</v>
      </c>
      <c r="AC306" s="2">
        <f t="shared" ref="AC306:AC329" si="337">ROUND((ES306),6)</f>
        <v>41.51</v>
      </c>
      <c r="AD306" s="2">
        <f t="shared" ref="AD306:AD315" si="338">ROUND((((ET306)-(EU306))+AE306),6)</f>
        <v>61.14</v>
      </c>
      <c r="AE306" s="2">
        <f t="shared" ref="AE306:AE315" si="339">ROUND((EU306),6)</f>
        <v>5.28</v>
      </c>
      <c r="AF306" s="2">
        <f t="shared" ref="AF306:AF315" si="340">ROUND((EV306),6)</f>
        <v>912.26</v>
      </c>
      <c r="AG306" s="2">
        <f t="shared" ref="AG306:AG329" si="341">ROUND((AP306),6)</f>
        <v>0</v>
      </c>
      <c r="AH306" s="2">
        <f t="shared" ref="AH306:AH315" si="342">(EW306)</f>
        <v>94.83</v>
      </c>
      <c r="AI306" s="2">
        <f t="shared" ref="AI306:AI315" si="343">(EX306)</f>
        <v>0.42</v>
      </c>
      <c r="AJ306" s="2">
        <f t="shared" ref="AJ306:AJ329" si="344">ROUND((AS306),6)</f>
        <v>0</v>
      </c>
      <c r="AK306" s="2">
        <v>1014.91</v>
      </c>
      <c r="AL306" s="2">
        <v>41.51</v>
      </c>
      <c r="AM306" s="2">
        <v>61.14</v>
      </c>
      <c r="AN306" s="2">
        <v>5.28</v>
      </c>
      <c r="AO306" s="2">
        <v>912.26</v>
      </c>
      <c r="AP306" s="2">
        <v>0</v>
      </c>
      <c r="AQ306" s="2">
        <v>94.83</v>
      </c>
      <c r="AR306" s="2">
        <v>0.42</v>
      </c>
      <c r="AS306" s="2">
        <v>0</v>
      </c>
      <c r="AT306" s="2">
        <v>103</v>
      </c>
      <c r="AU306" s="2">
        <v>60</v>
      </c>
      <c r="AV306" s="2">
        <v>1</v>
      </c>
      <c r="AW306" s="2">
        <v>1</v>
      </c>
      <c r="AX306" s="2"/>
      <c r="AY306" s="2"/>
      <c r="AZ306" s="2">
        <v>1</v>
      </c>
      <c r="BA306" s="2">
        <v>1</v>
      </c>
      <c r="BB306" s="2">
        <v>1</v>
      </c>
      <c r="BC306" s="2">
        <v>1</v>
      </c>
      <c r="BD306" s="2" t="s">
        <v>4</v>
      </c>
      <c r="BE306" s="2" t="s">
        <v>4</v>
      </c>
      <c r="BF306" s="2" t="s">
        <v>4</v>
      </c>
      <c r="BG306" s="2" t="s">
        <v>4</v>
      </c>
      <c r="BH306" s="2">
        <v>0</v>
      </c>
      <c r="BI306" s="2">
        <v>1</v>
      </c>
      <c r="BJ306" s="2" t="s">
        <v>501</v>
      </c>
      <c r="BK306" s="2"/>
      <c r="BL306" s="2"/>
      <c r="BM306" s="2">
        <v>65007</v>
      </c>
      <c r="BN306" s="2">
        <v>0</v>
      </c>
      <c r="BO306" s="2" t="s">
        <v>4</v>
      </c>
      <c r="BP306" s="2">
        <v>0</v>
      </c>
      <c r="BQ306" s="2">
        <v>6</v>
      </c>
      <c r="BR306" s="2">
        <v>0</v>
      </c>
      <c r="BS306" s="2">
        <v>1</v>
      </c>
      <c r="BT306" s="2">
        <v>1</v>
      </c>
      <c r="BU306" s="2">
        <v>1</v>
      </c>
      <c r="BV306" s="2">
        <v>1</v>
      </c>
      <c r="BW306" s="2">
        <v>1</v>
      </c>
      <c r="BX306" s="2">
        <v>1</v>
      </c>
      <c r="BY306" s="2" t="s">
        <v>4</v>
      </c>
      <c r="BZ306" s="2">
        <v>103</v>
      </c>
      <c r="CA306" s="2">
        <v>60</v>
      </c>
      <c r="CB306" s="2"/>
      <c r="CC306" s="2"/>
      <c r="CD306" s="2"/>
      <c r="CE306" s="2"/>
      <c r="CF306" s="2">
        <v>0</v>
      </c>
      <c r="CG306" s="2">
        <v>0</v>
      </c>
      <c r="CH306" s="2"/>
      <c r="CI306" s="2"/>
      <c r="CJ306" s="2"/>
      <c r="CK306" s="2"/>
      <c r="CL306" s="2"/>
      <c r="CM306" s="2">
        <v>0</v>
      </c>
      <c r="CN306" s="2" t="s">
        <v>4</v>
      </c>
      <c r="CO306" s="2">
        <v>0</v>
      </c>
      <c r="CP306" s="2">
        <f t="shared" ref="CP306:CP329" si="345">(P306+Q306+S306)</f>
        <v>324.76</v>
      </c>
      <c r="CQ306" s="2">
        <f t="shared" ref="CQ306:CQ329" si="346">AC306*BC306</f>
        <v>41.51</v>
      </c>
      <c r="CR306" s="2">
        <f t="shared" ref="CR306:CR329" si="347">AD306*BB306</f>
        <v>61.14</v>
      </c>
      <c r="CS306" s="2">
        <f t="shared" ref="CS306:CS329" si="348">AE306*BS306</f>
        <v>5.28</v>
      </c>
      <c r="CT306" s="2">
        <f t="shared" ref="CT306:CT329" si="349">AF306*BA306</f>
        <v>912.26</v>
      </c>
      <c r="CU306" s="2">
        <f t="shared" ref="CU306:CU329" si="350">AG306</f>
        <v>0</v>
      </c>
      <c r="CV306" s="2">
        <f t="shared" ref="CV306:CV329" si="351">AH306</f>
        <v>94.83</v>
      </c>
      <c r="CW306" s="2">
        <f t="shared" ref="CW306:CW329" si="352">AI306</f>
        <v>0.42</v>
      </c>
      <c r="CX306" s="2">
        <f t="shared" ref="CX306:CX329" si="353">AJ306</f>
        <v>0</v>
      </c>
      <c r="CY306" s="2">
        <f t="shared" ref="CY306:CY329" si="354">(((S306+R306)*AT306)/100)</f>
        <v>302.41830000000004</v>
      </c>
      <c r="CZ306" s="2">
        <f t="shared" ref="CZ306:CZ329" si="355">(((S306+R306)*AU306)/100)</f>
        <v>176.16600000000003</v>
      </c>
      <c r="DA306" s="2"/>
      <c r="DB306" s="2"/>
      <c r="DC306" s="2" t="s">
        <v>4</v>
      </c>
      <c r="DD306" s="2" t="s">
        <v>4</v>
      </c>
      <c r="DE306" s="2" t="s">
        <v>4</v>
      </c>
      <c r="DF306" s="2" t="s">
        <v>4</v>
      </c>
      <c r="DG306" s="2" t="s">
        <v>4</v>
      </c>
      <c r="DH306" s="2" t="s">
        <v>4</v>
      </c>
      <c r="DI306" s="2" t="s">
        <v>4</v>
      </c>
      <c r="DJ306" s="2" t="s">
        <v>4</v>
      </c>
      <c r="DK306" s="2" t="s">
        <v>4</v>
      </c>
      <c r="DL306" s="2" t="s">
        <v>4</v>
      </c>
      <c r="DM306" s="2" t="s">
        <v>4</v>
      </c>
      <c r="DN306" s="2">
        <v>0</v>
      </c>
      <c r="DO306" s="2">
        <v>0</v>
      </c>
      <c r="DP306" s="2">
        <v>1</v>
      </c>
      <c r="DQ306" s="2">
        <v>1</v>
      </c>
      <c r="DR306" s="2"/>
      <c r="DS306" s="2"/>
      <c r="DT306" s="2"/>
      <c r="DU306" s="2">
        <v>1003</v>
      </c>
      <c r="DV306" s="2" t="s">
        <v>38</v>
      </c>
      <c r="DW306" s="2" t="s">
        <v>38</v>
      </c>
      <c r="DX306" s="2">
        <v>100</v>
      </c>
      <c r="DY306" s="2"/>
      <c r="DZ306" s="2"/>
      <c r="EA306" s="2"/>
      <c r="EB306" s="2"/>
      <c r="EC306" s="2"/>
      <c r="ED306" s="2"/>
      <c r="EE306" s="2">
        <v>16510586</v>
      </c>
      <c r="EF306" s="2">
        <v>6</v>
      </c>
      <c r="EG306" s="2" t="s">
        <v>53</v>
      </c>
      <c r="EH306" s="2">
        <v>0</v>
      </c>
      <c r="EI306" s="2" t="s">
        <v>4</v>
      </c>
      <c r="EJ306" s="2">
        <v>1</v>
      </c>
      <c r="EK306" s="2">
        <v>65007</v>
      </c>
      <c r="EL306" s="2" t="s">
        <v>296</v>
      </c>
      <c r="EM306" s="2" t="s">
        <v>297</v>
      </c>
      <c r="EN306" s="2"/>
      <c r="EO306" s="2" t="s">
        <v>4</v>
      </c>
      <c r="EP306" s="2"/>
      <c r="EQ306" s="2">
        <v>0</v>
      </c>
      <c r="ER306" s="2">
        <v>1014.91</v>
      </c>
      <c r="ES306" s="2">
        <v>41.51</v>
      </c>
      <c r="ET306" s="2">
        <v>61.14</v>
      </c>
      <c r="EU306" s="2">
        <v>5.28</v>
      </c>
      <c r="EV306" s="2">
        <v>912.26</v>
      </c>
      <c r="EW306" s="2">
        <v>94.83</v>
      </c>
      <c r="EX306" s="2">
        <v>0.42</v>
      </c>
      <c r="EY306" s="2">
        <v>0</v>
      </c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>
        <v>0</v>
      </c>
      <c r="FR306" s="2">
        <f t="shared" ref="FR306:FR329" si="356">ROUND(IF(AND(BH306=3,BI306=3),P306,0),2)</f>
        <v>0</v>
      </c>
      <c r="FS306" s="2">
        <v>0</v>
      </c>
      <c r="FT306" s="2"/>
      <c r="FU306" s="2"/>
      <c r="FV306" s="2"/>
      <c r="FW306" s="2"/>
      <c r="FX306" s="2">
        <v>103</v>
      </c>
      <c r="FY306" s="2">
        <v>60</v>
      </c>
      <c r="FZ306" s="2"/>
      <c r="GA306" s="2" t="s">
        <v>4</v>
      </c>
      <c r="GB306" s="2"/>
      <c r="GC306" s="2"/>
      <c r="GD306" s="2">
        <v>0</v>
      </c>
      <c r="GE306" s="2"/>
      <c r="GF306" s="2">
        <v>20199567</v>
      </c>
      <c r="GG306" s="2">
        <v>2</v>
      </c>
      <c r="GH306" s="2">
        <v>1</v>
      </c>
      <c r="GI306" s="2">
        <v>-2</v>
      </c>
      <c r="GJ306" s="2">
        <v>0</v>
      </c>
      <c r="GK306" s="2">
        <f>ROUND(R306*(R12)/100,2)</f>
        <v>0</v>
      </c>
      <c r="GL306" s="2">
        <f t="shared" ref="GL306:GL329" si="357">ROUND(IF(AND(BH306=3,BI306=3,FS306&lt;&gt;0),P306,0),2)</f>
        <v>0</v>
      </c>
      <c r="GM306" s="2">
        <f t="shared" ref="GM306:GM329" si="358">ROUND(O306+X306+Y306+GK306,2)+GX306</f>
        <v>803.35</v>
      </c>
      <c r="GN306" s="2">
        <f t="shared" ref="GN306:GN329" si="359">IF(OR(BI306=0,BI306=1),ROUND(O306+X306+Y306+GK306,2),0)</f>
        <v>803.35</v>
      </c>
      <c r="GO306" s="2">
        <f t="shared" ref="GO306:GO329" si="360">IF(BI306=2,ROUND(O306+X306+Y306+GK306,2),0)</f>
        <v>0</v>
      </c>
      <c r="GP306" s="2">
        <f t="shared" ref="GP306:GP329" si="361">IF(BI306=4,ROUND(O306+X306+Y306+GK306,2)+GX306,0)</f>
        <v>0</v>
      </c>
      <c r="GQ306" s="2"/>
      <c r="GR306" s="2">
        <v>0</v>
      </c>
      <c r="GS306" s="2">
        <v>3</v>
      </c>
      <c r="GT306" s="2">
        <v>0</v>
      </c>
      <c r="GU306" s="2" t="s">
        <v>4</v>
      </c>
      <c r="GV306" s="2">
        <f t="shared" ref="GV306:GV329" si="362">ROUND(GT306,6)</f>
        <v>0</v>
      </c>
      <c r="GW306" s="2">
        <v>1</v>
      </c>
      <c r="GX306" s="2">
        <f t="shared" ref="GX306:GX329" si="363">ROUND(GV306*GW306*I306,2)</f>
        <v>0</v>
      </c>
      <c r="GY306" s="2"/>
      <c r="GZ306" s="2"/>
      <c r="HA306" s="2">
        <v>0</v>
      </c>
      <c r="HB306" s="2">
        <v>0</v>
      </c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>
        <v>0</v>
      </c>
      <c r="IL306" s="2"/>
      <c r="IM306" s="2"/>
      <c r="IN306" s="2"/>
      <c r="IO306" s="2"/>
      <c r="IP306" s="2"/>
      <c r="IQ306" s="2"/>
      <c r="IR306" s="2"/>
      <c r="IS306" s="2"/>
      <c r="IT306" s="2"/>
      <c r="IU306" s="2"/>
    </row>
    <row r="307" spans="1:255" x14ac:dyDescent="0.2">
      <c r="A307">
        <v>17</v>
      </c>
      <c r="B307">
        <v>1</v>
      </c>
      <c r="C307">
        <f>ROW(SmtRes!A652)</f>
        <v>652</v>
      </c>
      <c r="D307">
        <f>ROW(EtalonRes!A634)</f>
        <v>634</v>
      </c>
      <c r="E307" t="s">
        <v>498</v>
      </c>
      <c r="F307" t="s">
        <v>499</v>
      </c>
      <c r="G307" t="s">
        <v>500</v>
      </c>
      <c r="H307" t="s">
        <v>38</v>
      </c>
      <c r="I307">
        <f>ROUND(32/100,9)</f>
        <v>0.32</v>
      </c>
      <c r="J307">
        <v>0</v>
      </c>
      <c r="O307">
        <f t="shared" si="325"/>
        <v>2120.7600000000002</v>
      </c>
      <c r="P307">
        <f t="shared" si="326"/>
        <v>86.74</v>
      </c>
      <c r="Q307">
        <f t="shared" si="327"/>
        <v>127.76</v>
      </c>
      <c r="R307">
        <f t="shared" si="328"/>
        <v>11.03</v>
      </c>
      <c r="S307">
        <f t="shared" si="329"/>
        <v>1906.26</v>
      </c>
      <c r="T307">
        <f t="shared" si="330"/>
        <v>0</v>
      </c>
      <c r="U307">
        <f t="shared" si="331"/>
        <v>30.345600000000001</v>
      </c>
      <c r="V307">
        <f t="shared" si="332"/>
        <v>0.13439999999999999</v>
      </c>
      <c r="W307">
        <f t="shared" si="333"/>
        <v>0</v>
      </c>
      <c r="X307">
        <f t="shared" si="334"/>
        <v>1974.81</v>
      </c>
      <c r="Y307">
        <f t="shared" si="335"/>
        <v>1150.3699999999999</v>
      </c>
      <c r="AA307">
        <v>16483255</v>
      </c>
      <c r="AB307">
        <f t="shared" si="336"/>
        <v>1014.91</v>
      </c>
      <c r="AC307">
        <f t="shared" si="337"/>
        <v>41.51</v>
      </c>
      <c r="AD307">
        <f t="shared" si="338"/>
        <v>61.14</v>
      </c>
      <c r="AE307">
        <f t="shared" si="339"/>
        <v>5.28</v>
      </c>
      <c r="AF307">
        <f t="shared" si="340"/>
        <v>912.26</v>
      </c>
      <c r="AG307">
        <f t="shared" si="341"/>
        <v>0</v>
      </c>
      <c r="AH307">
        <f t="shared" si="342"/>
        <v>94.83</v>
      </c>
      <c r="AI307">
        <f t="shared" si="343"/>
        <v>0.42</v>
      </c>
      <c r="AJ307">
        <f t="shared" si="344"/>
        <v>0</v>
      </c>
      <c r="AK307">
        <v>1014.91</v>
      </c>
      <c r="AL307">
        <v>41.51</v>
      </c>
      <c r="AM307">
        <v>61.14</v>
      </c>
      <c r="AN307">
        <v>5.28</v>
      </c>
      <c r="AO307">
        <v>912.26</v>
      </c>
      <c r="AP307">
        <v>0</v>
      </c>
      <c r="AQ307">
        <v>94.83</v>
      </c>
      <c r="AR307">
        <v>0.42</v>
      </c>
      <c r="AS307">
        <v>0</v>
      </c>
      <c r="AT307">
        <v>103</v>
      </c>
      <c r="AU307">
        <v>60</v>
      </c>
      <c r="AV307">
        <v>1</v>
      </c>
      <c r="AW307">
        <v>1</v>
      </c>
      <c r="AZ307">
        <v>6.53</v>
      </c>
      <c r="BA307">
        <v>6.53</v>
      </c>
      <c r="BB307">
        <v>6.53</v>
      </c>
      <c r="BC307">
        <v>6.53</v>
      </c>
      <c r="BD307" t="s">
        <v>4</v>
      </c>
      <c r="BE307" t="s">
        <v>4</v>
      </c>
      <c r="BF307" t="s">
        <v>4</v>
      </c>
      <c r="BG307" t="s">
        <v>4</v>
      </c>
      <c r="BH307">
        <v>0</v>
      </c>
      <c r="BI307">
        <v>1</v>
      </c>
      <c r="BJ307" t="s">
        <v>501</v>
      </c>
      <c r="BM307">
        <v>65007</v>
      </c>
      <c r="BN307">
        <v>0</v>
      </c>
      <c r="BO307" t="s">
        <v>4</v>
      </c>
      <c r="BP307">
        <v>0</v>
      </c>
      <c r="BQ307">
        <v>6</v>
      </c>
      <c r="BR307">
        <v>0</v>
      </c>
      <c r="BS307">
        <v>6.53</v>
      </c>
      <c r="BT307">
        <v>1</v>
      </c>
      <c r="BU307">
        <v>1</v>
      </c>
      <c r="BV307">
        <v>1</v>
      </c>
      <c r="BW307">
        <v>1</v>
      </c>
      <c r="BX307">
        <v>1</v>
      </c>
      <c r="BY307" t="s">
        <v>4</v>
      </c>
      <c r="BZ307">
        <v>103</v>
      </c>
      <c r="CA307">
        <v>60</v>
      </c>
      <c r="CF307">
        <v>0</v>
      </c>
      <c r="CG307">
        <v>0</v>
      </c>
      <c r="CM307">
        <v>0</v>
      </c>
      <c r="CN307" t="s">
        <v>4</v>
      </c>
      <c r="CO307">
        <v>0</v>
      </c>
      <c r="CP307">
        <f t="shared" si="345"/>
        <v>2120.7600000000002</v>
      </c>
      <c r="CQ307">
        <f t="shared" si="346"/>
        <v>271.06029999999998</v>
      </c>
      <c r="CR307">
        <f t="shared" si="347"/>
        <v>399.24420000000003</v>
      </c>
      <c r="CS307">
        <f t="shared" si="348"/>
        <v>34.478400000000001</v>
      </c>
      <c r="CT307">
        <f t="shared" si="349"/>
        <v>5957.0578000000005</v>
      </c>
      <c r="CU307">
        <f t="shared" si="350"/>
        <v>0</v>
      </c>
      <c r="CV307">
        <f t="shared" si="351"/>
        <v>94.83</v>
      </c>
      <c r="CW307">
        <f t="shared" si="352"/>
        <v>0.42</v>
      </c>
      <c r="CX307">
        <f t="shared" si="353"/>
        <v>0</v>
      </c>
      <c r="CY307">
        <f t="shared" si="354"/>
        <v>1974.8087</v>
      </c>
      <c r="CZ307">
        <f t="shared" si="355"/>
        <v>1150.374</v>
      </c>
      <c r="DC307" t="s">
        <v>4</v>
      </c>
      <c r="DD307" t="s">
        <v>4</v>
      </c>
      <c r="DE307" t="s">
        <v>4</v>
      </c>
      <c r="DF307" t="s">
        <v>4</v>
      </c>
      <c r="DG307" t="s">
        <v>4</v>
      </c>
      <c r="DH307" t="s">
        <v>4</v>
      </c>
      <c r="DI307" t="s">
        <v>4</v>
      </c>
      <c r="DJ307" t="s">
        <v>4</v>
      </c>
      <c r="DK307" t="s">
        <v>4</v>
      </c>
      <c r="DL307" t="s">
        <v>4</v>
      </c>
      <c r="DM307" t="s">
        <v>4</v>
      </c>
      <c r="DN307">
        <v>0</v>
      </c>
      <c r="DO307">
        <v>0</v>
      </c>
      <c r="DP307">
        <v>1</v>
      </c>
      <c r="DQ307">
        <v>1</v>
      </c>
      <c r="DU307">
        <v>1003</v>
      </c>
      <c r="DV307" t="s">
        <v>38</v>
      </c>
      <c r="DW307" t="s">
        <v>38</v>
      </c>
      <c r="DX307">
        <v>100</v>
      </c>
      <c r="EE307">
        <v>16510586</v>
      </c>
      <c r="EF307">
        <v>6</v>
      </c>
      <c r="EG307" t="s">
        <v>53</v>
      </c>
      <c r="EH307">
        <v>0</v>
      </c>
      <c r="EI307" t="s">
        <v>4</v>
      </c>
      <c r="EJ307">
        <v>1</v>
      </c>
      <c r="EK307">
        <v>65007</v>
      </c>
      <c r="EL307" t="s">
        <v>296</v>
      </c>
      <c r="EM307" t="s">
        <v>297</v>
      </c>
      <c r="EO307" t="s">
        <v>4</v>
      </c>
      <c r="EQ307">
        <v>0</v>
      </c>
      <c r="ER307">
        <v>1014.91</v>
      </c>
      <c r="ES307">
        <v>41.51</v>
      </c>
      <c r="ET307">
        <v>61.14</v>
      </c>
      <c r="EU307">
        <v>5.28</v>
      </c>
      <c r="EV307">
        <v>912.26</v>
      </c>
      <c r="EW307">
        <v>94.83</v>
      </c>
      <c r="EX307">
        <v>0.42</v>
      </c>
      <c r="EY307">
        <v>0</v>
      </c>
      <c r="FQ307">
        <v>0</v>
      </c>
      <c r="FR307">
        <f t="shared" si="356"/>
        <v>0</v>
      </c>
      <c r="FS307">
        <v>0</v>
      </c>
      <c r="FX307">
        <v>103</v>
      </c>
      <c r="FY307">
        <v>60</v>
      </c>
      <c r="GA307" t="s">
        <v>4</v>
      </c>
      <c r="GD307">
        <v>0</v>
      </c>
      <c r="GF307">
        <v>20199567</v>
      </c>
      <c r="GG307">
        <v>1</v>
      </c>
      <c r="GH307">
        <v>1</v>
      </c>
      <c r="GI307">
        <v>4</v>
      </c>
      <c r="GJ307">
        <v>0</v>
      </c>
      <c r="GK307">
        <f>ROUND(R307*(S12)/100,2)</f>
        <v>0</v>
      </c>
      <c r="GL307">
        <f t="shared" si="357"/>
        <v>0</v>
      </c>
      <c r="GM307">
        <f t="shared" si="358"/>
        <v>5245.94</v>
      </c>
      <c r="GN307">
        <f t="shared" si="359"/>
        <v>5245.94</v>
      </c>
      <c r="GO307">
        <f t="shared" si="360"/>
        <v>0</v>
      </c>
      <c r="GP307">
        <f t="shared" si="361"/>
        <v>0</v>
      </c>
      <c r="GR307">
        <v>0</v>
      </c>
      <c r="GS307">
        <v>3</v>
      </c>
      <c r="GT307">
        <v>0</v>
      </c>
      <c r="GU307" t="s">
        <v>4</v>
      </c>
      <c r="GV307">
        <f t="shared" si="362"/>
        <v>0</v>
      </c>
      <c r="GW307">
        <v>1</v>
      </c>
      <c r="GX307">
        <f t="shared" si="363"/>
        <v>0</v>
      </c>
      <c r="HA307">
        <v>0</v>
      </c>
      <c r="HB307">
        <v>0</v>
      </c>
      <c r="IK307">
        <v>0</v>
      </c>
    </row>
    <row r="308" spans="1:255" x14ac:dyDescent="0.2">
      <c r="A308" s="2">
        <v>18</v>
      </c>
      <c r="B308" s="2">
        <v>1</v>
      </c>
      <c r="C308" s="2">
        <v>638</v>
      </c>
      <c r="D308" s="2"/>
      <c r="E308" s="2" t="s">
        <v>502</v>
      </c>
      <c r="F308" s="2" t="s">
        <v>503</v>
      </c>
      <c r="G308" s="2" t="s">
        <v>504</v>
      </c>
      <c r="H308" s="2" t="s">
        <v>147</v>
      </c>
      <c r="I308" s="2">
        <f>I306*J308</f>
        <v>32</v>
      </c>
      <c r="J308" s="2">
        <v>100</v>
      </c>
      <c r="K308" s="2"/>
      <c r="L308" s="2"/>
      <c r="M308" s="2"/>
      <c r="N308" s="2"/>
      <c r="O308" s="2">
        <f t="shared" si="325"/>
        <v>816.32</v>
      </c>
      <c r="P308" s="2">
        <f t="shared" si="326"/>
        <v>816.32</v>
      </c>
      <c r="Q308" s="2">
        <f t="shared" si="327"/>
        <v>0</v>
      </c>
      <c r="R308" s="2">
        <f t="shared" si="328"/>
        <v>0</v>
      </c>
      <c r="S308" s="2">
        <f t="shared" si="329"/>
        <v>0</v>
      </c>
      <c r="T308" s="2">
        <f t="shared" si="330"/>
        <v>0</v>
      </c>
      <c r="U308" s="2">
        <f t="shared" si="331"/>
        <v>0</v>
      </c>
      <c r="V308" s="2">
        <f t="shared" si="332"/>
        <v>0</v>
      </c>
      <c r="W308" s="2">
        <f t="shared" si="333"/>
        <v>0</v>
      </c>
      <c r="X308" s="2">
        <f t="shared" si="334"/>
        <v>0</v>
      </c>
      <c r="Y308" s="2">
        <f t="shared" si="335"/>
        <v>0</v>
      </c>
      <c r="Z308" s="2"/>
      <c r="AA308" s="2">
        <v>16483241</v>
      </c>
      <c r="AB308" s="2">
        <f t="shared" si="336"/>
        <v>25.51</v>
      </c>
      <c r="AC308" s="2">
        <f t="shared" si="337"/>
        <v>25.51</v>
      </c>
      <c r="AD308" s="2">
        <f t="shared" si="338"/>
        <v>0</v>
      </c>
      <c r="AE308" s="2">
        <f t="shared" si="339"/>
        <v>0</v>
      </c>
      <c r="AF308" s="2">
        <f t="shared" si="340"/>
        <v>0</v>
      </c>
      <c r="AG308" s="2">
        <f t="shared" si="341"/>
        <v>0</v>
      </c>
      <c r="AH308" s="2">
        <f t="shared" si="342"/>
        <v>0</v>
      </c>
      <c r="AI308" s="2">
        <f t="shared" si="343"/>
        <v>0</v>
      </c>
      <c r="AJ308" s="2">
        <f t="shared" si="344"/>
        <v>0</v>
      </c>
      <c r="AK308" s="2">
        <v>25.51</v>
      </c>
      <c r="AL308" s="2">
        <v>25.51</v>
      </c>
      <c r="AM308" s="2">
        <v>0</v>
      </c>
      <c r="AN308" s="2">
        <v>0</v>
      </c>
      <c r="AO308" s="2">
        <v>0</v>
      </c>
      <c r="AP308" s="2">
        <v>0</v>
      </c>
      <c r="AQ308" s="2">
        <v>0</v>
      </c>
      <c r="AR308" s="2">
        <v>0</v>
      </c>
      <c r="AS308" s="2">
        <v>0</v>
      </c>
      <c r="AT308" s="2">
        <v>103</v>
      </c>
      <c r="AU308" s="2">
        <v>60</v>
      </c>
      <c r="AV308" s="2">
        <v>1</v>
      </c>
      <c r="AW308" s="2">
        <v>1</v>
      </c>
      <c r="AX308" s="2"/>
      <c r="AY308" s="2"/>
      <c r="AZ308" s="2">
        <v>1</v>
      </c>
      <c r="BA308" s="2">
        <v>1</v>
      </c>
      <c r="BB308" s="2">
        <v>1</v>
      </c>
      <c r="BC308" s="2">
        <v>1</v>
      </c>
      <c r="BD308" s="2" t="s">
        <v>4</v>
      </c>
      <c r="BE308" s="2" t="s">
        <v>4</v>
      </c>
      <c r="BF308" s="2" t="s">
        <v>4</v>
      </c>
      <c r="BG308" s="2" t="s">
        <v>4</v>
      </c>
      <c r="BH308" s="2">
        <v>3</v>
      </c>
      <c r="BI308" s="2">
        <v>1</v>
      </c>
      <c r="BJ308" s="2" t="s">
        <v>505</v>
      </c>
      <c r="BK308" s="2"/>
      <c r="BL308" s="2"/>
      <c r="BM308" s="2">
        <v>65007</v>
      </c>
      <c r="BN308" s="2">
        <v>0</v>
      </c>
      <c r="BO308" s="2" t="s">
        <v>4</v>
      </c>
      <c r="BP308" s="2">
        <v>0</v>
      </c>
      <c r="BQ308" s="2">
        <v>6</v>
      </c>
      <c r="BR308" s="2">
        <v>0</v>
      </c>
      <c r="BS308" s="2">
        <v>1</v>
      </c>
      <c r="BT308" s="2">
        <v>1</v>
      </c>
      <c r="BU308" s="2">
        <v>1</v>
      </c>
      <c r="BV308" s="2">
        <v>1</v>
      </c>
      <c r="BW308" s="2">
        <v>1</v>
      </c>
      <c r="BX308" s="2">
        <v>1</v>
      </c>
      <c r="BY308" s="2" t="s">
        <v>4</v>
      </c>
      <c r="BZ308" s="2">
        <v>103</v>
      </c>
      <c r="CA308" s="2">
        <v>60</v>
      </c>
      <c r="CB308" s="2"/>
      <c r="CC308" s="2"/>
      <c r="CD308" s="2"/>
      <c r="CE308" s="2"/>
      <c r="CF308" s="2">
        <v>0</v>
      </c>
      <c r="CG308" s="2">
        <v>0</v>
      </c>
      <c r="CH308" s="2"/>
      <c r="CI308" s="2"/>
      <c r="CJ308" s="2"/>
      <c r="CK308" s="2"/>
      <c r="CL308" s="2"/>
      <c r="CM308" s="2">
        <v>0</v>
      </c>
      <c r="CN308" s="2" t="s">
        <v>4</v>
      </c>
      <c r="CO308" s="2">
        <v>0</v>
      </c>
      <c r="CP308" s="2">
        <f t="shared" si="345"/>
        <v>816.32</v>
      </c>
      <c r="CQ308" s="2">
        <f t="shared" si="346"/>
        <v>25.51</v>
      </c>
      <c r="CR308" s="2">
        <f t="shared" si="347"/>
        <v>0</v>
      </c>
      <c r="CS308" s="2">
        <f t="shared" si="348"/>
        <v>0</v>
      </c>
      <c r="CT308" s="2">
        <f t="shared" si="349"/>
        <v>0</v>
      </c>
      <c r="CU308" s="2">
        <f t="shared" si="350"/>
        <v>0</v>
      </c>
      <c r="CV308" s="2">
        <f t="shared" si="351"/>
        <v>0</v>
      </c>
      <c r="CW308" s="2">
        <f t="shared" si="352"/>
        <v>0</v>
      </c>
      <c r="CX308" s="2">
        <f t="shared" si="353"/>
        <v>0</v>
      </c>
      <c r="CY308" s="2">
        <f t="shared" si="354"/>
        <v>0</v>
      </c>
      <c r="CZ308" s="2">
        <f t="shared" si="355"/>
        <v>0</v>
      </c>
      <c r="DA308" s="2"/>
      <c r="DB308" s="2"/>
      <c r="DC308" s="2" t="s">
        <v>4</v>
      </c>
      <c r="DD308" s="2" t="s">
        <v>4</v>
      </c>
      <c r="DE308" s="2" t="s">
        <v>4</v>
      </c>
      <c r="DF308" s="2" t="s">
        <v>4</v>
      </c>
      <c r="DG308" s="2" t="s">
        <v>4</v>
      </c>
      <c r="DH308" s="2" t="s">
        <v>4</v>
      </c>
      <c r="DI308" s="2" t="s">
        <v>4</v>
      </c>
      <c r="DJ308" s="2" t="s">
        <v>4</v>
      </c>
      <c r="DK308" s="2" t="s">
        <v>4</v>
      </c>
      <c r="DL308" s="2" t="s">
        <v>4</v>
      </c>
      <c r="DM308" s="2" t="s">
        <v>4</v>
      </c>
      <c r="DN308" s="2">
        <v>0</v>
      </c>
      <c r="DO308" s="2">
        <v>0</v>
      </c>
      <c r="DP308" s="2">
        <v>1</v>
      </c>
      <c r="DQ308" s="2">
        <v>1</v>
      </c>
      <c r="DR308" s="2"/>
      <c r="DS308" s="2"/>
      <c r="DT308" s="2"/>
      <c r="DU308" s="2">
        <v>1003</v>
      </c>
      <c r="DV308" s="2" t="s">
        <v>147</v>
      </c>
      <c r="DW308" s="2" t="s">
        <v>147</v>
      </c>
      <c r="DX308" s="2">
        <v>1</v>
      </c>
      <c r="DY308" s="2"/>
      <c r="DZ308" s="2"/>
      <c r="EA308" s="2"/>
      <c r="EB308" s="2"/>
      <c r="EC308" s="2"/>
      <c r="ED308" s="2"/>
      <c r="EE308" s="2">
        <v>16510586</v>
      </c>
      <c r="EF308" s="2">
        <v>6</v>
      </c>
      <c r="EG308" s="2" t="s">
        <v>53</v>
      </c>
      <c r="EH308" s="2">
        <v>0</v>
      </c>
      <c r="EI308" s="2" t="s">
        <v>4</v>
      </c>
      <c r="EJ308" s="2">
        <v>1</v>
      </c>
      <c r="EK308" s="2">
        <v>65007</v>
      </c>
      <c r="EL308" s="2" t="s">
        <v>296</v>
      </c>
      <c r="EM308" s="2" t="s">
        <v>297</v>
      </c>
      <c r="EN308" s="2"/>
      <c r="EO308" s="2" t="s">
        <v>4</v>
      </c>
      <c r="EP308" s="2"/>
      <c r="EQ308" s="2">
        <v>0</v>
      </c>
      <c r="ER308" s="2">
        <v>25.51</v>
      </c>
      <c r="ES308" s="2">
        <v>25.51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>
        <v>0</v>
      </c>
      <c r="FR308" s="2">
        <f t="shared" si="356"/>
        <v>0</v>
      </c>
      <c r="FS308" s="2">
        <v>0</v>
      </c>
      <c r="FT308" s="2"/>
      <c r="FU308" s="2"/>
      <c r="FV308" s="2"/>
      <c r="FW308" s="2"/>
      <c r="FX308" s="2">
        <v>103</v>
      </c>
      <c r="FY308" s="2">
        <v>60</v>
      </c>
      <c r="FZ308" s="2"/>
      <c r="GA308" s="2" t="s">
        <v>4</v>
      </c>
      <c r="GB308" s="2"/>
      <c r="GC308" s="2"/>
      <c r="GD308" s="2">
        <v>0</v>
      </c>
      <c r="GE308" s="2"/>
      <c r="GF308" s="2">
        <v>1855421615</v>
      </c>
      <c r="GG308" s="2">
        <v>2</v>
      </c>
      <c r="GH308" s="2">
        <v>1</v>
      </c>
      <c r="GI308" s="2">
        <v>-2</v>
      </c>
      <c r="GJ308" s="2">
        <v>0</v>
      </c>
      <c r="GK308" s="2">
        <f>ROUND(R308*(R12)/100,2)</f>
        <v>0</v>
      </c>
      <c r="GL308" s="2">
        <f t="shared" si="357"/>
        <v>0</v>
      </c>
      <c r="GM308" s="2">
        <f t="shared" si="358"/>
        <v>816.32</v>
      </c>
      <c r="GN308" s="2">
        <f t="shared" si="359"/>
        <v>816.32</v>
      </c>
      <c r="GO308" s="2">
        <f t="shared" si="360"/>
        <v>0</v>
      </c>
      <c r="GP308" s="2">
        <f t="shared" si="361"/>
        <v>0</v>
      </c>
      <c r="GQ308" s="2"/>
      <c r="GR308" s="2">
        <v>0</v>
      </c>
      <c r="GS308" s="2">
        <v>3</v>
      </c>
      <c r="GT308" s="2">
        <v>0</v>
      </c>
      <c r="GU308" s="2" t="s">
        <v>4</v>
      </c>
      <c r="GV308" s="2">
        <f t="shared" si="362"/>
        <v>0</v>
      </c>
      <c r="GW308" s="2">
        <v>1</v>
      </c>
      <c r="GX308" s="2">
        <f t="shared" si="363"/>
        <v>0</v>
      </c>
      <c r="GY308" s="2"/>
      <c r="GZ308" s="2"/>
      <c r="HA308" s="2">
        <v>0</v>
      </c>
      <c r="HB308" s="2">
        <v>0</v>
      </c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>
        <v>0</v>
      </c>
      <c r="IL308" s="2"/>
      <c r="IM308" s="2"/>
      <c r="IN308" s="2"/>
      <c r="IO308" s="2"/>
      <c r="IP308" s="2"/>
      <c r="IQ308" s="2"/>
      <c r="IR308" s="2"/>
      <c r="IS308" s="2"/>
      <c r="IT308" s="2"/>
      <c r="IU308" s="2"/>
    </row>
    <row r="309" spans="1:255" x14ac:dyDescent="0.2">
      <c r="A309">
        <v>18</v>
      </c>
      <c r="B309">
        <v>1</v>
      </c>
      <c r="C309">
        <v>652</v>
      </c>
      <c r="E309" t="s">
        <v>502</v>
      </c>
      <c r="F309" t="s">
        <v>503</v>
      </c>
      <c r="G309" t="s">
        <v>504</v>
      </c>
      <c r="H309" t="s">
        <v>147</v>
      </c>
      <c r="I309">
        <f>I307*J309</f>
        <v>32</v>
      </c>
      <c r="J309">
        <v>100</v>
      </c>
      <c r="O309">
        <f t="shared" si="325"/>
        <v>5330.57</v>
      </c>
      <c r="P309">
        <f t="shared" si="326"/>
        <v>5330.57</v>
      </c>
      <c r="Q309">
        <f t="shared" si="327"/>
        <v>0</v>
      </c>
      <c r="R309">
        <f t="shared" si="328"/>
        <v>0</v>
      </c>
      <c r="S309">
        <f t="shared" si="329"/>
        <v>0</v>
      </c>
      <c r="T309">
        <f t="shared" si="330"/>
        <v>0</v>
      </c>
      <c r="U309">
        <f t="shared" si="331"/>
        <v>0</v>
      </c>
      <c r="V309">
        <f t="shared" si="332"/>
        <v>0</v>
      </c>
      <c r="W309">
        <f t="shared" si="333"/>
        <v>0</v>
      </c>
      <c r="X309">
        <f t="shared" si="334"/>
        <v>0</v>
      </c>
      <c r="Y309">
        <f t="shared" si="335"/>
        <v>0</v>
      </c>
      <c r="AA309">
        <v>16483255</v>
      </c>
      <c r="AB309">
        <f t="shared" si="336"/>
        <v>25.51</v>
      </c>
      <c r="AC309">
        <f t="shared" si="337"/>
        <v>25.51</v>
      </c>
      <c r="AD309">
        <f t="shared" si="338"/>
        <v>0</v>
      </c>
      <c r="AE309">
        <f t="shared" si="339"/>
        <v>0</v>
      </c>
      <c r="AF309">
        <f t="shared" si="340"/>
        <v>0</v>
      </c>
      <c r="AG309">
        <f t="shared" si="341"/>
        <v>0</v>
      </c>
      <c r="AH309">
        <f t="shared" si="342"/>
        <v>0</v>
      </c>
      <c r="AI309">
        <f t="shared" si="343"/>
        <v>0</v>
      </c>
      <c r="AJ309">
        <f t="shared" si="344"/>
        <v>0</v>
      </c>
      <c r="AK309">
        <v>25.51</v>
      </c>
      <c r="AL309">
        <v>25.51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103</v>
      </c>
      <c r="AU309">
        <v>60</v>
      </c>
      <c r="AV309">
        <v>1</v>
      </c>
      <c r="AW309">
        <v>1</v>
      </c>
      <c r="AZ309">
        <v>6.53</v>
      </c>
      <c r="BA309">
        <v>1</v>
      </c>
      <c r="BB309">
        <v>1</v>
      </c>
      <c r="BC309">
        <v>6.53</v>
      </c>
      <c r="BD309" t="s">
        <v>4</v>
      </c>
      <c r="BE309" t="s">
        <v>4</v>
      </c>
      <c r="BF309" t="s">
        <v>4</v>
      </c>
      <c r="BG309" t="s">
        <v>4</v>
      </c>
      <c r="BH309">
        <v>3</v>
      </c>
      <c r="BI309">
        <v>1</v>
      </c>
      <c r="BJ309" t="s">
        <v>505</v>
      </c>
      <c r="BM309">
        <v>65007</v>
      </c>
      <c r="BN309">
        <v>0</v>
      </c>
      <c r="BO309" t="s">
        <v>4</v>
      </c>
      <c r="BP309">
        <v>0</v>
      </c>
      <c r="BQ309">
        <v>6</v>
      </c>
      <c r="BR309">
        <v>0</v>
      </c>
      <c r="BS309">
        <v>1</v>
      </c>
      <c r="BT309">
        <v>1</v>
      </c>
      <c r="BU309">
        <v>1</v>
      </c>
      <c r="BV309">
        <v>1</v>
      </c>
      <c r="BW309">
        <v>1</v>
      </c>
      <c r="BX309">
        <v>1</v>
      </c>
      <c r="BY309" t="s">
        <v>4</v>
      </c>
      <c r="BZ309">
        <v>103</v>
      </c>
      <c r="CA309">
        <v>60</v>
      </c>
      <c r="CF309">
        <v>0</v>
      </c>
      <c r="CG309">
        <v>0</v>
      </c>
      <c r="CM309">
        <v>0</v>
      </c>
      <c r="CN309" t="s">
        <v>4</v>
      </c>
      <c r="CO309">
        <v>0</v>
      </c>
      <c r="CP309">
        <f t="shared" si="345"/>
        <v>5330.57</v>
      </c>
      <c r="CQ309">
        <f t="shared" si="346"/>
        <v>166.58030000000002</v>
      </c>
      <c r="CR309">
        <f t="shared" si="347"/>
        <v>0</v>
      </c>
      <c r="CS309">
        <f t="shared" si="348"/>
        <v>0</v>
      </c>
      <c r="CT309">
        <f t="shared" si="349"/>
        <v>0</v>
      </c>
      <c r="CU309">
        <f t="shared" si="350"/>
        <v>0</v>
      </c>
      <c r="CV309">
        <f t="shared" si="351"/>
        <v>0</v>
      </c>
      <c r="CW309">
        <f t="shared" si="352"/>
        <v>0</v>
      </c>
      <c r="CX309">
        <f t="shared" si="353"/>
        <v>0</v>
      </c>
      <c r="CY309">
        <f t="shared" si="354"/>
        <v>0</v>
      </c>
      <c r="CZ309">
        <f t="shared" si="355"/>
        <v>0</v>
      </c>
      <c r="DC309" t="s">
        <v>4</v>
      </c>
      <c r="DD309" t="s">
        <v>4</v>
      </c>
      <c r="DE309" t="s">
        <v>4</v>
      </c>
      <c r="DF309" t="s">
        <v>4</v>
      </c>
      <c r="DG309" t="s">
        <v>4</v>
      </c>
      <c r="DH309" t="s">
        <v>4</v>
      </c>
      <c r="DI309" t="s">
        <v>4</v>
      </c>
      <c r="DJ309" t="s">
        <v>4</v>
      </c>
      <c r="DK309" t="s">
        <v>4</v>
      </c>
      <c r="DL309" t="s">
        <v>4</v>
      </c>
      <c r="DM309" t="s">
        <v>4</v>
      </c>
      <c r="DN309">
        <v>0</v>
      </c>
      <c r="DO309">
        <v>0</v>
      </c>
      <c r="DP309">
        <v>1</v>
      </c>
      <c r="DQ309">
        <v>1</v>
      </c>
      <c r="DU309">
        <v>1003</v>
      </c>
      <c r="DV309" t="s">
        <v>147</v>
      </c>
      <c r="DW309" t="s">
        <v>147</v>
      </c>
      <c r="DX309">
        <v>1</v>
      </c>
      <c r="EE309">
        <v>16510586</v>
      </c>
      <c r="EF309">
        <v>6</v>
      </c>
      <c r="EG309" t="s">
        <v>53</v>
      </c>
      <c r="EH309">
        <v>0</v>
      </c>
      <c r="EI309" t="s">
        <v>4</v>
      </c>
      <c r="EJ309">
        <v>1</v>
      </c>
      <c r="EK309">
        <v>65007</v>
      </c>
      <c r="EL309" t="s">
        <v>296</v>
      </c>
      <c r="EM309" t="s">
        <v>297</v>
      </c>
      <c r="EO309" t="s">
        <v>4</v>
      </c>
      <c r="EQ309">
        <v>0</v>
      </c>
      <c r="ER309">
        <v>25.51</v>
      </c>
      <c r="ES309">
        <v>25.51</v>
      </c>
      <c r="ET309">
        <v>0</v>
      </c>
      <c r="EU309">
        <v>0</v>
      </c>
      <c r="EV309">
        <v>0</v>
      </c>
      <c r="EW309">
        <v>0</v>
      </c>
      <c r="EX309">
        <v>0</v>
      </c>
      <c r="FQ309">
        <v>0</v>
      </c>
      <c r="FR309">
        <f t="shared" si="356"/>
        <v>0</v>
      </c>
      <c r="FS309">
        <v>0</v>
      </c>
      <c r="FX309">
        <v>103</v>
      </c>
      <c r="FY309">
        <v>60</v>
      </c>
      <c r="GA309" t="s">
        <v>4</v>
      </c>
      <c r="GD309">
        <v>0</v>
      </c>
      <c r="GF309">
        <v>1855421615</v>
      </c>
      <c r="GG309">
        <v>1</v>
      </c>
      <c r="GH309">
        <v>1</v>
      </c>
      <c r="GI309">
        <v>4</v>
      </c>
      <c r="GJ309">
        <v>0</v>
      </c>
      <c r="GK309">
        <f>ROUND(R309*(S12)/100,2)</f>
        <v>0</v>
      </c>
      <c r="GL309">
        <f t="shared" si="357"/>
        <v>0</v>
      </c>
      <c r="GM309">
        <f t="shared" si="358"/>
        <v>5330.57</v>
      </c>
      <c r="GN309">
        <f t="shared" si="359"/>
        <v>5330.57</v>
      </c>
      <c r="GO309">
        <f t="shared" si="360"/>
        <v>0</v>
      </c>
      <c r="GP309">
        <f t="shared" si="361"/>
        <v>0</v>
      </c>
      <c r="GR309">
        <v>0</v>
      </c>
      <c r="GS309">
        <v>3</v>
      </c>
      <c r="GT309">
        <v>0</v>
      </c>
      <c r="GU309" t="s">
        <v>4</v>
      </c>
      <c r="GV309">
        <f t="shared" si="362"/>
        <v>0</v>
      </c>
      <c r="GW309">
        <v>1</v>
      </c>
      <c r="GX309">
        <f t="shared" si="363"/>
        <v>0</v>
      </c>
      <c r="HA309">
        <v>0</v>
      </c>
      <c r="HB309">
        <v>0</v>
      </c>
      <c r="IK309">
        <v>0</v>
      </c>
    </row>
    <row r="310" spans="1:255" x14ac:dyDescent="0.2">
      <c r="A310" s="2">
        <v>17</v>
      </c>
      <c r="B310" s="2">
        <v>1</v>
      </c>
      <c r="C310" s="2">
        <f>ROW(SmtRes!A666)</f>
        <v>666</v>
      </c>
      <c r="D310" s="2">
        <f>ROW(EtalonRes!A650)</f>
        <v>650</v>
      </c>
      <c r="E310" s="2" t="s">
        <v>506</v>
      </c>
      <c r="F310" s="2" t="s">
        <v>507</v>
      </c>
      <c r="G310" s="2" t="s">
        <v>508</v>
      </c>
      <c r="H310" s="2" t="s">
        <v>38</v>
      </c>
      <c r="I310" s="2">
        <f>ROUND(8/100,9)</f>
        <v>0.08</v>
      </c>
      <c r="J310" s="2">
        <v>0</v>
      </c>
      <c r="K310" s="2"/>
      <c r="L310" s="2"/>
      <c r="M310" s="2"/>
      <c r="N310" s="2"/>
      <c r="O310" s="2">
        <f t="shared" si="325"/>
        <v>96.79</v>
      </c>
      <c r="P310" s="2">
        <f t="shared" si="326"/>
        <v>3.32</v>
      </c>
      <c r="Q310" s="2">
        <f t="shared" si="327"/>
        <v>4.8899999999999997</v>
      </c>
      <c r="R310" s="2">
        <f t="shared" si="328"/>
        <v>0.42</v>
      </c>
      <c r="S310" s="2">
        <f t="shared" si="329"/>
        <v>88.58</v>
      </c>
      <c r="T310" s="2">
        <f t="shared" si="330"/>
        <v>0</v>
      </c>
      <c r="U310" s="2">
        <f t="shared" si="331"/>
        <v>9.2080000000000002</v>
      </c>
      <c r="V310" s="2">
        <f t="shared" si="332"/>
        <v>3.3599999999999998E-2</v>
      </c>
      <c r="W310" s="2">
        <f t="shared" si="333"/>
        <v>0</v>
      </c>
      <c r="X310" s="2">
        <f t="shared" si="334"/>
        <v>91.67</v>
      </c>
      <c r="Y310" s="2">
        <f t="shared" si="335"/>
        <v>53.4</v>
      </c>
      <c r="Z310" s="2"/>
      <c r="AA310" s="2">
        <v>16483241</v>
      </c>
      <c r="AB310" s="2">
        <f t="shared" si="336"/>
        <v>1209.9100000000001</v>
      </c>
      <c r="AC310" s="2">
        <f t="shared" si="337"/>
        <v>41.51</v>
      </c>
      <c r="AD310" s="2">
        <f t="shared" si="338"/>
        <v>61.14</v>
      </c>
      <c r="AE310" s="2">
        <f t="shared" si="339"/>
        <v>5.28</v>
      </c>
      <c r="AF310" s="2">
        <f t="shared" si="340"/>
        <v>1107.26</v>
      </c>
      <c r="AG310" s="2">
        <f t="shared" si="341"/>
        <v>0</v>
      </c>
      <c r="AH310" s="2">
        <f t="shared" si="342"/>
        <v>115.1</v>
      </c>
      <c r="AI310" s="2">
        <f t="shared" si="343"/>
        <v>0.42</v>
      </c>
      <c r="AJ310" s="2">
        <f t="shared" si="344"/>
        <v>0</v>
      </c>
      <c r="AK310" s="2">
        <v>1209.9100000000001</v>
      </c>
      <c r="AL310" s="2">
        <v>41.51</v>
      </c>
      <c r="AM310" s="2">
        <v>61.14</v>
      </c>
      <c r="AN310" s="2">
        <v>5.28</v>
      </c>
      <c r="AO310" s="2">
        <v>1107.26</v>
      </c>
      <c r="AP310" s="2">
        <v>0</v>
      </c>
      <c r="AQ310" s="2">
        <v>115.1</v>
      </c>
      <c r="AR310" s="2">
        <v>0.42</v>
      </c>
      <c r="AS310" s="2">
        <v>0</v>
      </c>
      <c r="AT310" s="2">
        <v>103</v>
      </c>
      <c r="AU310" s="2">
        <v>60</v>
      </c>
      <c r="AV310" s="2">
        <v>1</v>
      </c>
      <c r="AW310" s="2">
        <v>1</v>
      </c>
      <c r="AX310" s="2"/>
      <c r="AY310" s="2"/>
      <c r="AZ310" s="2">
        <v>1</v>
      </c>
      <c r="BA310" s="2">
        <v>1</v>
      </c>
      <c r="BB310" s="2">
        <v>1</v>
      </c>
      <c r="BC310" s="2">
        <v>1</v>
      </c>
      <c r="BD310" s="2" t="s">
        <v>4</v>
      </c>
      <c r="BE310" s="2" t="s">
        <v>4</v>
      </c>
      <c r="BF310" s="2" t="s">
        <v>4</v>
      </c>
      <c r="BG310" s="2" t="s">
        <v>4</v>
      </c>
      <c r="BH310" s="2">
        <v>0</v>
      </c>
      <c r="BI310" s="2">
        <v>1</v>
      </c>
      <c r="BJ310" s="2" t="s">
        <v>509</v>
      </c>
      <c r="BK310" s="2"/>
      <c r="BL310" s="2"/>
      <c r="BM310" s="2">
        <v>65007</v>
      </c>
      <c r="BN310" s="2">
        <v>0</v>
      </c>
      <c r="BO310" s="2" t="s">
        <v>4</v>
      </c>
      <c r="BP310" s="2">
        <v>0</v>
      </c>
      <c r="BQ310" s="2">
        <v>6</v>
      </c>
      <c r="BR310" s="2">
        <v>0</v>
      </c>
      <c r="BS310" s="2">
        <v>1</v>
      </c>
      <c r="BT310" s="2">
        <v>1</v>
      </c>
      <c r="BU310" s="2">
        <v>1</v>
      </c>
      <c r="BV310" s="2">
        <v>1</v>
      </c>
      <c r="BW310" s="2">
        <v>1</v>
      </c>
      <c r="BX310" s="2">
        <v>1</v>
      </c>
      <c r="BY310" s="2" t="s">
        <v>4</v>
      </c>
      <c r="BZ310" s="2">
        <v>103</v>
      </c>
      <c r="CA310" s="2">
        <v>60</v>
      </c>
      <c r="CB310" s="2"/>
      <c r="CC310" s="2"/>
      <c r="CD310" s="2"/>
      <c r="CE310" s="2"/>
      <c r="CF310" s="2">
        <v>0</v>
      </c>
      <c r="CG310" s="2">
        <v>0</v>
      </c>
      <c r="CH310" s="2"/>
      <c r="CI310" s="2"/>
      <c r="CJ310" s="2"/>
      <c r="CK310" s="2"/>
      <c r="CL310" s="2"/>
      <c r="CM310" s="2">
        <v>0</v>
      </c>
      <c r="CN310" s="2" t="s">
        <v>4</v>
      </c>
      <c r="CO310" s="2">
        <v>0</v>
      </c>
      <c r="CP310" s="2">
        <f t="shared" si="345"/>
        <v>96.789999999999992</v>
      </c>
      <c r="CQ310" s="2">
        <f t="shared" si="346"/>
        <v>41.51</v>
      </c>
      <c r="CR310" s="2">
        <f t="shared" si="347"/>
        <v>61.14</v>
      </c>
      <c r="CS310" s="2">
        <f t="shared" si="348"/>
        <v>5.28</v>
      </c>
      <c r="CT310" s="2">
        <f t="shared" si="349"/>
        <v>1107.26</v>
      </c>
      <c r="CU310" s="2">
        <f t="shared" si="350"/>
        <v>0</v>
      </c>
      <c r="CV310" s="2">
        <f t="shared" si="351"/>
        <v>115.1</v>
      </c>
      <c r="CW310" s="2">
        <f t="shared" si="352"/>
        <v>0.42</v>
      </c>
      <c r="CX310" s="2">
        <f t="shared" si="353"/>
        <v>0</v>
      </c>
      <c r="CY310" s="2">
        <f t="shared" si="354"/>
        <v>91.67</v>
      </c>
      <c r="CZ310" s="2">
        <f t="shared" si="355"/>
        <v>53.4</v>
      </c>
      <c r="DA310" s="2"/>
      <c r="DB310" s="2"/>
      <c r="DC310" s="2" t="s">
        <v>4</v>
      </c>
      <c r="DD310" s="2" t="s">
        <v>4</v>
      </c>
      <c r="DE310" s="2" t="s">
        <v>4</v>
      </c>
      <c r="DF310" s="2" t="s">
        <v>4</v>
      </c>
      <c r="DG310" s="2" t="s">
        <v>4</v>
      </c>
      <c r="DH310" s="2" t="s">
        <v>4</v>
      </c>
      <c r="DI310" s="2" t="s">
        <v>4</v>
      </c>
      <c r="DJ310" s="2" t="s">
        <v>4</v>
      </c>
      <c r="DK310" s="2" t="s">
        <v>4</v>
      </c>
      <c r="DL310" s="2" t="s">
        <v>4</v>
      </c>
      <c r="DM310" s="2" t="s">
        <v>4</v>
      </c>
      <c r="DN310" s="2">
        <v>0</v>
      </c>
      <c r="DO310" s="2">
        <v>0</v>
      </c>
      <c r="DP310" s="2">
        <v>1</v>
      </c>
      <c r="DQ310" s="2">
        <v>1</v>
      </c>
      <c r="DR310" s="2"/>
      <c r="DS310" s="2"/>
      <c r="DT310" s="2"/>
      <c r="DU310" s="2">
        <v>1003</v>
      </c>
      <c r="DV310" s="2" t="s">
        <v>38</v>
      </c>
      <c r="DW310" s="2" t="s">
        <v>38</v>
      </c>
      <c r="DX310" s="2">
        <v>100</v>
      </c>
      <c r="DY310" s="2"/>
      <c r="DZ310" s="2"/>
      <c r="EA310" s="2"/>
      <c r="EB310" s="2"/>
      <c r="EC310" s="2"/>
      <c r="ED310" s="2"/>
      <c r="EE310" s="2">
        <v>16510586</v>
      </c>
      <c r="EF310" s="2">
        <v>6</v>
      </c>
      <c r="EG310" s="2" t="s">
        <v>53</v>
      </c>
      <c r="EH310" s="2">
        <v>0</v>
      </c>
      <c r="EI310" s="2" t="s">
        <v>4</v>
      </c>
      <c r="EJ310" s="2">
        <v>1</v>
      </c>
      <c r="EK310" s="2">
        <v>65007</v>
      </c>
      <c r="EL310" s="2" t="s">
        <v>296</v>
      </c>
      <c r="EM310" s="2" t="s">
        <v>297</v>
      </c>
      <c r="EN310" s="2"/>
      <c r="EO310" s="2" t="s">
        <v>4</v>
      </c>
      <c r="EP310" s="2"/>
      <c r="EQ310" s="2">
        <v>0</v>
      </c>
      <c r="ER310" s="2">
        <v>1209.9100000000001</v>
      </c>
      <c r="ES310" s="2">
        <v>41.51</v>
      </c>
      <c r="ET310" s="2">
        <v>61.14</v>
      </c>
      <c r="EU310" s="2">
        <v>5.28</v>
      </c>
      <c r="EV310" s="2">
        <v>1107.26</v>
      </c>
      <c r="EW310" s="2">
        <v>115.1</v>
      </c>
      <c r="EX310" s="2">
        <v>0.42</v>
      </c>
      <c r="EY310" s="2">
        <v>0</v>
      </c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>
        <v>0</v>
      </c>
      <c r="FR310" s="2">
        <f t="shared" si="356"/>
        <v>0</v>
      </c>
      <c r="FS310" s="2">
        <v>0</v>
      </c>
      <c r="FT310" s="2"/>
      <c r="FU310" s="2"/>
      <c r="FV310" s="2"/>
      <c r="FW310" s="2"/>
      <c r="FX310" s="2">
        <v>103</v>
      </c>
      <c r="FY310" s="2">
        <v>60</v>
      </c>
      <c r="FZ310" s="2"/>
      <c r="GA310" s="2" t="s">
        <v>4</v>
      </c>
      <c r="GB310" s="2"/>
      <c r="GC310" s="2"/>
      <c r="GD310" s="2">
        <v>0</v>
      </c>
      <c r="GE310" s="2"/>
      <c r="GF310" s="2">
        <v>680930078</v>
      </c>
      <c r="GG310" s="2">
        <v>2</v>
      </c>
      <c r="GH310" s="2">
        <v>1</v>
      </c>
      <c r="GI310" s="2">
        <v>-2</v>
      </c>
      <c r="GJ310" s="2">
        <v>0</v>
      </c>
      <c r="GK310" s="2">
        <f>ROUND(R310*(R12)/100,2)</f>
        <v>0</v>
      </c>
      <c r="GL310" s="2">
        <f t="shared" si="357"/>
        <v>0</v>
      </c>
      <c r="GM310" s="2">
        <f t="shared" si="358"/>
        <v>241.86</v>
      </c>
      <c r="GN310" s="2">
        <f t="shared" si="359"/>
        <v>241.86</v>
      </c>
      <c r="GO310" s="2">
        <f t="shared" si="360"/>
        <v>0</v>
      </c>
      <c r="GP310" s="2">
        <f t="shared" si="361"/>
        <v>0</v>
      </c>
      <c r="GQ310" s="2"/>
      <c r="GR310" s="2">
        <v>0</v>
      </c>
      <c r="GS310" s="2">
        <v>3</v>
      </c>
      <c r="GT310" s="2">
        <v>0</v>
      </c>
      <c r="GU310" s="2" t="s">
        <v>4</v>
      </c>
      <c r="GV310" s="2">
        <f t="shared" si="362"/>
        <v>0</v>
      </c>
      <c r="GW310" s="2">
        <v>1</v>
      </c>
      <c r="GX310" s="2">
        <f t="shared" si="363"/>
        <v>0</v>
      </c>
      <c r="GY310" s="2"/>
      <c r="GZ310" s="2"/>
      <c r="HA310" s="2">
        <v>0</v>
      </c>
      <c r="HB310" s="2">
        <v>0</v>
      </c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>
        <v>0</v>
      </c>
      <c r="IL310" s="2"/>
      <c r="IM310" s="2"/>
      <c r="IN310" s="2"/>
      <c r="IO310" s="2"/>
      <c r="IP310" s="2"/>
      <c r="IQ310" s="2"/>
      <c r="IR310" s="2"/>
      <c r="IS310" s="2"/>
      <c r="IT310" s="2"/>
      <c r="IU310" s="2"/>
    </row>
    <row r="311" spans="1:255" x14ac:dyDescent="0.2">
      <c r="A311">
        <v>17</v>
      </c>
      <c r="B311">
        <v>1</v>
      </c>
      <c r="C311">
        <f>ROW(SmtRes!A680)</f>
        <v>680</v>
      </c>
      <c r="D311">
        <f>ROW(EtalonRes!A666)</f>
        <v>666</v>
      </c>
      <c r="E311" t="s">
        <v>506</v>
      </c>
      <c r="F311" t="s">
        <v>507</v>
      </c>
      <c r="G311" t="s">
        <v>508</v>
      </c>
      <c r="H311" t="s">
        <v>38</v>
      </c>
      <c r="I311">
        <f>ROUND(8/100,9)</f>
        <v>0.08</v>
      </c>
      <c r="J311">
        <v>0</v>
      </c>
      <c r="O311">
        <f t="shared" si="325"/>
        <v>632.04999999999995</v>
      </c>
      <c r="P311">
        <f t="shared" si="326"/>
        <v>21.68</v>
      </c>
      <c r="Q311">
        <f t="shared" si="327"/>
        <v>31.94</v>
      </c>
      <c r="R311">
        <f t="shared" si="328"/>
        <v>2.76</v>
      </c>
      <c r="S311">
        <f t="shared" si="329"/>
        <v>578.42999999999995</v>
      </c>
      <c r="T311">
        <f t="shared" si="330"/>
        <v>0</v>
      </c>
      <c r="U311">
        <f t="shared" si="331"/>
        <v>9.2080000000000002</v>
      </c>
      <c r="V311">
        <f t="shared" si="332"/>
        <v>3.3599999999999998E-2</v>
      </c>
      <c r="W311">
        <f t="shared" si="333"/>
        <v>0</v>
      </c>
      <c r="X311">
        <f t="shared" si="334"/>
        <v>598.63</v>
      </c>
      <c r="Y311">
        <f t="shared" si="335"/>
        <v>348.71</v>
      </c>
      <c r="AA311">
        <v>16483255</v>
      </c>
      <c r="AB311">
        <f t="shared" si="336"/>
        <v>1209.9100000000001</v>
      </c>
      <c r="AC311">
        <f t="shared" si="337"/>
        <v>41.51</v>
      </c>
      <c r="AD311">
        <f t="shared" si="338"/>
        <v>61.14</v>
      </c>
      <c r="AE311">
        <f t="shared" si="339"/>
        <v>5.28</v>
      </c>
      <c r="AF311">
        <f t="shared" si="340"/>
        <v>1107.26</v>
      </c>
      <c r="AG311">
        <f t="shared" si="341"/>
        <v>0</v>
      </c>
      <c r="AH311">
        <f t="shared" si="342"/>
        <v>115.1</v>
      </c>
      <c r="AI311">
        <f t="shared" si="343"/>
        <v>0.42</v>
      </c>
      <c r="AJ311">
        <f t="shared" si="344"/>
        <v>0</v>
      </c>
      <c r="AK311">
        <v>1209.9100000000001</v>
      </c>
      <c r="AL311">
        <v>41.51</v>
      </c>
      <c r="AM311">
        <v>61.14</v>
      </c>
      <c r="AN311">
        <v>5.28</v>
      </c>
      <c r="AO311">
        <v>1107.26</v>
      </c>
      <c r="AP311">
        <v>0</v>
      </c>
      <c r="AQ311">
        <v>115.1</v>
      </c>
      <c r="AR311">
        <v>0.42</v>
      </c>
      <c r="AS311">
        <v>0</v>
      </c>
      <c r="AT311">
        <v>103</v>
      </c>
      <c r="AU311">
        <v>60</v>
      </c>
      <c r="AV311">
        <v>1</v>
      </c>
      <c r="AW311">
        <v>1</v>
      </c>
      <c r="AZ311">
        <v>6.53</v>
      </c>
      <c r="BA311">
        <v>6.53</v>
      </c>
      <c r="BB311">
        <v>6.53</v>
      </c>
      <c r="BC311">
        <v>6.53</v>
      </c>
      <c r="BD311" t="s">
        <v>4</v>
      </c>
      <c r="BE311" t="s">
        <v>4</v>
      </c>
      <c r="BF311" t="s">
        <v>4</v>
      </c>
      <c r="BG311" t="s">
        <v>4</v>
      </c>
      <c r="BH311">
        <v>0</v>
      </c>
      <c r="BI311">
        <v>1</v>
      </c>
      <c r="BJ311" t="s">
        <v>509</v>
      </c>
      <c r="BM311">
        <v>65007</v>
      </c>
      <c r="BN311">
        <v>0</v>
      </c>
      <c r="BO311" t="s">
        <v>4</v>
      </c>
      <c r="BP311">
        <v>0</v>
      </c>
      <c r="BQ311">
        <v>6</v>
      </c>
      <c r="BR311">
        <v>0</v>
      </c>
      <c r="BS311">
        <v>6.53</v>
      </c>
      <c r="BT311">
        <v>1</v>
      </c>
      <c r="BU311">
        <v>1</v>
      </c>
      <c r="BV311">
        <v>1</v>
      </c>
      <c r="BW311">
        <v>1</v>
      </c>
      <c r="BX311">
        <v>1</v>
      </c>
      <c r="BY311" t="s">
        <v>4</v>
      </c>
      <c r="BZ311">
        <v>103</v>
      </c>
      <c r="CA311">
        <v>60</v>
      </c>
      <c r="CF311">
        <v>0</v>
      </c>
      <c r="CG311">
        <v>0</v>
      </c>
      <c r="CM311">
        <v>0</v>
      </c>
      <c r="CN311" t="s">
        <v>4</v>
      </c>
      <c r="CO311">
        <v>0</v>
      </c>
      <c r="CP311">
        <f t="shared" si="345"/>
        <v>632.04999999999995</v>
      </c>
      <c r="CQ311">
        <f t="shared" si="346"/>
        <v>271.06029999999998</v>
      </c>
      <c r="CR311">
        <f t="shared" si="347"/>
        <v>399.24420000000003</v>
      </c>
      <c r="CS311">
        <f t="shared" si="348"/>
        <v>34.478400000000001</v>
      </c>
      <c r="CT311">
        <f t="shared" si="349"/>
        <v>7230.4078</v>
      </c>
      <c r="CU311">
        <f t="shared" si="350"/>
        <v>0</v>
      </c>
      <c r="CV311">
        <f t="shared" si="351"/>
        <v>115.1</v>
      </c>
      <c r="CW311">
        <f t="shared" si="352"/>
        <v>0.42</v>
      </c>
      <c r="CX311">
        <f t="shared" si="353"/>
        <v>0</v>
      </c>
      <c r="CY311">
        <f t="shared" si="354"/>
        <v>598.62569999999994</v>
      </c>
      <c r="CZ311">
        <f t="shared" si="355"/>
        <v>348.71399999999994</v>
      </c>
      <c r="DC311" t="s">
        <v>4</v>
      </c>
      <c r="DD311" t="s">
        <v>4</v>
      </c>
      <c r="DE311" t="s">
        <v>4</v>
      </c>
      <c r="DF311" t="s">
        <v>4</v>
      </c>
      <c r="DG311" t="s">
        <v>4</v>
      </c>
      <c r="DH311" t="s">
        <v>4</v>
      </c>
      <c r="DI311" t="s">
        <v>4</v>
      </c>
      <c r="DJ311" t="s">
        <v>4</v>
      </c>
      <c r="DK311" t="s">
        <v>4</v>
      </c>
      <c r="DL311" t="s">
        <v>4</v>
      </c>
      <c r="DM311" t="s">
        <v>4</v>
      </c>
      <c r="DN311">
        <v>0</v>
      </c>
      <c r="DO311">
        <v>0</v>
      </c>
      <c r="DP311">
        <v>1</v>
      </c>
      <c r="DQ311">
        <v>1</v>
      </c>
      <c r="DU311">
        <v>1003</v>
      </c>
      <c r="DV311" t="s">
        <v>38</v>
      </c>
      <c r="DW311" t="s">
        <v>38</v>
      </c>
      <c r="DX311">
        <v>100</v>
      </c>
      <c r="EE311">
        <v>16510586</v>
      </c>
      <c r="EF311">
        <v>6</v>
      </c>
      <c r="EG311" t="s">
        <v>53</v>
      </c>
      <c r="EH311">
        <v>0</v>
      </c>
      <c r="EI311" t="s">
        <v>4</v>
      </c>
      <c r="EJ311">
        <v>1</v>
      </c>
      <c r="EK311">
        <v>65007</v>
      </c>
      <c r="EL311" t="s">
        <v>296</v>
      </c>
      <c r="EM311" t="s">
        <v>297</v>
      </c>
      <c r="EO311" t="s">
        <v>4</v>
      </c>
      <c r="EQ311">
        <v>0</v>
      </c>
      <c r="ER311">
        <v>1209.9100000000001</v>
      </c>
      <c r="ES311">
        <v>41.51</v>
      </c>
      <c r="ET311">
        <v>61.14</v>
      </c>
      <c r="EU311">
        <v>5.28</v>
      </c>
      <c r="EV311">
        <v>1107.26</v>
      </c>
      <c r="EW311">
        <v>115.1</v>
      </c>
      <c r="EX311">
        <v>0.42</v>
      </c>
      <c r="EY311">
        <v>0</v>
      </c>
      <c r="FQ311">
        <v>0</v>
      </c>
      <c r="FR311">
        <f t="shared" si="356"/>
        <v>0</v>
      </c>
      <c r="FS311">
        <v>0</v>
      </c>
      <c r="FX311">
        <v>103</v>
      </c>
      <c r="FY311">
        <v>60</v>
      </c>
      <c r="GA311" t="s">
        <v>4</v>
      </c>
      <c r="GD311">
        <v>0</v>
      </c>
      <c r="GF311">
        <v>680930078</v>
      </c>
      <c r="GG311">
        <v>1</v>
      </c>
      <c r="GH311">
        <v>1</v>
      </c>
      <c r="GI311">
        <v>4</v>
      </c>
      <c r="GJ311">
        <v>0</v>
      </c>
      <c r="GK311">
        <f>ROUND(R311*(S12)/100,2)</f>
        <v>0</v>
      </c>
      <c r="GL311">
        <f t="shared" si="357"/>
        <v>0</v>
      </c>
      <c r="GM311">
        <f t="shared" si="358"/>
        <v>1579.39</v>
      </c>
      <c r="GN311">
        <f t="shared" si="359"/>
        <v>1579.39</v>
      </c>
      <c r="GO311">
        <f t="shared" si="360"/>
        <v>0</v>
      </c>
      <c r="GP311">
        <f t="shared" si="361"/>
        <v>0</v>
      </c>
      <c r="GR311">
        <v>0</v>
      </c>
      <c r="GS311">
        <v>3</v>
      </c>
      <c r="GT311">
        <v>0</v>
      </c>
      <c r="GU311" t="s">
        <v>4</v>
      </c>
      <c r="GV311">
        <f t="shared" si="362"/>
        <v>0</v>
      </c>
      <c r="GW311">
        <v>1</v>
      </c>
      <c r="GX311">
        <f t="shared" si="363"/>
        <v>0</v>
      </c>
      <c r="HA311">
        <v>0</v>
      </c>
      <c r="HB311">
        <v>0</v>
      </c>
      <c r="IK311">
        <v>0</v>
      </c>
    </row>
    <row r="312" spans="1:255" x14ac:dyDescent="0.2">
      <c r="A312" s="2">
        <v>18</v>
      </c>
      <c r="B312" s="2">
        <v>1</v>
      </c>
      <c r="C312" s="2">
        <v>666</v>
      </c>
      <c r="D312" s="2"/>
      <c r="E312" s="2" t="s">
        <v>510</v>
      </c>
      <c r="F312" s="2" t="s">
        <v>511</v>
      </c>
      <c r="G312" s="2" t="s">
        <v>512</v>
      </c>
      <c r="H312" s="2" t="s">
        <v>147</v>
      </c>
      <c r="I312" s="2">
        <f>I310*J312</f>
        <v>8</v>
      </c>
      <c r="J312" s="2">
        <v>100</v>
      </c>
      <c r="K312" s="2"/>
      <c r="L312" s="2"/>
      <c r="M312" s="2"/>
      <c r="N312" s="2"/>
      <c r="O312" s="2">
        <f t="shared" si="325"/>
        <v>244.88</v>
      </c>
      <c r="P312" s="2">
        <f t="shared" si="326"/>
        <v>244.88</v>
      </c>
      <c r="Q312" s="2">
        <f t="shared" si="327"/>
        <v>0</v>
      </c>
      <c r="R312" s="2">
        <f t="shared" si="328"/>
        <v>0</v>
      </c>
      <c r="S312" s="2">
        <f t="shared" si="329"/>
        <v>0</v>
      </c>
      <c r="T312" s="2">
        <f t="shared" si="330"/>
        <v>0</v>
      </c>
      <c r="U312" s="2">
        <f t="shared" si="331"/>
        <v>0</v>
      </c>
      <c r="V312" s="2">
        <f t="shared" si="332"/>
        <v>0</v>
      </c>
      <c r="W312" s="2">
        <f t="shared" si="333"/>
        <v>0</v>
      </c>
      <c r="X312" s="2">
        <f t="shared" si="334"/>
        <v>0</v>
      </c>
      <c r="Y312" s="2">
        <f t="shared" si="335"/>
        <v>0</v>
      </c>
      <c r="Z312" s="2"/>
      <c r="AA312" s="2">
        <v>16483241</v>
      </c>
      <c r="AB312" s="2">
        <f t="shared" si="336"/>
        <v>30.61</v>
      </c>
      <c r="AC312" s="2">
        <f t="shared" si="337"/>
        <v>30.61</v>
      </c>
      <c r="AD312" s="2">
        <f t="shared" si="338"/>
        <v>0</v>
      </c>
      <c r="AE312" s="2">
        <f t="shared" si="339"/>
        <v>0</v>
      </c>
      <c r="AF312" s="2">
        <f t="shared" si="340"/>
        <v>0</v>
      </c>
      <c r="AG312" s="2">
        <f t="shared" si="341"/>
        <v>0</v>
      </c>
      <c r="AH312" s="2">
        <f t="shared" si="342"/>
        <v>0</v>
      </c>
      <c r="AI312" s="2">
        <f t="shared" si="343"/>
        <v>0</v>
      </c>
      <c r="AJ312" s="2">
        <f t="shared" si="344"/>
        <v>0</v>
      </c>
      <c r="AK312" s="2">
        <v>30.61</v>
      </c>
      <c r="AL312" s="2">
        <v>30.61</v>
      </c>
      <c r="AM312" s="2">
        <v>0</v>
      </c>
      <c r="AN312" s="2">
        <v>0</v>
      </c>
      <c r="AO312" s="2">
        <v>0</v>
      </c>
      <c r="AP312" s="2">
        <v>0</v>
      </c>
      <c r="AQ312" s="2">
        <v>0</v>
      </c>
      <c r="AR312" s="2">
        <v>0</v>
      </c>
      <c r="AS312" s="2">
        <v>0</v>
      </c>
      <c r="AT312" s="2">
        <v>103</v>
      </c>
      <c r="AU312" s="2">
        <v>60</v>
      </c>
      <c r="AV312" s="2">
        <v>1</v>
      </c>
      <c r="AW312" s="2">
        <v>1</v>
      </c>
      <c r="AX312" s="2"/>
      <c r="AY312" s="2"/>
      <c r="AZ312" s="2">
        <v>1</v>
      </c>
      <c r="BA312" s="2">
        <v>1</v>
      </c>
      <c r="BB312" s="2">
        <v>1</v>
      </c>
      <c r="BC312" s="2">
        <v>1</v>
      </c>
      <c r="BD312" s="2" t="s">
        <v>4</v>
      </c>
      <c r="BE312" s="2" t="s">
        <v>4</v>
      </c>
      <c r="BF312" s="2" t="s">
        <v>4</v>
      </c>
      <c r="BG312" s="2" t="s">
        <v>4</v>
      </c>
      <c r="BH312" s="2">
        <v>3</v>
      </c>
      <c r="BI312" s="2">
        <v>1</v>
      </c>
      <c r="BJ312" s="2" t="s">
        <v>513</v>
      </c>
      <c r="BK312" s="2"/>
      <c r="BL312" s="2"/>
      <c r="BM312" s="2">
        <v>65007</v>
      </c>
      <c r="BN312" s="2">
        <v>0</v>
      </c>
      <c r="BO312" s="2" t="s">
        <v>4</v>
      </c>
      <c r="BP312" s="2">
        <v>0</v>
      </c>
      <c r="BQ312" s="2">
        <v>6</v>
      </c>
      <c r="BR312" s="2">
        <v>0</v>
      </c>
      <c r="BS312" s="2">
        <v>1</v>
      </c>
      <c r="BT312" s="2">
        <v>1</v>
      </c>
      <c r="BU312" s="2">
        <v>1</v>
      </c>
      <c r="BV312" s="2">
        <v>1</v>
      </c>
      <c r="BW312" s="2">
        <v>1</v>
      </c>
      <c r="BX312" s="2">
        <v>1</v>
      </c>
      <c r="BY312" s="2" t="s">
        <v>4</v>
      </c>
      <c r="BZ312" s="2">
        <v>103</v>
      </c>
      <c r="CA312" s="2">
        <v>60</v>
      </c>
      <c r="CB312" s="2"/>
      <c r="CC312" s="2"/>
      <c r="CD312" s="2"/>
      <c r="CE312" s="2"/>
      <c r="CF312" s="2">
        <v>0</v>
      </c>
      <c r="CG312" s="2">
        <v>0</v>
      </c>
      <c r="CH312" s="2"/>
      <c r="CI312" s="2"/>
      <c r="CJ312" s="2"/>
      <c r="CK312" s="2"/>
      <c r="CL312" s="2"/>
      <c r="CM312" s="2">
        <v>0</v>
      </c>
      <c r="CN312" s="2" t="s">
        <v>4</v>
      </c>
      <c r="CO312" s="2">
        <v>0</v>
      </c>
      <c r="CP312" s="2">
        <f t="shared" si="345"/>
        <v>244.88</v>
      </c>
      <c r="CQ312" s="2">
        <f t="shared" si="346"/>
        <v>30.61</v>
      </c>
      <c r="CR312" s="2">
        <f t="shared" si="347"/>
        <v>0</v>
      </c>
      <c r="CS312" s="2">
        <f t="shared" si="348"/>
        <v>0</v>
      </c>
      <c r="CT312" s="2">
        <f t="shared" si="349"/>
        <v>0</v>
      </c>
      <c r="CU312" s="2">
        <f t="shared" si="350"/>
        <v>0</v>
      </c>
      <c r="CV312" s="2">
        <f t="shared" si="351"/>
        <v>0</v>
      </c>
      <c r="CW312" s="2">
        <f t="shared" si="352"/>
        <v>0</v>
      </c>
      <c r="CX312" s="2">
        <f t="shared" si="353"/>
        <v>0</v>
      </c>
      <c r="CY312" s="2">
        <f t="shared" si="354"/>
        <v>0</v>
      </c>
      <c r="CZ312" s="2">
        <f t="shared" si="355"/>
        <v>0</v>
      </c>
      <c r="DA312" s="2"/>
      <c r="DB312" s="2"/>
      <c r="DC312" s="2" t="s">
        <v>4</v>
      </c>
      <c r="DD312" s="2" t="s">
        <v>4</v>
      </c>
      <c r="DE312" s="2" t="s">
        <v>4</v>
      </c>
      <c r="DF312" s="2" t="s">
        <v>4</v>
      </c>
      <c r="DG312" s="2" t="s">
        <v>4</v>
      </c>
      <c r="DH312" s="2" t="s">
        <v>4</v>
      </c>
      <c r="DI312" s="2" t="s">
        <v>4</v>
      </c>
      <c r="DJ312" s="2" t="s">
        <v>4</v>
      </c>
      <c r="DK312" s="2" t="s">
        <v>4</v>
      </c>
      <c r="DL312" s="2" t="s">
        <v>4</v>
      </c>
      <c r="DM312" s="2" t="s">
        <v>4</v>
      </c>
      <c r="DN312" s="2">
        <v>0</v>
      </c>
      <c r="DO312" s="2">
        <v>0</v>
      </c>
      <c r="DP312" s="2">
        <v>1</v>
      </c>
      <c r="DQ312" s="2">
        <v>1</v>
      </c>
      <c r="DR312" s="2"/>
      <c r="DS312" s="2"/>
      <c r="DT312" s="2"/>
      <c r="DU312" s="2">
        <v>1003</v>
      </c>
      <c r="DV312" s="2" t="s">
        <v>147</v>
      </c>
      <c r="DW312" s="2" t="s">
        <v>147</v>
      </c>
      <c r="DX312" s="2">
        <v>1</v>
      </c>
      <c r="DY312" s="2"/>
      <c r="DZ312" s="2"/>
      <c r="EA312" s="2"/>
      <c r="EB312" s="2"/>
      <c r="EC312" s="2"/>
      <c r="ED312" s="2"/>
      <c r="EE312" s="2">
        <v>16510586</v>
      </c>
      <c r="EF312" s="2">
        <v>6</v>
      </c>
      <c r="EG312" s="2" t="s">
        <v>53</v>
      </c>
      <c r="EH312" s="2">
        <v>0</v>
      </c>
      <c r="EI312" s="2" t="s">
        <v>4</v>
      </c>
      <c r="EJ312" s="2">
        <v>1</v>
      </c>
      <c r="EK312" s="2">
        <v>65007</v>
      </c>
      <c r="EL312" s="2" t="s">
        <v>296</v>
      </c>
      <c r="EM312" s="2" t="s">
        <v>297</v>
      </c>
      <c r="EN312" s="2"/>
      <c r="EO312" s="2" t="s">
        <v>4</v>
      </c>
      <c r="EP312" s="2"/>
      <c r="EQ312" s="2">
        <v>0</v>
      </c>
      <c r="ER312" s="2">
        <v>30.61</v>
      </c>
      <c r="ES312" s="2">
        <v>30.61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>
        <v>0</v>
      </c>
      <c r="FR312" s="2">
        <f t="shared" si="356"/>
        <v>0</v>
      </c>
      <c r="FS312" s="2">
        <v>0</v>
      </c>
      <c r="FT312" s="2"/>
      <c r="FU312" s="2"/>
      <c r="FV312" s="2"/>
      <c r="FW312" s="2"/>
      <c r="FX312" s="2">
        <v>103</v>
      </c>
      <c r="FY312" s="2">
        <v>60</v>
      </c>
      <c r="FZ312" s="2"/>
      <c r="GA312" s="2" t="s">
        <v>4</v>
      </c>
      <c r="GB312" s="2"/>
      <c r="GC312" s="2"/>
      <c r="GD312" s="2">
        <v>0</v>
      </c>
      <c r="GE312" s="2"/>
      <c r="GF312" s="2">
        <v>1935702169</v>
      </c>
      <c r="GG312" s="2">
        <v>2</v>
      </c>
      <c r="GH312" s="2">
        <v>1</v>
      </c>
      <c r="GI312" s="2">
        <v>-2</v>
      </c>
      <c r="GJ312" s="2">
        <v>0</v>
      </c>
      <c r="GK312" s="2">
        <f>ROUND(R312*(R12)/100,2)</f>
        <v>0</v>
      </c>
      <c r="GL312" s="2">
        <f t="shared" si="357"/>
        <v>0</v>
      </c>
      <c r="GM312" s="2">
        <f t="shared" si="358"/>
        <v>244.88</v>
      </c>
      <c r="GN312" s="2">
        <f t="shared" si="359"/>
        <v>244.88</v>
      </c>
      <c r="GO312" s="2">
        <f t="shared" si="360"/>
        <v>0</v>
      </c>
      <c r="GP312" s="2">
        <f t="shared" si="361"/>
        <v>0</v>
      </c>
      <c r="GQ312" s="2"/>
      <c r="GR312" s="2">
        <v>0</v>
      </c>
      <c r="GS312" s="2">
        <v>3</v>
      </c>
      <c r="GT312" s="2">
        <v>0</v>
      </c>
      <c r="GU312" s="2" t="s">
        <v>4</v>
      </c>
      <c r="GV312" s="2">
        <f t="shared" si="362"/>
        <v>0</v>
      </c>
      <c r="GW312" s="2">
        <v>1</v>
      </c>
      <c r="GX312" s="2">
        <f t="shared" si="363"/>
        <v>0</v>
      </c>
      <c r="GY312" s="2"/>
      <c r="GZ312" s="2"/>
      <c r="HA312" s="2">
        <v>0</v>
      </c>
      <c r="HB312" s="2">
        <v>0</v>
      </c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>
        <v>0</v>
      </c>
      <c r="IL312" s="2"/>
      <c r="IM312" s="2"/>
      <c r="IN312" s="2"/>
      <c r="IO312" s="2"/>
      <c r="IP312" s="2"/>
      <c r="IQ312" s="2"/>
      <c r="IR312" s="2"/>
      <c r="IS312" s="2"/>
      <c r="IT312" s="2"/>
      <c r="IU312" s="2"/>
    </row>
    <row r="313" spans="1:255" x14ac:dyDescent="0.2">
      <c r="A313">
        <v>18</v>
      </c>
      <c r="B313">
        <v>1</v>
      </c>
      <c r="C313">
        <v>680</v>
      </c>
      <c r="E313" t="s">
        <v>510</v>
      </c>
      <c r="F313" t="s">
        <v>511</v>
      </c>
      <c r="G313" t="s">
        <v>512</v>
      </c>
      <c r="H313" t="s">
        <v>147</v>
      </c>
      <c r="I313">
        <f>I311*J313</f>
        <v>8</v>
      </c>
      <c r="J313">
        <v>100</v>
      </c>
      <c r="O313">
        <f t="shared" si="325"/>
        <v>1599.07</v>
      </c>
      <c r="P313">
        <f t="shared" si="326"/>
        <v>1599.07</v>
      </c>
      <c r="Q313">
        <f t="shared" si="327"/>
        <v>0</v>
      </c>
      <c r="R313">
        <f t="shared" si="328"/>
        <v>0</v>
      </c>
      <c r="S313">
        <f t="shared" si="329"/>
        <v>0</v>
      </c>
      <c r="T313">
        <f t="shared" si="330"/>
        <v>0</v>
      </c>
      <c r="U313">
        <f t="shared" si="331"/>
        <v>0</v>
      </c>
      <c r="V313">
        <f t="shared" si="332"/>
        <v>0</v>
      </c>
      <c r="W313">
        <f t="shared" si="333"/>
        <v>0</v>
      </c>
      <c r="X313">
        <f t="shared" si="334"/>
        <v>0</v>
      </c>
      <c r="Y313">
        <f t="shared" si="335"/>
        <v>0</v>
      </c>
      <c r="AA313">
        <v>16483255</v>
      </c>
      <c r="AB313">
        <f t="shared" si="336"/>
        <v>30.61</v>
      </c>
      <c r="AC313">
        <f t="shared" si="337"/>
        <v>30.61</v>
      </c>
      <c r="AD313">
        <f t="shared" si="338"/>
        <v>0</v>
      </c>
      <c r="AE313">
        <f t="shared" si="339"/>
        <v>0</v>
      </c>
      <c r="AF313">
        <f t="shared" si="340"/>
        <v>0</v>
      </c>
      <c r="AG313">
        <f t="shared" si="341"/>
        <v>0</v>
      </c>
      <c r="AH313">
        <f t="shared" si="342"/>
        <v>0</v>
      </c>
      <c r="AI313">
        <f t="shared" si="343"/>
        <v>0</v>
      </c>
      <c r="AJ313">
        <f t="shared" si="344"/>
        <v>0</v>
      </c>
      <c r="AK313">
        <v>30.61</v>
      </c>
      <c r="AL313">
        <v>30.61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103</v>
      </c>
      <c r="AU313">
        <v>60</v>
      </c>
      <c r="AV313">
        <v>1</v>
      </c>
      <c r="AW313">
        <v>1</v>
      </c>
      <c r="AZ313">
        <v>6.53</v>
      </c>
      <c r="BA313">
        <v>1</v>
      </c>
      <c r="BB313">
        <v>1</v>
      </c>
      <c r="BC313">
        <v>6.53</v>
      </c>
      <c r="BD313" t="s">
        <v>4</v>
      </c>
      <c r="BE313" t="s">
        <v>4</v>
      </c>
      <c r="BF313" t="s">
        <v>4</v>
      </c>
      <c r="BG313" t="s">
        <v>4</v>
      </c>
      <c r="BH313">
        <v>3</v>
      </c>
      <c r="BI313">
        <v>1</v>
      </c>
      <c r="BJ313" t="s">
        <v>513</v>
      </c>
      <c r="BM313">
        <v>65007</v>
      </c>
      <c r="BN313">
        <v>0</v>
      </c>
      <c r="BO313" t="s">
        <v>4</v>
      </c>
      <c r="BP313">
        <v>0</v>
      </c>
      <c r="BQ313">
        <v>6</v>
      </c>
      <c r="BR313">
        <v>0</v>
      </c>
      <c r="BS313">
        <v>1</v>
      </c>
      <c r="BT313">
        <v>1</v>
      </c>
      <c r="BU313">
        <v>1</v>
      </c>
      <c r="BV313">
        <v>1</v>
      </c>
      <c r="BW313">
        <v>1</v>
      </c>
      <c r="BX313">
        <v>1</v>
      </c>
      <c r="BY313" t="s">
        <v>4</v>
      </c>
      <c r="BZ313">
        <v>103</v>
      </c>
      <c r="CA313">
        <v>60</v>
      </c>
      <c r="CF313">
        <v>0</v>
      </c>
      <c r="CG313">
        <v>0</v>
      </c>
      <c r="CM313">
        <v>0</v>
      </c>
      <c r="CN313" t="s">
        <v>4</v>
      </c>
      <c r="CO313">
        <v>0</v>
      </c>
      <c r="CP313">
        <f t="shared" si="345"/>
        <v>1599.07</v>
      </c>
      <c r="CQ313">
        <f t="shared" si="346"/>
        <v>199.88329999999999</v>
      </c>
      <c r="CR313">
        <f t="shared" si="347"/>
        <v>0</v>
      </c>
      <c r="CS313">
        <f t="shared" si="348"/>
        <v>0</v>
      </c>
      <c r="CT313">
        <f t="shared" si="349"/>
        <v>0</v>
      </c>
      <c r="CU313">
        <f t="shared" si="350"/>
        <v>0</v>
      </c>
      <c r="CV313">
        <f t="shared" si="351"/>
        <v>0</v>
      </c>
      <c r="CW313">
        <f t="shared" si="352"/>
        <v>0</v>
      </c>
      <c r="CX313">
        <f t="shared" si="353"/>
        <v>0</v>
      </c>
      <c r="CY313">
        <f t="shared" si="354"/>
        <v>0</v>
      </c>
      <c r="CZ313">
        <f t="shared" si="355"/>
        <v>0</v>
      </c>
      <c r="DC313" t="s">
        <v>4</v>
      </c>
      <c r="DD313" t="s">
        <v>4</v>
      </c>
      <c r="DE313" t="s">
        <v>4</v>
      </c>
      <c r="DF313" t="s">
        <v>4</v>
      </c>
      <c r="DG313" t="s">
        <v>4</v>
      </c>
      <c r="DH313" t="s">
        <v>4</v>
      </c>
      <c r="DI313" t="s">
        <v>4</v>
      </c>
      <c r="DJ313" t="s">
        <v>4</v>
      </c>
      <c r="DK313" t="s">
        <v>4</v>
      </c>
      <c r="DL313" t="s">
        <v>4</v>
      </c>
      <c r="DM313" t="s">
        <v>4</v>
      </c>
      <c r="DN313">
        <v>0</v>
      </c>
      <c r="DO313">
        <v>0</v>
      </c>
      <c r="DP313">
        <v>1</v>
      </c>
      <c r="DQ313">
        <v>1</v>
      </c>
      <c r="DU313">
        <v>1003</v>
      </c>
      <c r="DV313" t="s">
        <v>147</v>
      </c>
      <c r="DW313" t="s">
        <v>147</v>
      </c>
      <c r="DX313">
        <v>1</v>
      </c>
      <c r="EE313">
        <v>16510586</v>
      </c>
      <c r="EF313">
        <v>6</v>
      </c>
      <c r="EG313" t="s">
        <v>53</v>
      </c>
      <c r="EH313">
        <v>0</v>
      </c>
      <c r="EI313" t="s">
        <v>4</v>
      </c>
      <c r="EJ313">
        <v>1</v>
      </c>
      <c r="EK313">
        <v>65007</v>
      </c>
      <c r="EL313" t="s">
        <v>296</v>
      </c>
      <c r="EM313" t="s">
        <v>297</v>
      </c>
      <c r="EO313" t="s">
        <v>4</v>
      </c>
      <c r="EQ313">
        <v>0</v>
      </c>
      <c r="ER313">
        <v>30.61</v>
      </c>
      <c r="ES313">
        <v>30.61</v>
      </c>
      <c r="ET313">
        <v>0</v>
      </c>
      <c r="EU313">
        <v>0</v>
      </c>
      <c r="EV313">
        <v>0</v>
      </c>
      <c r="EW313">
        <v>0</v>
      </c>
      <c r="EX313">
        <v>0</v>
      </c>
      <c r="FQ313">
        <v>0</v>
      </c>
      <c r="FR313">
        <f t="shared" si="356"/>
        <v>0</v>
      </c>
      <c r="FS313">
        <v>0</v>
      </c>
      <c r="FX313">
        <v>103</v>
      </c>
      <c r="FY313">
        <v>60</v>
      </c>
      <c r="GA313" t="s">
        <v>4</v>
      </c>
      <c r="GD313">
        <v>0</v>
      </c>
      <c r="GF313">
        <v>1935702169</v>
      </c>
      <c r="GG313">
        <v>1</v>
      </c>
      <c r="GH313">
        <v>1</v>
      </c>
      <c r="GI313">
        <v>4</v>
      </c>
      <c r="GJ313">
        <v>0</v>
      </c>
      <c r="GK313">
        <f>ROUND(R313*(S12)/100,2)</f>
        <v>0</v>
      </c>
      <c r="GL313">
        <f t="shared" si="357"/>
        <v>0</v>
      </c>
      <c r="GM313">
        <f t="shared" si="358"/>
        <v>1599.07</v>
      </c>
      <c r="GN313">
        <f t="shared" si="359"/>
        <v>1599.07</v>
      </c>
      <c r="GO313">
        <f t="shared" si="360"/>
        <v>0</v>
      </c>
      <c r="GP313">
        <f t="shared" si="361"/>
        <v>0</v>
      </c>
      <c r="GR313">
        <v>0</v>
      </c>
      <c r="GS313">
        <v>3</v>
      </c>
      <c r="GT313">
        <v>0</v>
      </c>
      <c r="GU313" t="s">
        <v>4</v>
      </c>
      <c r="GV313">
        <f t="shared" si="362"/>
        <v>0</v>
      </c>
      <c r="GW313">
        <v>1</v>
      </c>
      <c r="GX313">
        <f t="shared" si="363"/>
        <v>0</v>
      </c>
      <c r="HA313">
        <v>0</v>
      </c>
      <c r="HB313">
        <v>0</v>
      </c>
      <c r="IK313">
        <v>0</v>
      </c>
    </row>
    <row r="314" spans="1:255" x14ac:dyDescent="0.2">
      <c r="A314" s="2">
        <v>17</v>
      </c>
      <c r="B314" s="2">
        <v>1</v>
      </c>
      <c r="C314" s="2">
        <f>ROW(SmtRes!A683)</f>
        <v>683</v>
      </c>
      <c r="D314" s="2">
        <f>ROW(EtalonRes!A669)</f>
        <v>669</v>
      </c>
      <c r="E314" s="2" t="s">
        <v>514</v>
      </c>
      <c r="F314" s="2" t="s">
        <v>515</v>
      </c>
      <c r="G314" s="2" t="s">
        <v>516</v>
      </c>
      <c r="H314" s="2" t="s">
        <v>294</v>
      </c>
      <c r="I314" s="2">
        <f>ROUND(8/100,9)</f>
        <v>0.08</v>
      </c>
      <c r="J314" s="2">
        <v>0</v>
      </c>
      <c r="K314" s="2"/>
      <c r="L314" s="2"/>
      <c r="M314" s="2"/>
      <c r="N314" s="2"/>
      <c r="O314" s="2">
        <f t="shared" si="325"/>
        <v>109.03</v>
      </c>
      <c r="P314" s="2">
        <f t="shared" si="326"/>
        <v>0</v>
      </c>
      <c r="Q314" s="2">
        <f t="shared" si="327"/>
        <v>9.5500000000000007</v>
      </c>
      <c r="R314" s="2">
        <f t="shared" si="328"/>
        <v>4.13</v>
      </c>
      <c r="S314" s="2">
        <f t="shared" si="329"/>
        <v>99.48</v>
      </c>
      <c r="T314" s="2">
        <f t="shared" si="330"/>
        <v>0</v>
      </c>
      <c r="U314" s="2">
        <f t="shared" si="331"/>
        <v>12.64</v>
      </c>
      <c r="V314" s="2">
        <f t="shared" si="332"/>
        <v>0.30559999999999998</v>
      </c>
      <c r="W314" s="2">
        <f t="shared" si="333"/>
        <v>0</v>
      </c>
      <c r="X314" s="2">
        <f t="shared" si="334"/>
        <v>76.67</v>
      </c>
      <c r="Y314" s="2">
        <f t="shared" si="335"/>
        <v>51.81</v>
      </c>
      <c r="Z314" s="2"/>
      <c r="AA314" s="2">
        <v>16483241</v>
      </c>
      <c r="AB314" s="2">
        <f t="shared" si="336"/>
        <v>1362.87</v>
      </c>
      <c r="AC314" s="2">
        <f t="shared" si="337"/>
        <v>0</v>
      </c>
      <c r="AD314" s="2">
        <f t="shared" si="338"/>
        <v>119.41</v>
      </c>
      <c r="AE314" s="2">
        <f t="shared" si="339"/>
        <v>51.57</v>
      </c>
      <c r="AF314" s="2">
        <f t="shared" si="340"/>
        <v>1243.46</v>
      </c>
      <c r="AG314" s="2">
        <f t="shared" si="341"/>
        <v>0</v>
      </c>
      <c r="AH314" s="2">
        <f t="shared" si="342"/>
        <v>158</v>
      </c>
      <c r="AI314" s="2">
        <f t="shared" si="343"/>
        <v>3.82</v>
      </c>
      <c r="AJ314" s="2">
        <f t="shared" si="344"/>
        <v>0</v>
      </c>
      <c r="AK314" s="2">
        <v>1362.87</v>
      </c>
      <c r="AL314" s="2">
        <v>0</v>
      </c>
      <c r="AM314" s="2">
        <v>119.41</v>
      </c>
      <c r="AN314" s="2">
        <v>51.57</v>
      </c>
      <c r="AO314" s="2">
        <v>1243.46</v>
      </c>
      <c r="AP314" s="2">
        <v>0</v>
      </c>
      <c r="AQ314" s="2">
        <v>158</v>
      </c>
      <c r="AR314" s="2">
        <v>3.82</v>
      </c>
      <c r="AS314" s="2">
        <v>0</v>
      </c>
      <c r="AT314" s="2">
        <v>74</v>
      </c>
      <c r="AU314" s="2">
        <v>50</v>
      </c>
      <c r="AV314" s="2">
        <v>1</v>
      </c>
      <c r="AW314" s="2">
        <v>1</v>
      </c>
      <c r="AX314" s="2"/>
      <c r="AY314" s="2"/>
      <c r="AZ314" s="2">
        <v>1</v>
      </c>
      <c r="BA314" s="2">
        <v>1</v>
      </c>
      <c r="BB314" s="2">
        <v>1</v>
      </c>
      <c r="BC314" s="2">
        <v>1</v>
      </c>
      <c r="BD314" s="2" t="s">
        <v>4</v>
      </c>
      <c r="BE314" s="2" t="s">
        <v>4</v>
      </c>
      <c r="BF314" s="2" t="s">
        <v>4</v>
      </c>
      <c r="BG314" s="2" t="s">
        <v>4</v>
      </c>
      <c r="BH314" s="2">
        <v>0</v>
      </c>
      <c r="BI314" s="2">
        <v>1</v>
      </c>
      <c r="BJ314" s="2" t="s">
        <v>517</v>
      </c>
      <c r="BK314" s="2"/>
      <c r="BL314" s="2"/>
      <c r="BM314" s="2">
        <v>65003</v>
      </c>
      <c r="BN314" s="2">
        <v>0</v>
      </c>
      <c r="BO314" s="2" t="s">
        <v>4</v>
      </c>
      <c r="BP314" s="2">
        <v>0</v>
      </c>
      <c r="BQ314" s="2">
        <v>6</v>
      </c>
      <c r="BR314" s="2">
        <v>0</v>
      </c>
      <c r="BS314" s="2">
        <v>1</v>
      </c>
      <c r="BT314" s="2">
        <v>1</v>
      </c>
      <c r="BU314" s="2">
        <v>1</v>
      </c>
      <c r="BV314" s="2">
        <v>1</v>
      </c>
      <c r="BW314" s="2">
        <v>1</v>
      </c>
      <c r="BX314" s="2">
        <v>1</v>
      </c>
      <c r="BY314" s="2" t="s">
        <v>4</v>
      </c>
      <c r="BZ314" s="2">
        <v>74</v>
      </c>
      <c r="CA314" s="2">
        <v>50</v>
      </c>
      <c r="CB314" s="2"/>
      <c r="CC314" s="2"/>
      <c r="CD314" s="2"/>
      <c r="CE314" s="2"/>
      <c r="CF314" s="2">
        <v>0</v>
      </c>
      <c r="CG314" s="2">
        <v>0</v>
      </c>
      <c r="CH314" s="2"/>
      <c r="CI314" s="2"/>
      <c r="CJ314" s="2"/>
      <c r="CK314" s="2"/>
      <c r="CL314" s="2"/>
      <c r="CM314" s="2">
        <v>0</v>
      </c>
      <c r="CN314" s="2" t="s">
        <v>4</v>
      </c>
      <c r="CO314" s="2">
        <v>0</v>
      </c>
      <c r="CP314" s="2">
        <f t="shared" si="345"/>
        <v>109.03</v>
      </c>
      <c r="CQ314" s="2">
        <f t="shared" si="346"/>
        <v>0</v>
      </c>
      <c r="CR314" s="2">
        <f t="shared" si="347"/>
        <v>119.41</v>
      </c>
      <c r="CS314" s="2">
        <f t="shared" si="348"/>
        <v>51.57</v>
      </c>
      <c r="CT314" s="2">
        <f t="shared" si="349"/>
        <v>1243.46</v>
      </c>
      <c r="CU314" s="2">
        <f t="shared" si="350"/>
        <v>0</v>
      </c>
      <c r="CV314" s="2">
        <f t="shared" si="351"/>
        <v>158</v>
      </c>
      <c r="CW314" s="2">
        <f t="shared" si="352"/>
        <v>3.82</v>
      </c>
      <c r="CX314" s="2">
        <f t="shared" si="353"/>
        <v>0</v>
      </c>
      <c r="CY314" s="2">
        <f t="shared" si="354"/>
        <v>76.671400000000006</v>
      </c>
      <c r="CZ314" s="2">
        <f t="shared" si="355"/>
        <v>51.805</v>
      </c>
      <c r="DA314" s="2"/>
      <c r="DB314" s="2"/>
      <c r="DC314" s="2" t="s">
        <v>4</v>
      </c>
      <c r="DD314" s="2" t="s">
        <v>4</v>
      </c>
      <c r="DE314" s="2" t="s">
        <v>4</v>
      </c>
      <c r="DF314" s="2" t="s">
        <v>4</v>
      </c>
      <c r="DG314" s="2" t="s">
        <v>4</v>
      </c>
      <c r="DH314" s="2" t="s">
        <v>4</v>
      </c>
      <c r="DI314" s="2" t="s">
        <v>4</v>
      </c>
      <c r="DJ314" s="2" t="s">
        <v>4</v>
      </c>
      <c r="DK314" s="2" t="s">
        <v>4</v>
      </c>
      <c r="DL314" s="2" t="s">
        <v>4</v>
      </c>
      <c r="DM314" s="2" t="s">
        <v>4</v>
      </c>
      <c r="DN314" s="2">
        <v>0</v>
      </c>
      <c r="DO314" s="2">
        <v>0</v>
      </c>
      <c r="DP314" s="2">
        <v>1</v>
      </c>
      <c r="DQ314" s="2">
        <v>1</v>
      </c>
      <c r="DR314" s="2"/>
      <c r="DS314" s="2"/>
      <c r="DT314" s="2"/>
      <c r="DU314" s="2">
        <v>1013</v>
      </c>
      <c r="DV314" s="2" t="s">
        <v>294</v>
      </c>
      <c r="DW314" s="2" t="s">
        <v>294</v>
      </c>
      <c r="DX314" s="2">
        <v>1</v>
      </c>
      <c r="DY314" s="2"/>
      <c r="DZ314" s="2"/>
      <c r="EA314" s="2"/>
      <c r="EB314" s="2"/>
      <c r="EC314" s="2"/>
      <c r="ED314" s="2"/>
      <c r="EE314" s="2">
        <v>16510578</v>
      </c>
      <c r="EF314" s="2">
        <v>6</v>
      </c>
      <c r="EG314" s="2" t="s">
        <v>53</v>
      </c>
      <c r="EH314" s="2">
        <v>0</v>
      </c>
      <c r="EI314" s="2" t="s">
        <v>4</v>
      </c>
      <c r="EJ314" s="2">
        <v>1</v>
      </c>
      <c r="EK314" s="2">
        <v>65003</v>
      </c>
      <c r="EL314" s="2" t="s">
        <v>518</v>
      </c>
      <c r="EM314" s="2" t="s">
        <v>297</v>
      </c>
      <c r="EN314" s="2"/>
      <c r="EO314" s="2" t="s">
        <v>4</v>
      </c>
      <c r="EP314" s="2"/>
      <c r="EQ314" s="2">
        <v>0</v>
      </c>
      <c r="ER314" s="2">
        <v>1362.87</v>
      </c>
      <c r="ES314" s="2">
        <v>0</v>
      </c>
      <c r="ET314" s="2">
        <v>119.41</v>
      </c>
      <c r="EU314" s="2">
        <v>51.57</v>
      </c>
      <c r="EV314" s="2">
        <v>1243.46</v>
      </c>
      <c r="EW314" s="2">
        <v>158</v>
      </c>
      <c r="EX314" s="2">
        <v>3.82</v>
      </c>
      <c r="EY314" s="2">
        <v>0</v>
      </c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>
        <v>0</v>
      </c>
      <c r="FR314" s="2">
        <f t="shared" si="356"/>
        <v>0</v>
      </c>
      <c r="FS314" s="2">
        <v>0</v>
      </c>
      <c r="FT314" s="2"/>
      <c r="FU314" s="2"/>
      <c r="FV314" s="2"/>
      <c r="FW314" s="2"/>
      <c r="FX314" s="2">
        <v>74</v>
      </c>
      <c r="FY314" s="2">
        <v>50</v>
      </c>
      <c r="FZ314" s="2"/>
      <c r="GA314" s="2" t="s">
        <v>4</v>
      </c>
      <c r="GB314" s="2"/>
      <c r="GC314" s="2"/>
      <c r="GD314" s="2">
        <v>0</v>
      </c>
      <c r="GE314" s="2"/>
      <c r="GF314" s="2">
        <v>1502121512</v>
      </c>
      <c r="GG314" s="2">
        <v>2</v>
      </c>
      <c r="GH314" s="2">
        <v>1</v>
      </c>
      <c r="GI314" s="2">
        <v>-2</v>
      </c>
      <c r="GJ314" s="2">
        <v>0</v>
      </c>
      <c r="GK314" s="2">
        <f>ROUND(R314*(R12)/100,2)</f>
        <v>0</v>
      </c>
      <c r="GL314" s="2">
        <f t="shared" si="357"/>
        <v>0</v>
      </c>
      <c r="GM314" s="2">
        <f t="shared" si="358"/>
        <v>237.51</v>
      </c>
      <c r="GN314" s="2">
        <f t="shared" si="359"/>
        <v>237.51</v>
      </c>
      <c r="GO314" s="2">
        <f t="shared" si="360"/>
        <v>0</v>
      </c>
      <c r="GP314" s="2">
        <f t="shared" si="361"/>
        <v>0</v>
      </c>
      <c r="GQ314" s="2"/>
      <c r="GR314" s="2">
        <v>0</v>
      </c>
      <c r="GS314" s="2">
        <v>3</v>
      </c>
      <c r="GT314" s="2">
        <v>0</v>
      </c>
      <c r="GU314" s="2" t="s">
        <v>4</v>
      </c>
      <c r="GV314" s="2">
        <f t="shared" si="362"/>
        <v>0</v>
      </c>
      <c r="GW314" s="2">
        <v>1</v>
      </c>
      <c r="GX314" s="2">
        <f t="shared" si="363"/>
        <v>0</v>
      </c>
      <c r="GY314" s="2"/>
      <c r="GZ314" s="2"/>
      <c r="HA314" s="2">
        <v>0</v>
      </c>
      <c r="HB314" s="2">
        <v>0</v>
      </c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>
        <v>0</v>
      </c>
      <c r="IL314" s="2"/>
      <c r="IM314" s="2"/>
      <c r="IN314" s="2"/>
      <c r="IO314" s="2"/>
      <c r="IP314" s="2"/>
      <c r="IQ314" s="2"/>
      <c r="IR314" s="2"/>
      <c r="IS314" s="2"/>
      <c r="IT314" s="2"/>
      <c r="IU314" s="2"/>
    </row>
    <row r="315" spans="1:255" x14ac:dyDescent="0.2">
      <c r="A315">
        <v>17</v>
      </c>
      <c r="B315">
        <v>1</v>
      </c>
      <c r="C315">
        <f>ROW(SmtRes!A686)</f>
        <v>686</v>
      </c>
      <c r="D315">
        <f>ROW(EtalonRes!A672)</f>
        <v>672</v>
      </c>
      <c r="E315" t="s">
        <v>514</v>
      </c>
      <c r="F315" t="s">
        <v>515</v>
      </c>
      <c r="G315" t="s">
        <v>516</v>
      </c>
      <c r="H315" t="s">
        <v>294</v>
      </c>
      <c r="I315">
        <f>ROUND(8/100,9)</f>
        <v>0.08</v>
      </c>
      <c r="J315">
        <v>0</v>
      </c>
      <c r="O315">
        <f t="shared" si="325"/>
        <v>711.96</v>
      </c>
      <c r="P315">
        <f t="shared" si="326"/>
        <v>0</v>
      </c>
      <c r="Q315">
        <f t="shared" si="327"/>
        <v>62.38</v>
      </c>
      <c r="R315">
        <f t="shared" si="328"/>
        <v>26.94</v>
      </c>
      <c r="S315">
        <f t="shared" si="329"/>
        <v>649.58000000000004</v>
      </c>
      <c r="T315">
        <f t="shared" si="330"/>
        <v>0</v>
      </c>
      <c r="U315">
        <f t="shared" si="331"/>
        <v>12.64</v>
      </c>
      <c r="V315">
        <f t="shared" si="332"/>
        <v>0.30559999999999998</v>
      </c>
      <c r="W315">
        <f t="shared" si="333"/>
        <v>0</v>
      </c>
      <c r="X315">
        <f t="shared" si="334"/>
        <v>500.62</v>
      </c>
      <c r="Y315">
        <f t="shared" si="335"/>
        <v>338.26</v>
      </c>
      <c r="AA315">
        <v>16483255</v>
      </c>
      <c r="AB315">
        <f t="shared" si="336"/>
        <v>1362.87</v>
      </c>
      <c r="AC315">
        <f t="shared" si="337"/>
        <v>0</v>
      </c>
      <c r="AD315">
        <f t="shared" si="338"/>
        <v>119.41</v>
      </c>
      <c r="AE315">
        <f t="shared" si="339"/>
        <v>51.57</v>
      </c>
      <c r="AF315">
        <f t="shared" si="340"/>
        <v>1243.46</v>
      </c>
      <c r="AG315">
        <f t="shared" si="341"/>
        <v>0</v>
      </c>
      <c r="AH315">
        <f t="shared" si="342"/>
        <v>158</v>
      </c>
      <c r="AI315">
        <f t="shared" si="343"/>
        <v>3.82</v>
      </c>
      <c r="AJ315">
        <f t="shared" si="344"/>
        <v>0</v>
      </c>
      <c r="AK315">
        <v>1362.87</v>
      </c>
      <c r="AL315">
        <v>0</v>
      </c>
      <c r="AM315">
        <v>119.41</v>
      </c>
      <c r="AN315">
        <v>51.57</v>
      </c>
      <c r="AO315">
        <v>1243.46</v>
      </c>
      <c r="AP315">
        <v>0</v>
      </c>
      <c r="AQ315">
        <v>158</v>
      </c>
      <c r="AR315">
        <v>3.82</v>
      </c>
      <c r="AS315">
        <v>0</v>
      </c>
      <c r="AT315">
        <v>74</v>
      </c>
      <c r="AU315">
        <v>50</v>
      </c>
      <c r="AV315">
        <v>1</v>
      </c>
      <c r="AW315">
        <v>1</v>
      </c>
      <c r="AZ315">
        <v>6.53</v>
      </c>
      <c r="BA315">
        <v>6.53</v>
      </c>
      <c r="BB315">
        <v>6.53</v>
      </c>
      <c r="BC315">
        <v>6.53</v>
      </c>
      <c r="BD315" t="s">
        <v>4</v>
      </c>
      <c r="BE315" t="s">
        <v>4</v>
      </c>
      <c r="BF315" t="s">
        <v>4</v>
      </c>
      <c r="BG315" t="s">
        <v>4</v>
      </c>
      <c r="BH315">
        <v>0</v>
      </c>
      <c r="BI315">
        <v>1</v>
      </c>
      <c r="BJ315" t="s">
        <v>517</v>
      </c>
      <c r="BM315">
        <v>65003</v>
      </c>
      <c r="BN315">
        <v>0</v>
      </c>
      <c r="BO315" t="s">
        <v>4</v>
      </c>
      <c r="BP315">
        <v>0</v>
      </c>
      <c r="BQ315">
        <v>6</v>
      </c>
      <c r="BR315">
        <v>0</v>
      </c>
      <c r="BS315">
        <v>6.53</v>
      </c>
      <c r="BT315">
        <v>1</v>
      </c>
      <c r="BU315">
        <v>1</v>
      </c>
      <c r="BV315">
        <v>1</v>
      </c>
      <c r="BW315">
        <v>1</v>
      </c>
      <c r="BX315">
        <v>1</v>
      </c>
      <c r="BY315" t="s">
        <v>4</v>
      </c>
      <c r="BZ315">
        <v>74</v>
      </c>
      <c r="CA315">
        <v>50</v>
      </c>
      <c r="CF315">
        <v>0</v>
      </c>
      <c r="CG315">
        <v>0</v>
      </c>
      <c r="CM315">
        <v>0</v>
      </c>
      <c r="CN315" t="s">
        <v>4</v>
      </c>
      <c r="CO315">
        <v>0</v>
      </c>
      <c r="CP315">
        <f t="shared" si="345"/>
        <v>711.96</v>
      </c>
      <c r="CQ315">
        <f t="shared" si="346"/>
        <v>0</v>
      </c>
      <c r="CR315">
        <f t="shared" si="347"/>
        <v>779.7473</v>
      </c>
      <c r="CS315">
        <f t="shared" si="348"/>
        <v>336.75210000000004</v>
      </c>
      <c r="CT315">
        <f t="shared" si="349"/>
        <v>8119.7938000000004</v>
      </c>
      <c r="CU315">
        <f t="shared" si="350"/>
        <v>0</v>
      </c>
      <c r="CV315">
        <f t="shared" si="351"/>
        <v>158</v>
      </c>
      <c r="CW315">
        <f t="shared" si="352"/>
        <v>3.82</v>
      </c>
      <c r="CX315">
        <f t="shared" si="353"/>
        <v>0</v>
      </c>
      <c r="CY315">
        <f t="shared" si="354"/>
        <v>500.62480000000011</v>
      </c>
      <c r="CZ315">
        <f t="shared" si="355"/>
        <v>338.26000000000005</v>
      </c>
      <c r="DC315" t="s">
        <v>4</v>
      </c>
      <c r="DD315" t="s">
        <v>4</v>
      </c>
      <c r="DE315" t="s">
        <v>4</v>
      </c>
      <c r="DF315" t="s">
        <v>4</v>
      </c>
      <c r="DG315" t="s">
        <v>4</v>
      </c>
      <c r="DH315" t="s">
        <v>4</v>
      </c>
      <c r="DI315" t="s">
        <v>4</v>
      </c>
      <c r="DJ315" t="s">
        <v>4</v>
      </c>
      <c r="DK315" t="s">
        <v>4</v>
      </c>
      <c r="DL315" t="s">
        <v>4</v>
      </c>
      <c r="DM315" t="s">
        <v>4</v>
      </c>
      <c r="DN315">
        <v>0</v>
      </c>
      <c r="DO315">
        <v>0</v>
      </c>
      <c r="DP315">
        <v>1</v>
      </c>
      <c r="DQ315">
        <v>1</v>
      </c>
      <c r="DU315">
        <v>1013</v>
      </c>
      <c r="DV315" t="s">
        <v>294</v>
      </c>
      <c r="DW315" t="s">
        <v>294</v>
      </c>
      <c r="DX315">
        <v>1</v>
      </c>
      <c r="EE315">
        <v>16510578</v>
      </c>
      <c r="EF315">
        <v>6</v>
      </c>
      <c r="EG315" t="s">
        <v>53</v>
      </c>
      <c r="EH315">
        <v>0</v>
      </c>
      <c r="EI315" t="s">
        <v>4</v>
      </c>
      <c r="EJ315">
        <v>1</v>
      </c>
      <c r="EK315">
        <v>65003</v>
      </c>
      <c r="EL315" t="s">
        <v>518</v>
      </c>
      <c r="EM315" t="s">
        <v>297</v>
      </c>
      <c r="EO315" t="s">
        <v>4</v>
      </c>
      <c r="EQ315">
        <v>0</v>
      </c>
      <c r="ER315">
        <v>1362.87</v>
      </c>
      <c r="ES315">
        <v>0</v>
      </c>
      <c r="ET315">
        <v>119.41</v>
      </c>
      <c r="EU315">
        <v>51.57</v>
      </c>
      <c r="EV315">
        <v>1243.46</v>
      </c>
      <c r="EW315">
        <v>158</v>
      </c>
      <c r="EX315">
        <v>3.82</v>
      </c>
      <c r="EY315">
        <v>0</v>
      </c>
      <c r="FQ315">
        <v>0</v>
      </c>
      <c r="FR315">
        <f t="shared" si="356"/>
        <v>0</v>
      </c>
      <c r="FS315">
        <v>0</v>
      </c>
      <c r="FX315">
        <v>74</v>
      </c>
      <c r="FY315">
        <v>50</v>
      </c>
      <c r="GA315" t="s">
        <v>4</v>
      </c>
      <c r="GD315">
        <v>0</v>
      </c>
      <c r="GF315">
        <v>1502121512</v>
      </c>
      <c r="GG315">
        <v>1</v>
      </c>
      <c r="GH315">
        <v>1</v>
      </c>
      <c r="GI315">
        <v>4</v>
      </c>
      <c r="GJ315">
        <v>0</v>
      </c>
      <c r="GK315">
        <f>ROUND(R315*(S12)/100,2)</f>
        <v>0</v>
      </c>
      <c r="GL315">
        <f t="shared" si="357"/>
        <v>0</v>
      </c>
      <c r="GM315">
        <f t="shared" si="358"/>
        <v>1550.84</v>
      </c>
      <c r="GN315">
        <f t="shared" si="359"/>
        <v>1550.84</v>
      </c>
      <c r="GO315">
        <f t="shared" si="360"/>
        <v>0</v>
      </c>
      <c r="GP315">
        <f t="shared" si="361"/>
        <v>0</v>
      </c>
      <c r="GR315">
        <v>0</v>
      </c>
      <c r="GS315">
        <v>3</v>
      </c>
      <c r="GT315">
        <v>0</v>
      </c>
      <c r="GU315" t="s">
        <v>4</v>
      </c>
      <c r="GV315">
        <f t="shared" si="362"/>
        <v>0</v>
      </c>
      <c r="GW315">
        <v>1</v>
      </c>
      <c r="GX315">
        <f t="shared" si="363"/>
        <v>0</v>
      </c>
      <c r="HA315">
        <v>0</v>
      </c>
      <c r="HB315">
        <v>0</v>
      </c>
      <c r="IK315">
        <v>0</v>
      </c>
    </row>
    <row r="316" spans="1:255" x14ac:dyDescent="0.2">
      <c r="A316" s="2">
        <v>17</v>
      </c>
      <c r="B316" s="2">
        <v>1</v>
      </c>
      <c r="C316" s="2">
        <f>ROW(SmtRes!A696)</f>
        <v>696</v>
      </c>
      <c r="D316" s="2">
        <f>ROW(EtalonRes!A684)</f>
        <v>684</v>
      </c>
      <c r="E316" s="2" t="s">
        <v>519</v>
      </c>
      <c r="F316" s="2" t="s">
        <v>520</v>
      </c>
      <c r="G316" s="2" t="s">
        <v>521</v>
      </c>
      <c r="H316" s="2" t="s">
        <v>522</v>
      </c>
      <c r="I316" s="2">
        <f>ROUND(16.32/100,9)</f>
        <v>0.16320000000000001</v>
      </c>
      <c r="J316" s="2">
        <v>0</v>
      </c>
      <c r="K316" s="2"/>
      <c r="L316" s="2"/>
      <c r="M316" s="2"/>
      <c r="N316" s="2"/>
      <c r="O316" s="2">
        <f t="shared" si="325"/>
        <v>339.25</v>
      </c>
      <c r="P316" s="2">
        <f t="shared" si="326"/>
        <v>189.52</v>
      </c>
      <c r="Q316" s="2">
        <f t="shared" si="327"/>
        <v>39.29</v>
      </c>
      <c r="R316" s="2">
        <f t="shared" si="328"/>
        <v>7.91</v>
      </c>
      <c r="S316" s="2">
        <f t="shared" si="329"/>
        <v>110.44</v>
      </c>
      <c r="T316" s="2">
        <f t="shared" si="330"/>
        <v>0</v>
      </c>
      <c r="U316" s="2">
        <f t="shared" si="331"/>
        <v>12.311807999999997</v>
      </c>
      <c r="V316" s="2">
        <f t="shared" si="332"/>
        <v>0.63851999999999998</v>
      </c>
      <c r="W316" s="2">
        <f t="shared" si="333"/>
        <v>0</v>
      </c>
      <c r="X316" s="2">
        <f t="shared" si="334"/>
        <v>136.1</v>
      </c>
      <c r="Y316" s="2">
        <f t="shared" si="335"/>
        <v>84.03</v>
      </c>
      <c r="Z316" s="2"/>
      <c r="AA316" s="2">
        <v>16483241</v>
      </c>
      <c r="AB316" s="2">
        <f t="shared" si="336"/>
        <v>2078.6795000000002</v>
      </c>
      <c r="AC316" s="2">
        <f t="shared" si="337"/>
        <v>1161.26</v>
      </c>
      <c r="AD316" s="2">
        <f>ROUND(((((ET316*1.25))-((EU316*1.25)))+AE316),6)</f>
        <v>240.72499999999999</v>
      </c>
      <c r="AE316" s="2">
        <f>ROUND(((EU316*1.25)),6)</f>
        <v>48.4375</v>
      </c>
      <c r="AF316" s="2">
        <f>ROUND(((EV316*1.15)),6)</f>
        <v>676.69449999999995</v>
      </c>
      <c r="AG316" s="2">
        <f t="shared" si="341"/>
        <v>0</v>
      </c>
      <c r="AH316" s="2">
        <f>((EW316*1.15))</f>
        <v>75.439999999999984</v>
      </c>
      <c r="AI316" s="2">
        <f>((EX316*1.25))</f>
        <v>3.9124999999999996</v>
      </c>
      <c r="AJ316" s="2">
        <f t="shared" si="344"/>
        <v>0</v>
      </c>
      <c r="AK316" s="2">
        <v>1942.27</v>
      </c>
      <c r="AL316" s="2">
        <v>1161.26</v>
      </c>
      <c r="AM316" s="2">
        <v>192.58</v>
      </c>
      <c r="AN316" s="2">
        <v>38.75</v>
      </c>
      <c r="AO316" s="2">
        <v>588.42999999999995</v>
      </c>
      <c r="AP316" s="2">
        <v>0</v>
      </c>
      <c r="AQ316" s="2">
        <v>65.599999999999994</v>
      </c>
      <c r="AR316" s="2">
        <v>3.13</v>
      </c>
      <c r="AS316" s="2">
        <v>0</v>
      </c>
      <c r="AT316" s="2">
        <v>115</v>
      </c>
      <c r="AU316" s="2">
        <v>71</v>
      </c>
      <c r="AV316" s="2">
        <v>1</v>
      </c>
      <c r="AW316" s="2">
        <v>1</v>
      </c>
      <c r="AX316" s="2"/>
      <c r="AY316" s="2"/>
      <c r="AZ316" s="2">
        <v>1</v>
      </c>
      <c r="BA316" s="2">
        <v>1</v>
      </c>
      <c r="BB316" s="2">
        <v>1</v>
      </c>
      <c r="BC316" s="2">
        <v>1</v>
      </c>
      <c r="BD316" s="2" t="s">
        <v>4</v>
      </c>
      <c r="BE316" s="2" t="s">
        <v>4</v>
      </c>
      <c r="BF316" s="2" t="s">
        <v>4</v>
      </c>
      <c r="BG316" s="2" t="s">
        <v>4</v>
      </c>
      <c r="BH316" s="2">
        <v>0</v>
      </c>
      <c r="BI316" s="2">
        <v>1</v>
      </c>
      <c r="BJ316" s="2" t="s">
        <v>523</v>
      </c>
      <c r="BK316" s="2"/>
      <c r="BL316" s="2"/>
      <c r="BM316" s="2">
        <v>18001</v>
      </c>
      <c r="BN316" s="2">
        <v>0</v>
      </c>
      <c r="BO316" s="2" t="s">
        <v>4</v>
      </c>
      <c r="BP316" s="2">
        <v>0</v>
      </c>
      <c r="BQ316" s="2">
        <v>2</v>
      </c>
      <c r="BR316" s="2">
        <v>0</v>
      </c>
      <c r="BS316" s="2">
        <v>1</v>
      </c>
      <c r="BT316" s="2">
        <v>1</v>
      </c>
      <c r="BU316" s="2">
        <v>1</v>
      </c>
      <c r="BV316" s="2">
        <v>1</v>
      </c>
      <c r="BW316" s="2">
        <v>1</v>
      </c>
      <c r="BX316" s="2">
        <v>1</v>
      </c>
      <c r="BY316" s="2" t="s">
        <v>4</v>
      </c>
      <c r="BZ316" s="2">
        <v>128</v>
      </c>
      <c r="CA316" s="2">
        <v>83</v>
      </c>
      <c r="CB316" s="2"/>
      <c r="CC316" s="2"/>
      <c r="CD316" s="2"/>
      <c r="CE316" s="2"/>
      <c r="CF316" s="2">
        <v>0</v>
      </c>
      <c r="CG316" s="2">
        <v>0</v>
      </c>
      <c r="CH316" s="2"/>
      <c r="CI316" s="2"/>
      <c r="CJ316" s="2"/>
      <c r="CK316" s="2"/>
      <c r="CL316" s="2"/>
      <c r="CM316" s="2">
        <v>0</v>
      </c>
      <c r="CN316" s="2" t="s">
        <v>1126</v>
      </c>
      <c r="CO316" s="2">
        <v>0</v>
      </c>
      <c r="CP316" s="2">
        <f t="shared" si="345"/>
        <v>339.25</v>
      </c>
      <c r="CQ316" s="2">
        <f t="shared" si="346"/>
        <v>1161.26</v>
      </c>
      <c r="CR316" s="2">
        <f t="shared" si="347"/>
        <v>240.72499999999999</v>
      </c>
      <c r="CS316" s="2">
        <f t="shared" si="348"/>
        <v>48.4375</v>
      </c>
      <c r="CT316" s="2">
        <f t="shared" si="349"/>
        <v>676.69449999999995</v>
      </c>
      <c r="CU316" s="2">
        <f t="shared" si="350"/>
        <v>0</v>
      </c>
      <c r="CV316" s="2">
        <f t="shared" si="351"/>
        <v>75.439999999999984</v>
      </c>
      <c r="CW316" s="2">
        <f t="shared" si="352"/>
        <v>3.9124999999999996</v>
      </c>
      <c r="CX316" s="2">
        <f t="shared" si="353"/>
        <v>0</v>
      </c>
      <c r="CY316" s="2">
        <f t="shared" si="354"/>
        <v>136.10249999999999</v>
      </c>
      <c r="CZ316" s="2">
        <f t="shared" si="355"/>
        <v>84.028500000000008</v>
      </c>
      <c r="DA316" s="2"/>
      <c r="DB316" s="2"/>
      <c r="DC316" s="2" t="s">
        <v>4</v>
      </c>
      <c r="DD316" s="2" t="s">
        <v>4</v>
      </c>
      <c r="DE316" s="2" t="s">
        <v>76</v>
      </c>
      <c r="DF316" s="2" t="s">
        <v>76</v>
      </c>
      <c r="DG316" s="2" t="s">
        <v>77</v>
      </c>
      <c r="DH316" s="2" t="s">
        <v>4</v>
      </c>
      <c r="DI316" s="2" t="s">
        <v>77</v>
      </c>
      <c r="DJ316" s="2" t="s">
        <v>76</v>
      </c>
      <c r="DK316" s="2" t="s">
        <v>4</v>
      </c>
      <c r="DL316" s="2" t="s">
        <v>4</v>
      </c>
      <c r="DM316" s="2" t="s">
        <v>4</v>
      </c>
      <c r="DN316" s="2">
        <v>0</v>
      </c>
      <c r="DO316" s="2">
        <v>0</v>
      </c>
      <c r="DP316" s="2">
        <v>1</v>
      </c>
      <c r="DQ316" s="2">
        <v>1</v>
      </c>
      <c r="DR316" s="2"/>
      <c r="DS316" s="2"/>
      <c r="DT316" s="2"/>
      <c r="DU316" s="2">
        <v>1013</v>
      </c>
      <c r="DV316" s="2" t="s">
        <v>522</v>
      </c>
      <c r="DW316" s="2" t="s">
        <v>522</v>
      </c>
      <c r="DX316" s="2">
        <v>1</v>
      </c>
      <c r="DY316" s="2"/>
      <c r="DZ316" s="2"/>
      <c r="EA316" s="2"/>
      <c r="EB316" s="2"/>
      <c r="EC316" s="2"/>
      <c r="ED316" s="2"/>
      <c r="EE316" s="2">
        <v>16510516</v>
      </c>
      <c r="EF316" s="2">
        <v>2</v>
      </c>
      <c r="EG316" s="2" t="s">
        <v>22</v>
      </c>
      <c r="EH316" s="2">
        <v>0</v>
      </c>
      <c r="EI316" s="2" t="s">
        <v>4</v>
      </c>
      <c r="EJ316" s="2">
        <v>1</v>
      </c>
      <c r="EK316" s="2">
        <v>18001</v>
      </c>
      <c r="EL316" s="2" t="s">
        <v>524</v>
      </c>
      <c r="EM316" s="2" t="s">
        <v>525</v>
      </c>
      <c r="EN316" s="2"/>
      <c r="EO316" s="2" t="s">
        <v>78</v>
      </c>
      <c r="EP316" s="2"/>
      <c r="EQ316" s="2">
        <v>0</v>
      </c>
      <c r="ER316" s="2">
        <v>1942.27</v>
      </c>
      <c r="ES316" s="2">
        <v>1161.26</v>
      </c>
      <c r="ET316" s="2">
        <v>192.58</v>
      </c>
      <c r="EU316" s="2">
        <v>38.75</v>
      </c>
      <c r="EV316" s="2">
        <v>588.42999999999995</v>
      </c>
      <c r="EW316" s="2">
        <v>65.599999999999994</v>
      </c>
      <c r="EX316" s="2">
        <v>3.13</v>
      </c>
      <c r="EY316" s="2">
        <v>0</v>
      </c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>
        <v>0</v>
      </c>
      <c r="FR316" s="2">
        <f t="shared" si="356"/>
        <v>0</v>
      </c>
      <c r="FS316" s="2">
        <v>0</v>
      </c>
      <c r="FT316" s="2" t="s">
        <v>26</v>
      </c>
      <c r="FU316" s="2" t="s">
        <v>27</v>
      </c>
      <c r="FV316" s="2"/>
      <c r="FW316" s="2"/>
      <c r="FX316" s="2">
        <v>115.2</v>
      </c>
      <c r="FY316" s="2">
        <v>70.55</v>
      </c>
      <c r="FZ316" s="2"/>
      <c r="GA316" s="2" t="s">
        <v>4</v>
      </c>
      <c r="GB316" s="2"/>
      <c r="GC316" s="2"/>
      <c r="GD316" s="2">
        <v>0</v>
      </c>
      <c r="GE316" s="2"/>
      <c r="GF316" s="2">
        <v>-243626587</v>
      </c>
      <c r="GG316" s="2">
        <v>2</v>
      </c>
      <c r="GH316" s="2">
        <v>1</v>
      </c>
      <c r="GI316" s="2">
        <v>-2</v>
      </c>
      <c r="GJ316" s="2">
        <v>0</v>
      </c>
      <c r="GK316" s="2">
        <f>ROUND(R316*(R12)/100,2)</f>
        <v>0</v>
      </c>
      <c r="GL316" s="2">
        <f t="shared" si="357"/>
        <v>0</v>
      </c>
      <c r="GM316" s="2">
        <f t="shared" si="358"/>
        <v>559.38</v>
      </c>
      <c r="GN316" s="2">
        <f t="shared" si="359"/>
        <v>559.38</v>
      </c>
      <c r="GO316" s="2">
        <f t="shared" si="360"/>
        <v>0</v>
      </c>
      <c r="GP316" s="2">
        <f t="shared" si="361"/>
        <v>0</v>
      </c>
      <c r="GQ316" s="2"/>
      <c r="GR316" s="2">
        <v>0</v>
      </c>
      <c r="GS316" s="2">
        <v>3</v>
      </c>
      <c r="GT316" s="2">
        <v>0</v>
      </c>
      <c r="GU316" s="2" t="s">
        <v>4</v>
      </c>
      <c r="GV316" s="2">
        <f t="shared" si="362"/>
        <v>0</v>
      </c>
      <c r="GW316" s="2">
        <v>1</v>
      </c>
      <c r="GX316" s="2">
        <f t="shared" si="363"/>
        <v>0</v>
      </c>
      <c r="GY316" s="2"/>
      <c r="GZ316" s="2"/>
      <c r="HA316" s="2">
        <v>0</v>
      </c>
      <c r="HB316" s="2">
        <v>0</v>
      </c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  <c r="IG316" s="2"/>
      <c r="IH316" s="2"/>
      <c r="II316" s="2"/>
      <c r="IJ316" s="2"/>
      <c r="IK316" s="2">
        <v>0</v>
      </c>
      <c r="IL316" s="2"/>
      <c r="IM316" s="2"/>
      <c r="IN316" s="2"/>
      <c r="IO316" s="2"/>
      <c r="IP316" s="2"/>
      <c r="IQ316" s="2"/>
      <c r="IR316" s="2"/>
      <c r="IS316" s="2"/>
      <c r="IT316" s="2"/>
      <c r="IU316" s="2"/>
    </row>
    <row r="317" spans="1:255" x14ac:dyDescent="0.2">
      <c r="A317">
        <v>17</v>
      </c>
      <c r="B317">
        <v>1</v>
      </c>
      <c r="C317">
        <f>ROW(SmtRes!A706)</f>
        <v>706</v>
      </c>
      <c r="D317">
        <f>ROW(EtalonRes!A696)</f>
        <v>696</v>
      </c>
      <c r="E317" t="s">
        <v>519</v>
      </c>
      <c r="F317" t="s">
        <v>520</v>
      </c>
      <c r="G317" t="s">
        <v>521</v>
      </c>
      <c r="H317" t="s">
        <v>522</v>
      </c>
      <c r="I317">
        <f>ROUND(16.32/100,9)</f>
        <v>0.16320000000000001</v>
      </c>
      <c r="J317">
        <v>0</v>
      </c>
      <c r="O317">
        <f t="shared" si="325"/>
        <v>2215.2399999999998</v>
      </c>
      <c r="P317">
        <f t="shared" si="326"/>
        <v>1237.55</v>
      </c>
      <c r="Q317">
        <f t="shared" si="327"/>
        <v>256.54000000000002</v>
      </c>
      <c r="R317">
        <f t="shared" si="328"/>
        <v>51.62</v>
      </c>
      <c r="S317">
        <f t="shared" si="329"/>
        <v>721.15</v>
      </c>
      <c r="T317">
        <f t="shared" si="330"/>
        <v>0</v>
      </c>
      <c r="U317">
        <f t="shared" si="331"/>
        <v>12.311807999999997</v>
      </c>
      <c r="V317">
        <f t="shared" si="332"/>
        <v>0.63851999999999998</v>
      </c>
      <c r="W317">
        <f t="shared" si="333"/>
        <v>0</v>
      </c>
      <c r="X317">
        <f t="shared" si="334"/>
        <v>888.69</v>
      </c>
      <c r="Y317">
        <f t="shared" si="335"/>
        <v>548.66999999999996</v>
      </c>
      <c r="AA317">
        <v>16483255</v>
      </c>
      <c r="AB317">
        <f t="shared" si="336"/>
        <v>2078.6795000000002</v>
      </c>
      <c r="AC317">
        <f t="shared" si="337"/>
        <v>1161.26</v>
      </c>
      <c r="AD317">
        <f>ROUND(((((ET317*1.25))-((EU317*1.25)))+AE317),6)</f>
        <v>240.72499999999999</v>
      </c>
      <c r="AE317">
        <f>ROUND(((EU317*1.25)),6)</f>
        <v>48.4375</v>
      </c>
      <c r="AF317">
        <f>ROUND(((EV317*1.15)),6)</f>
        <v>676.69449999999995</v>
      </c>
      <c r="AG317">
        <f t="shared" si="341"/>
        <v>0</v>
      </c>
      <c r="AH317">
        <f>((EW317*1.15))</f>
        <v>75.439999999999984</v>
      </c>
      <c r="AI317">
        <f>((EX317*1.25))</f>
        <v>3.9124999999999996</v>
      </c>
      <c r="AJ317">
        <f t="shared" si="344"/>
        <v>0</v>
      </c>
      <c r="AK317">
        <v>1942.27</v>
      </c>
      <c r="AL317">
        <v>1161.26</v>
      </c>
      <c r="AM317">
        <v>192.58</v>
      </c>
      <c r="AN317">
        <v>38.75</v>
      </c>
      <c r="AO317">
        <v>588.42999999999995</v>
      </c>
      <c r="AP317">
        <v>0</v>
      </c>
      <c r="AQ317">
        <v>65.599999999999994</v>
      </c>
      <c r="AR317">
        <v>3.13</v>
      </c>
      <c r="AS317">
        <v>0</v>
      </c>
      <c r="AT317">
        <v>115</v>
      </c>
      <c r="AU317">
        <v>71</v>
      </c>
      <c r="AV317">
        <v>1</v>
      </c>
      <c r="AW317">
        <v>1</v>
      </c>
      <c r="AZ317">
        <v>6.53</v>
      </c>
      <c r="BA317">
        <v>6.53</v>
      </c>
      <c r="BB317">
        <v>6.53</v>
      </c>
      <c r="BC317">
        <v>6.53</v>
      </c>
      <c r="BD317" t="s">
        <v>4</v>
      </c>
      <c r="BE317" t="s">
        <v>4</v>
      </c>
      <c r="BF317" t="s">
        <v>4</v>
      </c>
      <c r="BG317" t="s">
        <v>4</v>
      </c>
      <c r="BH317">
        <v>0</v>
      </c>
      <c r="BI317">
        <v>1</v>
      </c>
      <c r="BJ317" t="s">
        <v>523</v>
      </c>
      <c r="BM317">
        <v>18001</v>
      </c>
      <c r="BN317">
        <v>0</v>
      </c>
      <c r="BO317" t="s">
        <v>4</v>
      </c>
      <c r="BP317">
        <v>0</v>
      </c>
      <c r="BQ317">
        <v>2</v>
      </c>
      <c r="BR317">
        <v>0</v>
      </c>
      <c r="BS317">
        <v>6.53</v>
      </c>
      <c r="BT317">
        <v>1</v>
      </c>
      <c r="BU317">
        <v>1</v>
      </c>
      <c r="BV317">
        <v>1</v>
      </c>
      <c r="BW317">
        <v>1</v>
      </c>
      <c r="BX317">
        <v>1</v>
      </c>
      <c r="BY317" t="s">
        <v>4</v>
      </c>
      <c r="BZ317">
        <v>128</v>
      </c>
      <c r="CA317">
        <v>83</v>
      </c>
      <c r="CF317">
        <v>0</v>
      </c>
      <c r="CG317">
        <v>0</v>
      </c>
      <c r="CM317">
        <v>0</v>
      </c>
      <c r="CN317" t="s">
        <v>1126</v>
      </c>
      <c r="CO317">
        <v>0</v>
      </c>
      <c r="CP317">
        <f t="shared" si="345"/>
        <v>2215.2399999999998</v>
      </c>
      <c r="CQ317">
        <f t="shared" si="346"/>
        <v>7583.0277999999998</v>
      </c>
      <c r="CR317">
        <f t="shared" si="347"/>
        <v>1571.93425</v>
      </c>
      <c r="CS317">
        <f t="shared" si="348"/>
        <v>316.296875</v>
      </c>
      <c r="CT317">
        <f t="shared" si="349"/>
        <v>4418.8150850000002</v>
      </c>
      <c r="CU317">
        <f t="shared" si="350"/>
        <v>0</v>
      </c>
      <c r="CV317">
        <f t="shared" si="351"/>
        <v>75.439999999999984</v>
      </c>
      <c r="CW317">
        <f t="shared" si="352"/>
        <v>3.9124999999999996</v>
      </c>
      <c r="CX317">
        <f t="shared" si="353"/>
        <v>0</v>
      </c>
      <c r="CY317">
        <f t="shared" si="354"/>
        <v>888.68550000000005</v>
      </c>
      <c r="CZ317">
        <f t="shared" si="355"/>
        <v>548.66669999999999</v>
      </c>
      <c r="DC317" t="s">
        <v>4</v>
      </c>
      <c r="DD317" t="s">
        <v>4</v>
      </c>
      <c r="DE317" t="s">
        <v>76</v>
      </c>
      <c r="DF317" t="s">
        <v>76</v>
      </c>
      <c r="DG317" t="s">
        <v>77</v>
      </c>
      <c r="DH317" t="s">
        <v>4</v>
      </c>
      <c r="DI317" t="s">
        <v>77</v>
      </c>
      <c r="DJ317" t="s">
        <v>76</v>
      </c>
      <c r="DK317" t="s">
        <v>4</v>
      </c>
      <c r="DL317" t="s">
        <v>4</v>
      </c>
      <c r="DM317" t="s">
        <v>4</v>
      </c>
      <c r="DN317">
        <v>0</v>
      </c>
      <c r="DO317">
        <v>0</v>
      </c>
      <c r="DP317">
        <v>1</v>
      </c>
      <c r="DQ317">
        <v>1</v>
      </c>
      <c r="DU317">
        <v>1013</v>
      </c>
      <c r="DV317" t="s">
        <v>522</v>
      </c>
      <c r="DW317" t="s">
        <v>522</v>
      </c>
      <c r="DX317">
        <v>1</v>
      </c>
      <c r="EE317">
        <v>16510516</v>
      </c>
      <c r="EF317">
        <v>2</v>
      </c>
      <c r="EG317" t="s">
        <v>22</v>
      </c>
      <c r="EH317">
        <v>0</v>
      </c>
      <c r="EI317" t="s">
        <v>4</v>
      </c>
      <c r="EJ317">
        <v>1</v>
      </c>
      <c r="EK317">
        <v>18001</v>
      </c>
      <c r="EL317" t="s">
        <v>524</v>
      </c>
      <c r="EM317" t="s">
        <v>525</v>
      </c>
      <c r="EO317" t="s">
        <v>78</v>
      </c>
      <c r="EQ317">
        <v>0</v>
      </c>
      <c r="ER317">
        <v>1942.27</v>
      </c>
      <c r="ES317">
        <v>1161.26</v>
      </c>
      <c r="ET317">
        <v>192.58</v>
      </c>
      <c r="EU317">
        <v>38.75</v>
      </c>
      <c r="EV317">
        <v>588.42999999999995</v>
      </c>
      <c r="EW317">
        <v>65.599999999999994</v>
      </c>
      <c r="EX317">
        <v>3.13</v>
      </c>
      <c r="EY317">
        <v>0</v>
      </c>
      <c r="FQ317">
        <v>0</v>
      </c>
      <c r="FR317">
        <f t="shared" si="356"/>
        <v>0</v>
      </c>
      <c r="FS317">
        <v>0</v>
      </c>
      <c r="FT317" t="s">
        <v>26</v>
      </c>
      <c r="FU317" t="s">
        <v>27</v>
      </c>
      <c r="FX317">
        <v>115.2</v>
      </c>
      <c r="FY317">
        <v>70.55</v>
      </c>
      <c r="GA317" t="s">
        <v>4</v>
      </c>
      <c r="GD317">
        <v>0</v>
      </c>
      <c r="GF317">
        <v>-243626587</v>
      </c>
      <c r="GG317">
        <v>1</v>
      </c>
      <c r="GH317">
        <v>1</v>
      </c>
      <c r="GI317">
        <v>4</v>
      </c>
      <c r="GJ317">
        <v>0</v>
      </c>
      <c r="GK317">
        <f>ROUND(R317*(S12)/100,2)</f>
        <v>0</v>
      </c>
      <c r="GL317">
        <f t="shared" si="357"/>
        <v>0</v>
      </c>
      <c r="GM317">
        <f t="shared" si="358"/>
        <v>3652.6</v>
      </c>
      <c r="GN317">
        <f t="shared" si="359"/>
        <v>3652.6</v>
      </c>
      <c r="GO317">
        <f t="shared" si="360"/>
        <v>0</v>
      </c>
      <c r="GP317">
        <f t="shared" si="361"/>
        <v>0</v>
      </c>
      <c r="GR317">
        <v>0</v>
      </c>
      <c r="GS317">
        <v>3</v>
      </c>
      <c r="GT317">
        <v>0</v>
      </c>
      <c r="GU317" t="s">
        <v>4</v>
      </c>
      <c r="GV317">
        <f t="shared" si="362"/>
        <v>0</v>
      </c>
      <c r="GW317">
        <v>1</v>
      </c>
      <c r="GX317">
        <f t="shared" si="363"/>
        <v>0</v>
      </c>
      <c r="HA317">
        <v>0</v>
      </c>
      <c r="HB317">
        <v>0</v>
      </c>
      <c r="IK317">
        <v>0</v>
      </c>
    </row>
    <row r="318" spans="1:255" x14ac:dyDescent="0.2">
      <c r="A318" s="2">
        <v>18</v>
      </c>
      <c r="B318" s="2">
        <v>1</v>
      </c>
      <c r="C318" s="2">
        <v>696</v>
      </c>
      <c r="D318" s="2"/>
      <c r="E318" s="2" t="s">
        <v>526</v>
      </c>
      <c r="F318" s="2" t="s">
        <v>527</v>
      </c>
      <c r="G318" s="2" t="s">
        <v>528</v>
      </c>
      <c r="H318" s="2" t="s">
        <v>82</v>
      </c>
      <c r="I318" s="2">
        <f>I316*J318</f>
        <v>8</v>
      </c>
      <c r="J318" s="2">
        <v>49.019607843137251</v>
      </c>
      <c r="K318" s="2"/>
      <c r="L318" s="2"/>
      <c r="M318" s="2"/>
      <c r="N318" s="2"/>
      <c r="O318" s="2">
        <f t="shared" si="325"/>
        <v>1142.8800000000001</v>
      </c>
      <c r="P318" s="2">
        <f t="shared" si="326"/>
        <v>1142.8800000000001</v>
      </c>
      <c r="Q318" s="2">
        <f t="shared" si="327"/>
        <v>0</v>
      </c>
      <c r="R318" s="2">
        <f t="shared" si="328"/>
        <v>0</v>
      </c>
      <c r="S318" s="2">
        <f t="shared" si="329"/>
        <v>0</v>
      </c>
      <c r="T318" s="2">
        <f t="shared" si="330"/>
        <v>0</v>
      </c>
      <c r="U318" s="2">
        <f t="shared" si="331"/>
        <v>0</v>
      </c>
      <c r="V318" s="2">
        <f t="shared" si="332"/>
        <v>0</v>
      </c>
      <c r="W318" s="2">
        <f t="shared" si="333"/>
        <v>0</v>
      </c>
      <c r="X318" s="2">
        <f t="shared" si="334"/>
        <v>0</v>
      </c>
      <c r="Y318" s="2">
        <f t="shared" si="335"/>
        <v>0</v>
      </c>
      <c r="Z318" s="2"/>
      <c r="AA318" s="2">
        <v>16483241</v>
      </c>
      <c r="AB318" s="2">
        <f t="shared" si="336"/>
        <v>142.86000000000001</v>
      </c>
      <c r="AC318" s="2">
        <f t="shared" si="337"/>
        <v>142.86000000000001</v>
      </c>
      <c r="AD318" s="2">
        <f t="shared" ref="AD318:AD323" si="364">ROUND((((ET318)-(EU318))+AE318),6)</f>
        <v>0</v>
      </c>
      <c r="AE318" s="2">
        <f t="shared" ref="AE318:AF323" si="365">ROUND((EU318),6)</f>
        <v>0</v>
      </c>
      <c r="AF318" s="2">
        <f t="shared" si="365"/>
        <v>0</v>
      </c>
      <c r="AG318" s="2">
        <f t="shared" si="341"/>
        <v>0</v>
      </c>
      <c r="AH318" s="2">
        <f t="shared" ref="AH318:AI323" si="366">(EW318)</f>
        <v>0</v>
      </c>
      <c r="AI318" s="2">
        <f t="shared" si="366"/>
        <v>0</v>
      </c>
      <c r="AJ318" s="2">
        <f t="shared" si="344"/>
        <v>0</v>
      </c>
      <c r="AK318" s="2">
        <v>142.86000000000001</v>
      </c>
      <c r="AL318" s="2">
        <v>142.86000000000001</v>
      </c>
      <c r="AM318" s="2">
        <v>0</v>
      </c>
      <c r="AN318" s="2">
        <v>0</v>
      </c>
      <c r="AO318" s="2">
        <v>0</v>
      </c>
      <c r="AP318" s="2">
        <v>0</v>
      </c>
      <c r="AQ318" s="2">
        <v>0</v>
      </c>
      <c r="AR318" s="2">
        <v>0</v>
      </c>
      <c r="AS318" s="2">
        <v>0</v>
      </c>
      <c r="AT318" s="2">
        <v>115</v>
      </c>
      <c r="AU318" s="2">
        <v>71</v>
      </c>
      <c r="AV318" s="2">
        <v>1</v>
      </c>
      <c r="AW318" s="2">
        <v>1</v>
      </c>
      <c r="AX318" s="2"/>
      <c r="AY318" s="2"/>
      <c r="AZ318" s="2">
        <v>1</v>
      </c>
      <c r="BA318" s="2">
        <v>1</v>
      </c>
      <c r="BB318" s="2">
        <v>1</v>
      </c>
      <c r="BC318" s="2">
        <v>1</v>
      </c>
      <c r="BD318" s="2" t="s">
        <v>4</v>
      </c>
      <c r="BE318" s="2" t="s">
        <v>4</v>
      </c>
      <c r="BF318" s="2" t="s">
        <v>4</v>
      </c>
      <c r="BG318" s="2" t="s">
        <v>4</v>
      </c>
      <c r="BH318" s="2">
        <v>3</v>
      </c>
      <c r="BI318" s="2">
        <v>1</v>
      </c>
      <c r="BJ318" s="2" t="s">
        <v>529</v>
      </c>
      <c r="BK318" s="2"/>
      <c r="BL318" s="2"/>
      <c r="BM318" s="2">
        <v>18001</v>
      </c>
      <c r="BN318" s="2">
        <v>0</v>
      </c>
      <c r="BO318" s="2" t="s">
        <v>4</v>
      </c>
      <c r="BP318" s="2">
        <v>0</v>
      </c>
      <c r="BQ318" s="2">
        <v>2</v>
      </c>
      <c r="BR318" s="2">
        <v>0</v>
      </c>
      <c r="BS318" s="2">
        <v>1</v>
      </c>
      <c r="BT318" s="2">
        <v>1</v>
      </c>
      <c r="BU318" s="2">
        <v>1</v>
      </c>
      <c r="BV318" s="2">
        <v>1</v>
      </c>
      <c r="BW318" s="2">
        <v>1</v>
      </c>
      <c r="BX318" s="2">
        <v>1</v>
      </c>
      <c r="BY318" s="2" t="s">
        <v>4</v>
      </c>
      <c r="BZ318" s="2">
        <v>128</v>
      </c>
      <c r="CA318" s="2">
        <v>83</v>
      </c>
      <c r="CB318" s="2"/>
      <c r="CC318" s="2"/>
      <c r="CD318" s="2"/>
      <c r="CE318" s="2"/>
      <c r="CF318" s="2">
        <v>0</v>
      </c>
      <c r="CG318" s="2">
        <v>0</v>
      </c>
      <c r="CH318" s="2"/>
      <c r="CI318" s="2"/>
      <c r="CJ318" s="2"/>
      <c r="CK318" s="2"/>
      <c r="CL318" s="2"/>
      <c r="CM318" s="2">
        <v>0</v>
      </c>
      <c r="CN318" s="2" t="s">
        <v>4</v>
      </c>
      <c r="CO318" s="2">
        <v>0</v>
      </c>
      <c r="CP318" s="2">
        <f t="shared" si="345"/>
        <v>1142.8800000000001</v>
      </c>
      <c r="CQ318" s="2">
        <f t="shared" si="346"/>
        <v>142.86000000000001</v>
      </c>
      <c r="CR318" s="2">
        <f t="shared" si="347"/>
        <v>0</v>
      </c>
      <c r="CS318" s="2">
        <f t="shared" si="348"/>
        <v>0</v>
      </c>
      <c r="CT318" s="2">
        <f t="shared" si="349"/>
        <v>0</v>
      </c>
      <c r="CU318" s="2">
        <f t="shared" si="350"/>
        <v>0</v>
      </c>
      <c r="CV318" s="2">
        <f t="shared" si="351"/>
        <v>0</v>
      </c>
      <c r="CW318" s="2">
        <f t="shared" si="352"/>
        <v>0</v>
      </c>
      <c r="CX318" s="2">
        <f t="shared" si="353"/>
        <v>0</v>
      </c>
      <c r="CY318" s="2">
        <f t="shared" si="354"/>
        <v>0</v>
      </c>
      <c r="CZ318" s="2">
        <f t="shared" si="355"/>
        <v>0</v>
      </c>
      <c r="DA318" s="2"/>
      <c r="DB318" s="2"/>
      <c r="DC318" s="2" t="s">
        <v>4</v>
      </c>
      <c r="DD318" s="2" t="s">
        <v>4</v>
      </c>
      <c r="DE318" s="2" t="s">
        <v>4</v>
      </c>
      <c r="DF318" s="2" t="s">
        <v>4</v>
      </c>
      <c r="DG318" s="2" t="s">
        <v>4</v>
      </c>
      <c r="DH318" s="2" t="s">
        <v>4</v>
      </c>
      <c r="DI318" s="2" t="s">
        <v>4</v>
      </c>
      <c r="DJ318" s="2" t="s">
        <v>4</v>
      </c>
      <c r="DK318" s="2" t="s">
        <v>4</v>
      </c>
      <c r="DL318" s="2" t="s">
        <v>4</v>
      </c>
      <c r="DM318" s="2" t="s">
        <v>4</v>
      </c>
      <c r="DN318" s="2">
        <v>0</v>
      </c>
      <c r="DO318" s="2">
        <v>0</v>
      </c>
      <c r="DP318" s="2">
        <v>1</v>
      </c>
      <c r="DQ318" s="2">
        <v>1</v>
      </c>
      <c r="DR318" s="2"/>
      <c r="DS318" s="2"/>
      <c r="DT318" s="2"/>
      <c r="DU318" s="2">
        <v>1010</v>
      </c>
      <c r="DV318" s="2" t="s">
        <v>82</v>
      </c>
      <c r="DW318" s="2" t="s">
        <v>82</v>
      </c>
      <c r="DX318" s="2">
        <v>1</v>
      </c>
      <c r="DY318" s="2"/>
      <c r="DZ318" s="2"/>
      <c r="EA318" s="2"/>
      <c r="EB318" s="2"/>
      <c r="EC318" s="2"/>
      <c r="ED318" s="2"/>
      <c r="EE318" s="2">
        <v>16510516</v>
      </c>
      <c r="EF318" s="2">
        <v>2</v>
      </c>
      <c r="EG318" s="2" t="s">
        <v>22</v>
      </c>
      <c r="EH318" s="2">
        <v>0</v>
      </c>
      <c r="EI318" s="2" t="s">
        <v>4</v>
      </c>
      <c r="EJ318" s="2">
        <v>1</v>
      </c>
      <c r="EK318" s="2">
        <v>18001</v>
      </c>
      <c r="EL318" s="2" t="s">
        <v>524</v>
      </c>
      <c r="EM318" s="2" t="s">
        <v>525</v>
      </c>
      <c r="EN318" s="2"/>
      <c r="EO318" s="2" t="s">
        <v>4</v>
      </c>
      <c r="EP318" s="2"/>
      <c r="EQ318" s="2">
        <v>0</v>
      </c>
      <c r="ER318" s="2">
        <v>142.86000000000001</v>
      </c>
      <c r="ES318" s="2">
        <v>142.86000000000001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>
        <v>0</v>
      </c>
      <c r="FR318" s="2">
        <f t="shared" si="356"/>
        <v>0</v>
      </c>
      <c r="FS318" s="2">
        <v>0</v>
      </c>
      <c r="FT318" s="2" t="s">
        <v>26</v>
      </c>
      <c r="FU318" s="2" t="s">
        <v>27</v>
      </c>
      <c r="FV318" s="2"/>
      <c r="FW318" s="2"/>
      <c r="FX318" s="2">
        <v>115.2</v>
      </c>
      <c r="FY318" s="2">
        <v>70.55</v>
      </c>
      <c r="FZ318" s="2"/>
      <c r="GA318" s="2" t="s">
        <v>4</v>
      </c>
      <c r="GB318" s="2"/>
      <c r="GC318" s="2"/>
      <c r="GD318" s="2">
        <v>0</v>
      </c>
      <c r="GE318" s="2"/>
      <c r="GF318" s="2">
        <v>1773560097</v>
      </c>
      <c r="GG318" s="2">
        <v>2</v>
      </c>
      <c r="GH318" s="2">
        <v>1</v>
      </c>
      <c r="GI318" s="2">
        <v>-2</v>
      </c>
      <c r="GJ318" s="2">
        <v>0</v>
      </c>
      <c r="GK318" s="2">
        <f>ROUND(R318*(R12)/100,2)</f>
        <v>0</v>
      </c>
      <c r="GL318" s="2">
        <f t="shared" si="357"/>
        <v>0</v>
      </c>
      <c r="GM318" s="2">
        <f t="shared" si="358"/>
        <v>1142.8800000000001</v>
      </c>
      <c r="GN318" s="2">
        <f t="shared" si="359"/>
        <v>1142.8800000000001</v>
      </c>
      <c r="GO318" s="2">
        <f t="shared" si="360"/>
        <v>0</v>
      </c>
      <c r="GP318" s="2">
        <f t="shared" si="361"/>
        <v>0</v>
      </c>
      <c r="GQ318" s="2"/>
      <c r="GR318" s="2">
        <v>0</v>
      </c>
      <c r="GS318" s="2">
        <v>3</v>
      </c>
      <c r="GT318" s="2">
        <v>0</v>
      </c>
      <c r="GU318" s="2" t="s">
        <v>4</v>
      </c>
      <c r="GV318" s="2">
        <f t="shared" si="362"/>
        <v>0</v>
      </c>
      <c r="GW318" s="2">
        <v>1</v>
      </c>
      <c r="GX318" s="2">
        <f t="shared" si="363"/>
        <v>0</v>
      </c>
      <c r="GY318" s="2"/>
      <c r="GZ318" s="2"/>
      <c r="HA318" s="2">
        <v>0</v>
      </c>
      <c r="HB318" s="2">
        <v>0</v>
      </c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>
        <v>0</v>
      </c>
      <c r="IL318" s="2"/>
      <c r="IM318" s="2"/>
      <c r="IN318" s="2"/>
      <c r="IO318" s="2"/>
      <c r="IP318" s="2"/>
      <c r="IQ318" s="2"/>
      <c r="IR318" s="2"/>
      <c r="IS318" s="2"/>
      <c r="IT318" s="2"/>
      <c r="IU318" s="2"/>
    </row>
    <row r="319" spans="1:255" x14ac:dyDescent="0.2">
      <c r="A319">
        <v>18</v>
      </c>
      <c r="B319">
        <v>1</v>
      </c>
      <c r="C319">
        <v>706</v>
      </c>
      <c r="E319" t="s">
        <v>526</v>
      </c>
      <c r="F319" t="s">
        <v>527</v>
      </c>
      <c r="G319" t="s">
        <v>528</v>
      </c>
      <c r="H319" t="s">
        <v>82</v>
      </c>
      <c r="I319">
        <f>I317*J319</f>
        <v>8</v>
      </c>
      <c r="J319">
        <v>49.019607843137251</v>
      </c>
      <c r="O319">
        <f t="shared" si="325"/>
        <v>7463.01</v>
      </c>
      <c r="P319">
        <f t="shared" si="326"/>
        <v>7463.01</v>
      </c>
      <c r="Q319">
        <f t="shared" si="327"/>
        <v>0</v>
      </c>
      <c r="R319">
        <f t="shared" si="328"/>
        <v>0</v>
      </c>
      <c r="S319">
        <f t="shared" si="329"/>
        <v>0</v>
      </c>
      <c r="T319">
        <f t="shared" si="330"/>
        <v>0</v>
      </c>
      <c r="U319">
        <f t="shared" si="331"/>
        <v>0</v>
      </c>
      <c r="V319">
        <f t="shared" si="332"/>
        <v>0</v>
      </c>
      <c r="W319">
        <f t="shared" si="333"/>
        <v>0</v>
      </c>
      <c r="X319">
        <f t="shared" si="334"/>
        <v>0</v>
      </c>
      <c r="Y319">
        <f t="shared" si="335"/>
        <v>0</v>
      </c>
      <c r="AA319">
        <v>16483255</v>
      </c>
      <c r="AB319">
        <f t="shared" si="336"/>
        <v>142.86000000000001</v>
      </c>
      <c r="AC319">
        <f t="shared" si="337"/>
        <v>142.86000000000001</v>
      </c>
      <c r="AD319">
        <f t="shared" si="364"/>
        <v>0</v>
      </c>
      <c r="AE319">
        <f t="shared" si="365"/>
        <v>0</v>
      </c>
      <c r="AF319">
        <f t="shared" si="365"/>
        <v>0</v>
      </c>
      <c r="AG319">
        <f t="shared" si="341"/>
        <v>0</v>
      </c>
      <c r="AH319">
        <f t="shared" si="366"/>
        <v>0</v>
      </c>
      <c r="AI319">
        <f t="shared" si="366"/>
        <v>0</v>
      </c>
      <c r="AJ319">
        <f t="shared" si="344"/>
        <v>0</v>
      </c>
      <c r="AK319">
        <v>142.86000000000001</v>
      </c>
      <c r="AL319">
        <v>142.86000000000001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115</v>
      </c>
      <c r="AU319">
        <v>71</v>
      </c>
      <c r="AV319">
        <v>1</v>
      </c>
      <c r="AW319">
        <v>1</v>
      </c>
      <c r="AZ319">
        <v>6.53</v>
      </c>
      <c r="BA319">
        <v>1</v>
      </c>
      <c r="BB319">
        <v>1</v>
      </c>
      <c r="BC319">
        <v>6.53</v>
      </c>
      <c r="BD319" t="s">
        <v>4</v>
      </c>
      <c r="BE319" t="s">
        <v>4</v>
      </c>
      <c r="BF319" t="s">
        <v>4</v>
      </c>
      <c r="BG319" t="s">
        <v>4</v>
      </c>
      <c r="BH319">
        <v>3</v>
      </c>
      <c r="BI319">
        <v>1</v>
      </c>
      <c r="BJ319" t="s">
        <v>529</v>
      </c>
      <c r="BM319">
        <v>18001</v>
      </c>
      <c r="BN319">
        <v>0</v>
      </c>
      <c r="BO319" t="s">
        <v>4</v>
      </c>
      <c r="BP319">
        <v>0</v>
      </c>
      <c r="BQ319">
        <v>2</v>
      </c>
      <c r="BR319">
        <v>0</v>
      </c>
      <c r="BS319">
        <v>1</v>
      </c>
      <c r="BT319">
        <v>1</v>
      </c>
      <c r="BU319">
        <v>1</v>
      </c>
      <c r="BV319">
        <v>1</v>
      </c>
      <c r="BW319">
        <v>1</v>
      </c>
      <c r="BX319">
        <v>1</v>
      </c>
      <c r="BY319" t="s">
        <v>4</v>
      </c>
      <c r="BZ319">
        <v>128</v>
      </c>
      <c r="CA319">
        <v>83</v>
      </c>
      <c r="CF319">
        <v>0</v>
      </c>
      <c r="CG319">
        <v>0</v>
      </c>
      <c r="CM319">
        <v>0</v>
      </c>
      <c r="CN319" t="s">
        <v>4</v>
      </c>
      <c r="CO319">
        <v>0</v>
      </c>
      <c r="CP319">
        <f t="shared" si="345"/>
        <v>7463.01</v>
      </c>
      <c r="CQ319">
        <f t="shared" si="346"/>
        <v>932.87580000000014</v>
      </c>
      <c r="CR319">
        <f t="shared" si="347"/>
        <v>0</v>
      </c>
      <c r="CS319">
        <f t="shared" si="348"/>
        <v>0</v>
      </c>
      <c r="CT319">
        <f t="shared" si="349"/>
        <v>0</v>
      </c>
      <c r="CU319">
        <f t="shared" si="350"/>
        <v>0</v>
      </c>
      <c r="CV319">
        <f t="shared" si="351"/>
        <v>0</v>
      </c>
      <c r="CW319">
        <f t="shared" si="352"/>
        <v>0</v>
      </c>
      <c r="CX319">
        <f t="shared" si="353"/>
        <v>0</v>
      </c>
      <c r="CY319">
        <f t="shared" si="354"/>
        <v>0</v>
      </c>
      <c r="CZ319">
        <f t="shared" si="355"/>
        <v>0</v>
      </c>
      <c r="DC319" t="s">
        <v>4</v>
      </c>
      <c r="DD319" t="s">
        <v>4</v>
      </c>
      <c r="DE319" t="s">
        <v>4</v>
      </c>
      <c r="DF319" t="s">
        <v>4</v>
      </c>
      <c r="DG319" t="s">
        <v>4</v>
      </c>
      <c r="DH319" t="s">
        <v>4</v>
      </c>
      <c r="DI319" t="s">
        <v>4</v>
      </c>
      <c r="DJ319" t="s">
        <v>4</v>
      </c>
      <c r="DK319" t="s">
        <v>4</v>
      </c>
      <c r="DL319" t="s">
        <v>4</v>
      </c>
      <c r="DM319" t="s">
        <v>4</v>
      </c>
      <c r="DN319">
        <v>0</v>
      </c>
      <c r="DO319">
        <v>0</v>
      </c>
      <c r="DP319">
        <v>1</v>
      </c>
      <c r="DQ319">
        <v>1</v>
      </c>
      <c r="DU319">
        <v>1010</v>
      </c>
      <c r="DV319" t="s">
        <v>82</v>
      </c>
      <c r="DW319" t="s">
        <v>82</v>
      </c>
      <c r="DX319">
        <v>1</v>
      </c>
      <c r="EE319">
        <v>16510516</v>
      </c>
      <c r="EF319">
        <v>2</v>
      </c>
      <c r="EG319" t="s">
        <v>22</v>
      </c>
      <c r="EH319">
        <v>0</v>
      </c>
      <c r="EI319" t="s">
        <v>4</v>
      </c>
      <c r="EJ319">
        <v>1</v>
      </c>
      <c r="EK319">
        <v>18001</v>
      </c>
      <c r="EL319" t="s">
        <v>524</v>
      </c>
      <c r="EM319" t="s">
        <v>525</v>
      </c>
      <c r="EO319" t="s">
        <v>4</v>
      </c>
      <c r="EQ319">
        <v>0</v>
      </c>
      <c r="ER319">
        <v>142.86000000000001</v>
      </c>
      <c r="ES319">
        <v>142.86000000000001</v>
      </c>
      <c r="ET319">
        <v>0</v>
      </c>
      <c r="EU319">
        <v>0</v>
      </c>
      <c r="EV319">
        <v>0</v>
      </c>
      <c r="EW319">
        <v>0</v>
      </c>
      <c r="EX319">
        <v>0</v>
      </c>
      <c r="FQ319">
        <v>0</v>
      </c>
      <c r="FR319">
        <f t="shared" si="356"/>
        <v>0</v>
      </c>
      <c r="FS319">
        <v>0</v>
      </c>
      <c r="FT319" t="s">
        <v>26</v>
      </c>
      <c r="FU319" t="s">
        <v>27</v>
      </c>
      <c r="FX319">
        <v>115.2</v>
      </c>
      <c r="FY319">
        <v>70.55</v>
      </c>
      <c r="GA319" t="s">
        <v>4</v>
      </c>
      <c r="GD319">
        <v>0</v>
      </c>
      <c r="GF319">
        <v>1773560097</v>
      </c>
      <c r="GG319">
        <v>1</v>
      </c>
      <c r="GH319">
        <v>1</v>
      </c>
      <c r="GI319">
        <v>4</v>
      </c>
      <c r="GJ319">
        <v>0</v>
      </c>
      <c r="GK319">
        <f>ROUND(R319*(S12)/100,2)</f>
        <v>0</v>
      </c>
      <c r="GL319">
        <f t="shared" si="357"/>
        <v>0</v>
      </c>
      <c r="GM319">
        <f t="shared" si="358"/>
        <v>7463.01</v>
      </c>
      <c r="GN319">
        <f t="shared" si="359"/>
        <v>7463.01</v>
      </c>
      <c r="GO319">
        <f t="shared" si="360"/>
        <v>0</v>
      </c>
      <c r="GP319">
        <f t="shared" si="361"/>
        <v>0</v>
      </c>
      <c r="GR319">
        <v>0</v>
      </c>
      <c r="GS319">
        <v>3</v>
      </c>
      <c r="GT319">
        <v>0</v>
      </c>
      <c r="GU319" t="s">
        <v>4</v>
      </c>
      <c r="GV319">
        <f t="shared" si="362"/>
        <v>0</v>
      </c>
      <c r="GW319">
        <v>1</v>
      </c>
      <c r="GX319">
        <f t="shared" si="363"/>
        <v>0</v>
      </c>
      <c r="HA319">
        <v>0</v>
      </c>
      <c r="HB319">
        <v>0</v>
      </c>
      <c r="IK319">
        <v>0</v>
      </c>
    </row>
    <row r="320" spans="1:255" x14ac:dyDescent="0.2">
      <c r="A320" s="2">
        <v>17</v>
      </c>
      <c r="B320" s="2">
        <v>1</v>
      </c>
      <c r="C320" s="2">
        <f>ROW(SmtRes!A714)</f>
        <v>714</v>
      </c>
      <c r="D320" s="2">
        <f>ROW(EtalonRes!A705)</f>
        <v>705</v>
      </c>
      <c r="E320" s="2" t="s">
        <v>530</v>
      </c>
      <c r="F320" s="2" t="s">
        <v>531</v>
      </c>
      <c r="G320" s="2" t="s">
        <v>532</v>
      </c>
      <c r="H320" s="2" t="s">
        <v>101</v>
      </c>
      <c r="I320" s="2">
        <v>16</v>
      </c>
      <c r="J320" s="2">
        <v>0</v>
      </c>
      <c r="K320" s="2"/>
      <c r="L320" s="2"/>
      <c r="M320" s="2"/>
      <c r="N320" s="2"/>
      <c r="O320" s="2">
        <f t="shared" si="325"/>
        <v>672.64</v>
      </c>
      <c r="P320" s="2">
        <f t="shared" si="326"/>
        <v>403.36</v>
      </c>
      <c r="Q320" s="2">
        <f t="shared" si="327"/>
        <v>56</v>
      </c>
      <c r="R320" s="2">
        <f t="shared" si="328"/>
        <v>1.92</v>
      </c>
      <c r="S320" s="2">
        <f t="shared" si="329"/>
        <v>213.28</v>
      </c>
      <c r="T320" s="2">
        <f t="shared" si="330"/>
        <v>0</v>
      </c>
      <c r="U320" s="2">
        <f t="shared" si="331"/>
        <v>23.52</v>
      </c>
      <c r="V320" s="2">
        <f t="shared" si="332"/>
        <v>0.16</v>
      </c>
      <c r="W320" s="2">
        <f t="shared" si="333"/>
        <v>0</v>
      </c>
      <c r="X320" s="2">
        <f t="shared" si="334"/>
        <v>247.48</v>
      </c>
      <c r="Y320" s="2">
        <f t="shared" si="335"/>
        <v>152.79</v>
      </c>
      <c r="Z320" s="2"/>
      <c r="AA320" s="2">
        <v>16483241</v>
      </c>
      <c r="AB320" s="2">
        <f t="shared" si="336"/>
        <v>42.04</v>
      </c>
      <c r="AC320" s="2">
        <f t="shared" si="337"/>
        <v>25.21</v>
      </c>
      <c r="AD320" s="2">
        <f t="shared" si="364"/>
        <v>3.5</v>
      </c>
      <c r="AE320" s="2">
        <f t="shared" si="365"/>
        <v>0.12</v>
      </c>
      <c r="AF320" s="2">
        <f t="shared" si="365"/>
        <v>13.33</v>
      </c>
      <c r="AG320" s="2">
        <f t="shared" si="341"/>
        <v>0</v>
      </c>
      <c r="AH320" s="2">
        <f t="shared" si="366"/>
        <v>1.47</v>
      </c>
      <c r="AI320" s="2">
        <f t="shared" si="366"/>
        <v>0.01</v>
      </c>
      <c r="AJ320" s="2">
        <f t="shared" si="344"/>
        <v>0</v>
      </c>
      <c r="AK320" s="2">
        <v>42.04</v>
      </c>
      <c r="AL320" s="2">
        <v>25.21</v>
      </c>
      <c r="AM320" s="2">
        <v>3.5</v>
      </c>
      <c r="AN320" s="2">
        <v>0.12</v>
      </c>
      <c r="AO320" s="2">
        <v>13.33</v>
      </c>
      <c r="AP320" s="2">
        <v>0</v>
      </c>
      <c r="AQ320" s="2">
        <v>1.47</v>
      </c>
      <c r="AR320" s="2">
        <v>0.01</v>
      </c>
      <c r="AS320" s="2">
        <v>0</v>
      </c>
      <c r="AT320" s="2">
        <v>115</v>
      </c>
      <c r="AU320" s="2">
        <v>71</v>
      </c>
      <c r="AV320" s="2">
        <v>1</v>
      </c>
      <c r="AW320" s="2">
        <v>1</v>
      </c>
      <c r="AX320" s="2"/>
      <c r="AY320" s="2"/>
      <c r="AZ320" s="2">
        <v>1</v>
      </c>
      <c r="BA320" s="2">
        <v>1</v>
      </c>
      <c r="BB320" s="2">
        <v>1</v>
      </c>
      <c r="BC320" s="2">
        <v>1</v>
      </c>
      <c r="BD320" s="2" t="s">
        <v>4</v>
      </c>
      <c r="BE320" s="2" t="s">
        <v>4</v>
      </c>
      <c r="BF320" s="2" t="s">
        <v>4</v>
      </c>
      <c r="BG320" s="2" t="s">
        <v>4</v>
      </c>
      <c r="BH320" s="2">
        <v>0</v>
      </c>
      <c r="BI320" s="2">
        <v>1</v>
      </c>
      <c r="BJ320" s="2" t="s">
        <v>533</v>
      </c>
      <c r="BK320" s="2"/>
      <c r="BL320" s="2"/>
      <c r="BM320" s="2">
        <v>16001</v>
      </c>
      <c r="BN320" s="2">
        <v>0</v>
      </c>
      <c r="BO320" s="2" t="s">
        <v>4</v>
      </c>
      <c r="BP320" s="2">
        <v>0</v>
      </c>
      <c r="BQ320" s="2">
        <v>2</v>
      </c>
      <c r="BR320" s="2">
        <v>0</v>
      </c>
      <c r="BS320" s="2">
        <v>1</v>
      </c>
      <c r="BT320" s="2">
        <v>1</v>
      </c>
      <c r="BU320" s="2">
        <v>1</v>
      </c>
      <c r="BV320" s="2">
        <v>1</v>
      </c>
      <c r="BW320" s="2">
        <v>1</v>
      </c>
      <c r="BX320" s="2">
        <v>1</v>
      </c>
      <c r="BY320" s="2" t="s">
        <v>4</v>
      </c>
      <c r="BZ320" s="2">
        <v>128</v>
      </c>
      <c r="CA320" s="2">
        <v>83</v>
      </c>
      <c r="CB320" s="2"/>
      <c r="CC320" s="2"/>
      <c r="CD320" s="2"/>
      <c r="CE320" s="2"/>
      <c r="CF320" s="2">
        <v>0</v>
      </c>
      <c r="CG320" s="2">
        <v>0</v>
      </c>
      <c r="CH320" s="2"/>
      <c r="CI320" s="2"/>
      <c r="CJ320" s="2"/>
      <c r="CK320" s="2"/>
      <c r="CL320" s="2"/>
      <c r="CM320" s="2">
        <v>0</v>
      </c>
      <c r="CN320" s="2" t="s">
        <v>4</v>
      </c>
      <c r="CO320" s="2">
        <v>0</v>
      </c>
      <c r="CP320" s="2">
        <f t="shared" si="345"/>
        <v>672.64</v>
      </c>
      <c r="CQ320" s="2">
        <f t="shared" si="346"/>
        <v>25.21</v>
      </c>
      <c r="CR320" s="2">
        <f t="shared" si="347"/>
        <v>3.5</v>
      </c>
      <c r="CS320" s="2">
        <f t="shared" si="348"/>
        <v>0.12</v>
      </c>
      <c r="CT320" s="2">
        <f t="shared" si="349"/>
        <v>13.33</v>
      </c>
      <c r="CU320" s="2">
        <f t="shared" si="350"/>
        <v>0</v>
      </c>
      <c r="CV320" s="2">
        <f t="shared" si="351"/>
        <v>1.47</v>
      </c>
      <c r="CW320" s="2">
        <f t="shared" si="352"/>
        <v>0.01</v>
      </c>
      <c r="CX320" s="2">
        <f t="shared" si="353"/>
        <v>0</v>
      </c>
      <c r="CY320" s="2">
        <f t="shared" si="354"/>
        <v>247.48</v>
      </c>
      <c r="CZ320" s="2">
        <f t="shared" si="355"/>
        <v>152.792</v>
      </c>
      <c r="DA320" s="2"/>
      <c r="DB320" s="2"/>
      <c r="DC320" s="2" t="s">
        <v>4</v>
      </c>
      <c r="DD320" s="2" t="s">
        <v>4</v>
      </c>
      <c r="DE320" s="2" t="s">
        <v>4</v>
      </c>
      <c r="DF320" s="2" t="s">
        <v>4</v>
      </c>
      <c r="DG320" s="2" t="s">
        <v>4</v>
      </c>
      <c r="DH320" s="2" t="s">
        <v>4</v>
      </c>
      <c r="DI320" s="2" t="s">
        <v>4</v>
      </c>
      <c r="DJ320" s="2" t="s">
        <v>4</v>
      </c>
      <c r="DK320" s="2" t="s">
        <v>4</v>
      </c>
      <c r="DL320" s="2" t="s">
        <v>4</v>
      </c>
      <c r="DM320" s="2" t="s">
        <v>4</v>
      </c>
      <c r="DN320" s="2">
        <v>0</v>
      </c>
      <c r="DO320" s="2">
        <v>0</v>
      </c>
      <c r="DP320" s="2">
        <v>1</v>
      </c>
      <c r="DQ320" s="2">
        <v>1</v>
      </c>
      <c r="DR320" s="2"/>
      <c r="DS320" s="2"/>
      <c r="DT320" s="2"/>
      <c r="DU320" s="2">
        <v>1013</v>
      </c>
      <c r="DV320" s="2" t="s">
        <v>101</v>
      </c>
      <c r="DW320" s="2" t="s">
        <v>101</v>
      </c>
      <c r="DX320" s="2">
        <v>1</v>
      </c>
      <c r="DY320" s="2"/>
      <c r="DZ320" s="2"/>
      <c r="EA320" s="2"/>
      <c r="EB320" s="2"/>
      <c r="EC320" s="2"/>
      <c r="ED320" s="2"/>
      <c r="EE320" s="2">
        <v>16510514</v>
      </c>
      <c r="EF320" s="2">
        <v>2</v>
      </c>
      <c r="EG320" s="2" t="s">
        <v>22</v>
      </c>
      <c r="EH320" s="2">
        <v>0</v>
      </c>
      <c r="EI320" s="2" t="s">
        <v>4</v>
      </c>
      <c r="EJ320" s="2">
        <v>1</v>
      </c>
      <c r="EK320" s="2">
        <v>16001</v>
      </c>
      <c r="EL320" s="2" t="s">
        <v>534</v>
      </c>
      <c r="EM320" s="2" t="s">
        <v>535</v>
      </c>
      <c r="EN320" s="2"/>
      <c r="EO320" s="2" t="s">
        <v>4</v>
      </c>
      <c r="EP320" s="2"/>
      <c r="EQ320" s="2">
        <v>0</v>
      </c>
      <c r="ER320" s="2">
        <v>42.04</v>
      </c>
      <c r="ES320" s="2">
        <v>25.21</v>
      </c>
      <c r="ET320" s="2">
        <v>3.5</v>
      </c>
      <c r="EU320" s="2">
        <v>0.12</v>
      </c>
      <c r="EV320" s="2">
        <v>13.33</v>
      </c>
      <c r="EW320" s="2">
        <v>1.47</v>
      </c>
      <c r="EX320" s="2">
        <v>0.01</v>
      </c>
      <c r="EY320" s="2">
        <v>0</v>
      </c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>
        <v>0</v>
      </c>
      <c r="FR320" s="2">
        <f t="shared" si="356"/>
        <v>0</v>
      </c>
      <c r="FS320" s="2">
        <v>0</v>
      </c>
      <c r="FT320" s="2" t="s">
        <v>26</v>
      </c>
      <c r="FU320" s="2" t="s">
        <v>27</v>
      </c>
      <c r="FV320" s="2"/>
      <c r="FW320" s="2"/>
      <c r="FX320" s="2">
        <v>115.2</v>
      </c>
      <c r="FY320" s="2">
        <v>70.55</v>
      </c>
      <c r="FZ320" s="2"/>
      <c r="GA320" s="2" t="s">
        <v>4</v>
      </c>
      <c r="GB320" s="2"/>
      <c r="GC320" s="2"/>
      <c r="GD320" s="2">
        <v>0</v>
      </c>
      <c r="GE320" s="2"/>
      <c r="GF320" s="2">
        <v>1420229388</v>
      </c>
      <c r="GG320" s="2">
        <v>2</v>
      </c>
      <c r="GH320" s="2">
        <v>1</v>
      </c>
      <c r="GI320" s="2">
        <v>-2</v>
      </c>
      <c r="GJ320" s="2">
        <v>0</v>
      </c>
      <c r="GK320" s="2">
        <f>ROUND(R320*(R12)/100,2)</f>
        <v>0</v>
      </c>
      <c r="GL320" s="2">
        <f t="shared" si="357"/>
        <v>0</v>
      </c>
      <c r="GM320" s="2">
        <f t="shared" si="358"/>
        <v>1072.9100000000001</v>
      </c>
      <c r="GN320" s="2">
        <f t="shared" si="359"/>
        <v>1072.9100000000001</v>
      </c>
      <c r="GO320" s="2">
        <f t="shared" si="360"/>
        <v>0</v>
      </c>
      <c r="GP320" s="2">
        <f t="shared" si="361"/>
        <v>0</v>
      </c>
      <c r="GQ320" s="2"/>
      <c r="GR320" s="2">
        <v>0</v>
      </c>
      <c r="GS320" s="2">
        <v>3</v>
      </c>
      <c r="GT320" s="2">
        <v>0</v>
      </c>
      <c r="GU320" s="2" t="s">
        <v>4</v>
      </c>
      <c r="GV320" s="2">
        <f t="shared" si="362"/>
        <v>0</v>
      </c>
      <c r="GW320" s="2">
        <v>1</v>
      </c>
      <c r="GX320" s="2">
        <f t="shared" si="363"/>
        <v>0</v>
      </c>
      <c r="GY320" s="2"/>
      <c r="GZ320" s="2"/>
      <c r="HA320" s="2">
        <v>0</v>
      </c>
      <c r="HB320" s="2">
        <v>0</v>
      </c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  <c r="IG320" s="2"/>
      <c r="IH320" s="2"/>
      <c r="II320" s="2"/>
      <c r="IJ320" s="2"/>
      <c r="IK320" s="2">
        <v>0</v>
      </c>
      <c r="IL320" s="2"/>
      <c r="IM320" s="2"/>
      <c r="IN320" s="2"/>
      <c r="IO320" s="2"/>
      <c r="IP320" s="2"/>
      <c r="IQ320" s="2"/>
      <c r="IR320" s="2"/>
      <c r="IS320" s="2"/>
      <c r="IT320" s="2"/>
      <c r="IU320" s="2"/>
    </row>
    <row r="321" spans="1:255" x14ac:dyDescent="0.2">
      <c r="A321">
        <v>17</v>
      </c>
      <c r="B321">
        <v>1</v>
      </c>
      <c r="C321">
        <f>ROW(SmtRes!A722)</f>
        <v>722</v>
      </c>
      <c r="D321">
        <f>ROW(EtalonRes!A714)</f>
        <v>714</v>
      </c>
      <c r="E321" t="s">
        <v>530</v>
      </c>
      <c r="F321" t="s">
        <v>531</v>
      </c>
      <c r="G321" t="s">
        <v>532</v>
      </c>
      <c r="H321" t="s">
        <v>101</v>
      </c>
      <c r="I321">
        <v>16</v>
      </c>
      <c r="J321">
        <v>0</v>
      </c>
      <c r="O321">
        <f t="shared" si="325"/>
        <v>4392.34</v>
      </c>
      <c r="P321">
        <f t="shared" si="326"/>
        <v>2633.94</v>
      </c>
      <c r="Q321">
        <f t="shared" si="327"/>
        <v>365.68</v>
      </c>
      <c r="R321">
        <f t="shared" si="328"/>
        <v>12.54</v>
      </c>
      <c r="S321">
        <f t="shared" si="329"/>
        <v>1392.72</v>
      </c>
      <c r="T321">
        <f t="shared" si="330"/>
        <v>0</v>
      </c>
      <c r="U321">
        <f t="shared" si="331"/>
        <v>23.52</v>
      </c>
      <c r="V321">
        <f t="shared" si="332"/>
        <v>0.16</v>
      </c>
      <c r="W321">
        <f t="shared" si="333"/>
        <v>0</v>
      </c>
      <c r="X321">
        <f t="shared" si="334"/>
        <v>1616.05</v>
      </c>
      <c r="Y321">
        <f t="shared" si="335"/>
        <v>997.73</v>
      </c>
      <c r="AA321">
        <v>16483255</v>
      </c>
      <c r="AB321">
        <f t="shared" si="336"/>
        <v>42.04</v>
      </c>
      <c r="AC321">
        <f t="shared" si="337"/>
        <v>25.21</v>
      </c>
      <c r="AD321">
        <f t="shared" si="364"/>
        <v>3.5</v>
      </c>
      <c r="AE321">
        <f t="shared" si="365"/>
        <v>0.12</v>
      </c>
      <c r="AF321">
        <f t="shared" si="365"/>
        <v>13.33</v>
      </c>
      <c r="AG321">
        <f t="shared" si="341"/>
        <v>0</v>
      </c>
      <c r="AH321">
        <f t="shared" si="366"/>
        <v>1.47</v>
      </c>
      <c r="AI321">
        <f t="shared" si="366"/>
        <v>0.01</v>
      </c>
      <c r="AJ321">
        <f t="shared" si="344"/>
        <v>0</v>
      </c>
      <c r="AK321">
        <v>42.04</v>
      </c>
      <c r="AL321">
        <v>25.21</v>
      </c>
      <c r="AM321">
        <v>3.5</v>
      </c>
      <c r="AN321">
        <v>0.12</v>
      </c>
      <c r="AO321">
        <v>13.33</v>
      </c>
      <c r="AP321">
        <v>0</v>
      </c>
      <c r="AQ321">
        <v>1.47</v>
      </c>
      <c r="AR321">
        <v>0.01</v>
      </c>
      <c r="AS321">
        <v>0</v>
      </c>
      <c r="AT321">
        <v>115</v>
      </c>
      <c r="AU321">
        <v>71</v>
      </c>
      <c r="AV321">
        <v>1</v>
      </c>
      <c r="AW321">
        <v>1</v>
      </c>
      <c r="AZ321">
        <v>6.53</v>
      </c>
      <c r="BA321">
        <v>6.53</v>
      </c>
      <c r="BB321">
        <v>6.53</v>
      </c>
      <c r="BC321">
        <v>6.53</v>
      </c>
      <c r="BD321" t="s">
        <v>4</v>
      </c>
      <c r="BE321" t="s">
        <v>4</v>
      </c>
      <c r="BF321" t="s">
        <v>4</v>
      </c>
      <c r="BG321" t="s">
        <v>4</v>
      </c>
      <c r="BH321">
        <v>0</v>
      </c>
      <c r="BI321">
        <v>1</v>
      </c>
      <c r="BJ321" t="s">
        <v>533</v>
      </c>
      <c r="BM321">
        <v>16001</v>
      </c>
      <c r="BN321">
        <v>0</v>
      </c>
      <c r="BO321" t="s">
        <v>4</v>
      </c>
      <c r="BP321">
        <v>0</v>
      </c>
      <c r="BQ321">
        <v>2</v>
      </c>
      <c r="BR321">
        <v>0</v>
      </c>
      <c r="BS321">
        <v>6.53</v>
      </c>
      <c r="BT321">
        <v>1</v>
      </c>
      <c r="BU321">
        <v>1</v>
      </c>
      <c r="BV321">
        <v>1</v>
      </c>
      <c r="BW321">
        <v>1</v>
      </c>
      <c r="BX321">
        <v>1</v>
      </c>
      <c r="BY321" t="s">
        <v>4</v>
      </c>
      <c r="BZ321">
        <v>128</v>
      </c>
      <c r="CA321">
        <v>83</v>
      </c>
      <c r="CF321">
        <v>0</v>
      </c>
      <c r="CG321">
        <v>0</v>
      </c>
      <c r="CM321">
        <v>0</v>
      </c>
      <c r="CN321" t="s">
        <v>4</v>
      </c>
      <c r="CO321">
        <v>0</v>
      </c>
      <c r="CP321">
        <f t="shared" si="345"/>
        <v>4392.34</v>
      </c>
      <c r="CQ321">
        <f t="shared" si="346"/>
        <v>164.62130000000002</v>
      </c>
      <c r="CR321">
        <f t="shared" si="347"/>
        <v>22.855</v>
      </c>
      <c r="CS321">
        <f t="shared" si="348"/>
        <v>0.78359999999999996</v>
      </c>
      <c r="CT321">
        <f t="shared" si="349"/>
        <v>87.044899999999998</v>
      </c>
      <c r="CU321">
        <f t="shared" si="350"/>
        <v>0</v>
      </c>
      <c r="CV321">
        <f t="shared" si="351"/>
        <v>1.47</v>
      </c>
      <c r="CW321">
        <f t="shared" si="352"/>
        <v>0.01</v>
      </c>
      <c r="CX321">
        <f t="shared" si="353"/>
        <v>0</v>
      </c>
      <c r="CY321">
        <f t="shared" si="354"/>
        <v>1616.049</v>
      </c>
      <c r="CZ321">
        <f t="shared" si="355"/>
        <v>997.73460000000011</v>
      </c>
      <c r="DC321" t="s">
        <v>4</v>
      </c>
      <c r="DD321" t="s">
        <v>4</v>
      </c>
      <c r="DE321" t="s">
        <v>4</v>
      </c>
      <c r="DF321" t="s">
        <v>4</v>
      </c>
      <c r="DG321" t="s">
        <v>4</v>
      </c>
      <c r="DH321" t="s">
        <v>4</v>
      </c>
      <c r="DI321" t="s">
        <v>4</v>
      </c>
      <c r="DJ321" t="s">
        <v>4</v>
      </c>
      <c r="DK321" t="s">
        <v>4</v>
      </c>
      <c r="DL321" t="s">
        <v>4</v>
      </c>
      <c r="DM321" t="s">
        <v>4</v>
      </c>
      <c r="DN321">
        <v>0</v>
      </c>
      <c r="DO321">
        <v>0</v>
      </c>
      <c r="DP321">
        <v>1</v>
      </c>
      <c r="DQ321">
        <v>1</v>
      </c>
      <c r="DU321">
        <v>1013</v>
      </c>
      <c r="DV321" t="s">
        <v>101</v>
      </c>
      <c r="DW321" t="s">
        <v>101</v>
      </c>
      <c r="DX321">
        <v>1</v>
      </c>
      <c r="EE321">
        <v>16510514</v>
      </c>
      <c r="EF321">
        <v>2</v>
      </c>
      <c r="EG321" t="s">
        <v>22</v>
      </c>
      <c r="EH321">
        <v>0</v>
      </c>
      <c r="EI321" t="s">
        <v>4</v>
      </c>
      <c r="EJ321">
        <v>1</v>
      </c>
      <c r="EK321">
        <v>16001</v>
      </c>
      <c r="EL321" t="s">
        <v>534</v>
      </c>
      <c r="EM321" t="s">
        <v>535</v>
      </c>
      <c r="EO321" t="s">
        <v>4</v>
      </c>
      <c r="EQ321">
        <v>0</v>
      </c>
      <c r="ER321">
        <v>42.04</v>
      </c>
      <c r="ES321">
        <v>25.21</v>
      </c>
      <c r="ET321">
        <v>3.5</v>
      </c>
      <c r="EU321">
        <v>0.12</v>
      </c>
      <c r="EV321">
        <v>13.33</v>
      </c>
      <c r="EW321">
        <v>1.47</v>
      </c>
      <c r="EX321">
        <v>0.01</v>
      </c>
      <c r="EY321">
        <v>0</v>
      </c>
      <c r="FQ321">
        <v>0</v>
      </c>
      <c r="FR321">
        <f t="shared" si="356"/>
        <v>0</v>
      </c>
      <c r="FS321">
        <v>0</v>
      </c>
      <c r="FT321" t="s">
        <v>26</v>
      </c>
      <c r="FU321" t="s">
        <v>27</v>
      </c>
      <c r="FX321">
        <v>115.2</v>
      </c>
      <c r="FY321">
        <v>70.55</v>
      </c>
      <c r="GA321" t="s">
        <v>4</v>
      </c>
      <c r="GD321">
        <v>0</v>
      </c>
      <c r="GF321">
        <v>1420229388</v>
      </c>
      <c r="GG321">
        <v>1</v>
      </c>
      <c r="GH321">
        <v>1</v>
      </c>
      <c r="GI321">
        <v>4</v>
      </c>
      <c r="GJ321">
        <v>0</v>
      </c>
      <c r="GK321">
        <f>ROUND(R321*(S12)/100,2)</f>
        <v>0</v>
      </c>
      <c r="GL321">
        <f t="shared" si="357"/>
        <v>0</v>
      </c>
      <c r="GM321">
        <f t="shared" si="358"/>
        <v>7006.12</v>
      </c>
      <c r="GN321">
        <f t="shared" si="359"/>
        <v>7006.12</v>
      </c>
      <c r="GO321">
        <f t="shared" si="360"/>
        <v>0</v>
      </c>
      <c r="GP321">
        <f t="shared" si="361"/>
        <v>0</v>
      </c>
      <c r="GR321">
        <v>0</v>
      </c>
      <c r="GS321">
        <v>3</v>
      </c>
      <c r="GT321">
        <v>0</v>
      </c>
      <c r="GU321" t="s">
        <v>4</v>
      </c>
      <c r="GV321">
        <f t="shared" si="362"/>
        <v>0</v>
      </c>
      <c r="GW321">
        <v>1</v>
      </c>
      <c r="GX321">
        <f t="shared" si="363"/>
        <v>0</v>
      </c>
      <c r="HA321">
        <v>0</v>
      </c>
      <c r="HB321">
        <v>0</v>
      </c>
      <c r="IK321">
        <v>0</v>
      </c>
    </row>
    <row r="322" spans="1:255" x14ac:dyDescent="0.2">
      <c r="A322" s="2">
        <v>18</v>
      </c>
      <c r="B322" s="2">
        <v>1</v>
      </c>
      <c r="C322" s="2">
        <v>714</v>
      </c>
      <c r="D322" s="2"/>
      <c r="E322" s="2" t="s">
        <v>536</v>
      </c>
      <c r="F322" s="2" t="s">
        <v>537</v>
      </c>
      <c r="G322" s="2" t="s">
        <v>538</v>
      </c>
      <c r="H322" s="2" t="s">
        <v>82</v>
      </c>
      <c r="I322" s="2">
        <f>I320*J322</f>
        <v>16</v>
      </c>
      <c r="J322" s="2">
        <v>1</v>
      </c>
      <c r="K322" s="2"/>
      <c r="L322" s="2"/>
      <c r="M322" s="2"/>
      <c r="N322" s="2"/>
      <c r="O322" s="2">
        <f t="shared" si="325"/>
        <v>1010.72</v>
      </c>
      <c r="P322" s="2">
        <f t="shared" si="326"/>
        <v>1010.72</v>
      </c>
      <c r="Q322" s="2">
        <f t="shared" si="327"/>
        <v>0</v>
      </c>
      <c r="R322" s="2">
        <f t="shared" si="328"/>
        <v>0</v>
      </c>
      <c r="S322" s="2">
        <f t="shared" si="329"/>
        <v>0</v>
      </c>
      <c r="T322" s="2">
        <f t="shared" si="330"/>
        <v>0</v>
      </c>
      <c r="U322" s="2">
        <f t="shared" si="331"/>
        <v>0</v>
      </c>
      <c r="V322" s="2">
        <f t="shared" si="332"/>
        <v>0</v>
      </c>
      <c r="W322" s="2">
        <f t="shared" si="333"/>
        <v>0</v>
      </c>
      <c r="X322" s="2">
        <f t="shared" si="334"/>
        <v>0</v>
      </c>
      <c r="Y322" s="2">
        <f t="shared" si="335"/>
        <v>0</v>
      </c>
      <c r="Z322" s="2"/>
      <c r="AA322" s="2">
        <v>16483241</v>
      </c>
      <c r="AB322" s="2">
        <f t="shared" si="336"/>
        <v>63.17</v>
      </c>
      <c r="AC322" s="2">
        <f t="shared" si="337"/>
        <v>63.17</v>
      </c>
      <c r="AD322" s="2">
        <f t="shared" si="364"/>
        <v>0</v>
      </c>
      <c r="AE322" s="2">
        <f t="shared" si="365"/>
        <v>0</v>
      </c>
      <c r="AF322" s="2">
        <f t="shared" si="365"/>
        <v>0</v>
      </c>
      <c r="AG322" s="2">
        <f t="shared" si="341"/>
        <v>0</v>
      </c>
      <c r="AH322" s="2">
        <f t="shared" si="366"/>
        <v>0</v>
      </c>
      <c r="AI322" s="2">
        <f t="shared" si="366"/>
        <v>0</v>
      </c>
      <c r="AJ322" s="2">
        <f t="shared" si="344"/>
        <v>0</v>
      </c>
      <c r="AK322" s="2">
        <v>63.17</v>
      </c>
      <c r="AL322" s="2">
        <v>63.17</v>
      </c>
      <c r="AM322" s="2">
        <v>0</v>
      </c>
      <c r="AN322" s="2">
        <v>0</v>
      </c>
      <c r="AO322" s="2">
        <v>0</v>
      </c>
      <c r="AP322" s="2">
        <v>0</v>
      </c>
      <c r="AQ322" s="2">
        <v>0</v>
      </c>
      <c r="AR322" s="2">
        <v>0</v>
      </c>
      <c r="AS322" s="2">
        <v>0</v>
      </c>
      <c r="AT322" s="2">
        <v>115</v>
      </c>
      <c r="AU322" s="2">
        <v>71</v>
      </c>
      <c r="AV322" s="2">
        <v>1</v>
      </c>
      <c r="AW322" s="2">
        <v>1</v>
      </c>
      <c r="AX322" s="2"/>
      <c r="AY322" s="2"/>
      <c r="AZ322" s="2">
        <v>1</v>
      </c>
      <c r="BA322" s="2">
        <v>1</v>
      </c>
      <c r="BB322" s="2">
        <v>1</v>
      </c>
      <c r="BC322" s="2">
        <v>1</v>
      </c>
      <c r="BD322" s="2" t="s">
        <v>4</v>
      </c>
      <c r="BE322" s="2" t="s">
        <v>4</v>
      </c>
      <c r="BF322" s="2" t="s">
        <v>4</v>
      </c>
      <c r="BG322" s="2" t="s">
        <v>4</v>
      </c>
      <c r="BH322" s="2">
        <v>3</v>
      </c>
      <c r="BI322" s="2">
        <v>1</v>
      </c>
      <c r="BJ322" s="2" t="s">
        <v>539</v>
      </c>
      <c r="BK322" s="2"/>
      <c r="BL322" s="2"/>
      <c r="BM322" s="2">
        <v>16001</v>
      </c>
      <c r="BN322" s="2">
        <v>0</v>
      </c>
      <c r="BO322" s="2" t="s">
        <v>4</v>
      </c>
      <c r="BP322" s="2">
        <v>0</v>
      </c>
      <c r="BQ322" s="2">
        <v>2</v>
      </c>
      <c r="BR322" s="2">
        <v>0</v>
      </c>
      <c r="BS322" s="2">
        <v>1</v>
      </c>
      <c r="BT322" s="2">
        <v>1</v>
      </c>
      <c r="BU322" s="2">
        <v>1</v>
      </c>
      <c r="BV322" s="2">
        <v>1</v>
      </c>
      <c r="BW322" s="2">
        <v>1</v>
      </c>
      <c r="BX322" s="2">
        <v>1</v>
      </c>
      <c r="BY322" s="2" t="s">
        <v>4</v>
      </c>
      <c r="BZ322" s="2">
        <v>128</v>
      </c>
      <c r="CA322" s="2">
        <v>83</v>
      </c>
      <c r="CB322" s="2"/>
      <c r="CC322" s="2"/>
      <c r="CD322" s="2"/>
      <c r="CE322" s="2"/>
      <c r="CF322" s="2">
        <v>0</v>
      </c>
      <c r="CG322" s="2">
        <v>0</v>
      </c>
      <c r="CH322" s="2"/>
      <c r="CI322" s="2"/>
      <c r="CJ322" s="2"/>
      <c r="CK322" s="2"/>
      <c r="CL322" s="2"/>
      <c r="CM322" s="2">
        <v>0</v>
      </c>
      <c r="CN322" s="2" t="s">
        <v>4</v>
      </c>
      <c r="CO322" s="2">
        <v>0</v>
      </c>
      <c r="CP322" s="2">
        <f t="shared" si="345"/>
        <v>1010.72</v>
      </c>
      <c r="CQ322" s="2">
        <f t="shared" si="346"/>
        <v>63.17</v>
      </c>
      <c r="CR322" s="2">
        <f t="shared" si="347"/>
        <v>0</v>
      </c>
      <c r="CS322" s="2">
        <f t="shared" si="348"/>
        <v>0</v>
      </c>
      <c r="CT322" s="2">
        <f t="shared" si="349"/>
        <v>0</v>
      </c>
      <c r="CU322" s="2">
        <f t="shared" si="350"/>
        <v>0</v>
      </c>
      <c r="CV322" s="2">
        <f t="shared" si="351"/>
        <v>0</v>
      </c>
      <c r="CW322" s="2">
        <f t="shared" si="352"/>
        <v>0</v>
      </c>
      <c r="CX322" s="2">
        <f t="shared" si="353"/>
        <v>0</v>
      </c>
      <c r="CY322" s="2">
        <f t="shared" si="354"/>
        <v>0</v>
      </c>
      <c r="CZ322" s="2">
        <f t="shared" si="355"/>
        <v>0</v>
      </c>
      <c r="DA322" s="2"/>
      <c r="DB322" s="2"/>
      <c r="DC322" s="2" t="s">
        <v>4</v>
      </c>
      <c r="DD322" s="2" t="s">
        <v>4</v>
      </c>
      <c r="DE322" s="2" t="s">
        <v>4</v>
      </c>
      <c r="DF322" s="2" t="s">
        <v>4</v>
      </c>
      <c r="DG322" s="2" t="s">
        <v>4</v>
      </c>
      <c r="DH322" s="2" t="s">
        <v>4</v>
      </c>
      <c r="DI322" s="2" t="s">
        <v>4</v>
      </c>
      <c r="DJ322" s="2" t="s">
        <v>4</v>
      </c>
      <c r="DK322" s="2" t="s">
        <v>4</v>
      </c>
      <c r="DL322" s="2" t="s">
        <v>4</v>
      </c>
      <c r="DM322" s="2" t="s">
        <v>4</v>
      </c>
      <c r="DN322" s="2">
        <v>0</v>
      </c>
      <c r="DO322" s="2">
        <v>0</v>
      </c>
      <c r="DP322" s="2">
        <v>1</v>
      </c>
      <c r="DQ322" s="2">
        <v>1</v>
      </c>
      <c r="DR322" s="2"/>
      <c r="DS322" s="2"/>
      <c r="DT322" s="2"/>
      <c r="DU322" s="2">
        <v>1010</v>
      </c>
      <c r="DV322" s="2" t="s">
        <v>82</v>
      </c>
      <c r="DW322" s="2" t="s">
        <v>82</v>
      </c>
      <c r="DX322" s="2">
        <v>1</v>
      </c>
      <c r="DY322" s="2"/>
      <c r="DZ322" s="2"/>
      <c r="EA322" s="2"/>
      <c r="EB322" s="2"/>
      <c r="EC322" s="2"/>
      <c r="ED322" s="2"/>
      <c r="EE322" s="2">
        <v>16510514</v>
      </c>
      <c r="EF322" s="2">
        <v>2</v>
      </c>
      <c r="EG322" s="2" t="s">
        <v>22</v>
      </c>
      <c r="EH322" s="2">
        <v>0</v>
      </c>
      <c r="EI322" s="2" t="s">
        <v>4</v>
      </c>
      <c r="EJ322" s="2">
        <v>1</v>
      </c>
      <c r="EK322" s="2">
        <v>16001</v>
      </c>
      <c r="EL322" s="2" t="s">
        <v>534</v>
      </c>
      <c r="EM322" s="2" t="s">
        <v>535</v>
      </c>
      <c r="EN322" s="2"/>
      <c r="EO322" s="2" t="s">
        <v>4</v>
      </c>
      <c r="EP322" s="2"/>
      <c r="EQ322" s="2">
        <v>0</v>
      </c>
      <c r="ER322" s="2">
        <v>63.17</v>
      </c>
      <c r="ES322" s="2">
        <v>63.17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>
        <v>0</v>
      </c>
      <c r="FR322" s="2">
        <f t="shared" si="356"/>
        <v>0</v>
      </c>
      <c r="FS322" s="2">
        <v>0</v>
      </c>
      <c r="FT322" s="2" t="s">
        <v>26</v>
      </c>
      <c r="FU322" s="2" t="s">
        <v>27</v>
      </c>
      <c r="FV322" s="2"/>
      <c r="FW322" s="2"/>
      <c r="FX322" s="2">
        <v>115.2</v>
      </c>
      <c r="FY322" s="2">
        <v>70.55</v>
      </c>
      <c r="FZ322" s="2"/>
      <c r="GA322" s="2" t="s">
        <v>4</v>
      </c>
      <c r="GB322" s="2"/>
      <c r="GC322" s="2"/>
      <c r="GD322" s="2">
        <v>0</v>
      </c>
      <c r="GE322" s="2"/>
      <c r="GF322" s="2">
        <v>-98814935</v>
      </c>
      <c r="GG322" s="2">
        <v>2</v>
      </c>
      <c r="GH322" s="2">
        <v>1</v>
      </c>
      <c r="GI322" s="2">
        <v>-2</v>
      </c>
      <c r="GJ322" s="2">
        <v>0</v>
      </c>
      <c r="GK322" s="2">
        <f>ROUND(R322*(R12)/100,2)</f>
        <v>0</v>
      </c>
      <c r="GL322" s="2">
        <f t="shared" si="357"/>
        <v>0</v>
      </c>
      <c r="GM322" s="2">
        <f t="shared" si="358"/>
        <v>1010.72</v>
      </c>
      <c r="GN322" s="2">
        <f t="shared" si="359"/>
        <v>1010.72</v>
      </c>
      <c r="GO322" s="2">
        <f t="shared" si="360"/>
        <v>0</v>
      </c>
      <c r="GP322" s="2">
        <f t="shared" si="361"/>
        <v>0</v>
      </c>
      <c r="GQ322" s="2"/>
      <c r="GR322" s="2">
        <v>0</v>
      </c>
      <c r="GS322" s="2">
        <v>3</v>
      </c>
      <c r="GT322" s="2">
        <v>0</v>
      </c>
      <c r="GU322" s="2" t="s">
        <v>4</v>
      </c>
      <c r="GV322" s="2">
        <f t="shared" si="362"/>
        <v>0</v>
      </c>
      <c r="GW322" s="2">
        <v>1</v>
      </c>
      <c r="GX322" s="2">
        <f t="shared" si="363"/>
        <v>0</v>
      </c>
      <c r="GY322" s="2"/>
      <c r="GZ322" s="2"/>
      <c r="HA322" s="2">
        <v>0</v>
      </c>
      <c r="HB322" s="2">
        <v>0</v>
      </c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>
        <v>0</v>
      </c>
      <c r="IL322" s="2"/>
      <c r="IM322" s="2"/>
      <c r="IN322" s="2"/>
      <c r="IO322" s="2"/>
      <c r="IP322" s="2"/>
      <c r="IQ322" s="2"/>
      <c r="IR322" s="2"/>
      <c r="IS322" s="2"/>
      <c r="IT322" s="2"/>
      <c r="IU322" s="2"/>
    </row>
    <row r="323" spans="1:255" x14ac:dyDescent="0.2">
      <c r="A323">
        <v>18</v>
      </c>
      <c r="B323">
        <v>1</v>
      </c>
      <c r="C323">
        <v>722</v>
      </c>
      <c r="E323" t="s">
        <v>536</v>
      </c>
      <c r="F323" t="s">
        <v>537</v>
      </c>
      <c r="G323" t="s">
        <v>538</v>
      </c>
      <c r="H323" t="s">
        <v>82</v>
      </c>
      <c r="I323">
        <f>I321*J323</f>
        <v>16</v>
      </c>
      <c r="J323">
        <v>1</v>
      </c>
      <c r="O323">
        <f t="shared" si="325"/>
        <v>6600</v>
      </c>
      <c r="P323">
        <f t="shared" si="326"/>
        <v>6600</v>
      </c>
      <c r="Q323">
        <f t="shared" si="327"/>
        <v>0</v>
      </c>
      <c r="R323">
        <f t="shared" si="328"/>
        <v>0</v>
      </c>
      <c r="S323">
        <f t="shared" si="329"/>
        <v>0</v>
      </c>
      <c r="T323">
        <f t="shared" si="330"/>
        <v>0</v>
      </c>
      <c r="U323">
        <f t="shared" si="331"/>
        <v>0</v>
      </c>
      <c r="V323">
        <f t="shared" si="332"/>
        <v>0</v>
      </c>
      <c r="W323">
        <f t="shared" si="333"/>
        <v>0</v>
      </c>
      <c r="X323">
        <f t="shared" si="334"/>
        <v>0</v>
      </c>
      <c r="Y323">
        <f t="shared" si="335"/>
        <v>0</v>
      </c>
      <c r="AA323">
        <v>16483255</v>
      </c>
      <c r="AB323">
        <f t="shared" si="336"/>
        <v>63.17</v>
      </c>
      <c r="AC323">
        <f t="shared" si="337"/>
        <v>63.17</v>
      </c>
      <c r="AD323">
        <f t="shared" si="364"/>
        <v>0</v>
      </c>
      <c r="AE323">
        <f t="shared" si="365"/>
        <v>0</v>
      </c>
      <c r="AF323">
        <f t="shared" si="365"/>
        <v>0</v>
      </c>
      <c r="AG323">
        <f t="shared" si="341"/>
        <v>0</v>
      </c>
      <c r="AH323">
        <f t="shared" si="366"/>
        <v>0</v>
      </c>
      <c r="AI323">
        <f t="shared" si="366"/>
        <v>0</v>
      </c>
      <c r="AJ323">
        <f t="shared" si="344"/>
        <v>0</v>
      </c>
      <c r="AK323">
        <v>63.17</v>
      </c>
      <c r="AL323">
        <v>63.17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115</v>
      </c>
      <c r="AU323">
        <v>71</v>
      </c>
      <c r="AV323">
        <v>1</v>
      </c>
      <c r="AW323">
        <v>1</v>
      </c>
      <c r="AZ323">
        <v>6.53</v>
      </c>
      <c r="BA323">
        <v>1</v>
      </c>
      <c r="BB323">
        <v>1</v>
      </c>
      <c r="BC323">
        <v>6.53</v>
      </c>
      <c r="BD323" t="s">
        <v>4</v>
      </c>
      <c r="BE323" t="s">
        <v>4</v>
      </c>
      <c r="BF323" t="s">
        <v>4</v>
      </c>
      <c r="BG323" t="s">
        <v>4</v>
      </c>
      <c r="BH323">
        <v>3</v>
      </c>
      <c r="BI323">
        <v>1</v>
      </c>
      <c r="BJ323" t="s">
        <v>539</v>
      </c>
      <c r="BM323">
        <v>16001</v>
      </c>
      <c r="BN323">
        <v>0</v>
      </c>
      <c r="BO323" t="s">
        <v>4</v>
      </c>
      <c r="BP323">
        <v>0</v>
      </c>
      <c r="BQ323">
        <v>2</v>
      </c>
      <c r="BR323">
        <v>0</v>
      </c>
      <c r="BS323">
        <v>1</v>
      </c>
      <c r="BT323">
        <v>1</v>
      </c>
      <c r="BU323">
        <v>1</v>
      </c>
      <c r="BV323">
        <v>1</v>
      </c>
      <c r="BW323">
        <v>1</v>
      </c>
      <c r="BX323">
        <v>1</v>
      </c>
      <c r="BY323" t="s">
        <v>4</v>
      </c>
      <c r="BZ323">
        <v>128</v>
      </c>
      <c r="CA323">
        <v>83</v>
      </c>
      <c r="CF323">
        <v>0</v>
      </c>
      <c r="CG323">
        <v>0</v>
      </c>
      <c r="CM323">
        <v>0</v>
      </c>
      <c r="CN323" t="s">
        <v>4</v>
      </c>
      <c r="CO323">
        <v>0</v>
      </c>
      <c r="CP323">
        <f t="shared" si="345"/>
        <v>6600</v>
      </c>
      <c r="CQ323">
        <f t="shared" si="346"/>
        <v>412.50010000000003</v>
      </c>
      <c r="CR323">
        <f t="shared" si="347"/>
        <v>0</v>
      </c>
      <c r="CS323">
        <f t="shared" si="348"/>
        <v>0</v>
      </c>
      <c r="CT323">
        <f t="shared" si="349"/>
        <v>0</v>
      </c>
      <c r="CU323">
        <f t="shared" si="350"/>
        <v>0</v>
      </c>
      <c r="CV323">
        <f t="shared" si="351"/>
        <v>0</v>
      </c>
      <c r="CW323">
        <f t="shared" si="352"/>
        <v>0</v>
      </c>
      <c r="CX323">
        <f t="shared" si="353"/>
        <v>0</v>
      </c>
      <c r="CY323">
        <f t="shared" si="354"/>
        <v>0</v>
      </c>
      <c r="CZ323">
        <f t="shared" si="355"/>
        <v>0</v>
      </c>
      <c r="DC323" t="s">
        <v>4</v>
      </c>
      <c r="DD323" t="s">
        <v>4</v>
      </c>
      <c r="DE323" t="s">
        <v>4</v>
      </c>
      <c r="DF323" t="s">
        <v>4</v>
      </c>
      <c r="DG323" t="s">
        <v>4</v>
      </c>
      <c r="DH323" t="s">
        <v>4</v>
      </c>
      <c r="DI323" t="s">
        <v>4</v>
      </c>
      <c r="DJ323" t="s">
        <v>4</v>
      </c>
      <c r="DK323" t="s">
        <v>4</v>
      </c>
      <c r="DL323" t="s">
        <v>4</v>
      </c>
      <c r="DM323" t="s">
        <v>4</v>
      </c>
      <c r="DN323">
        <v>0</v>
      </c>
      <c r="DO323">
        <v>0</v>
      </c>
      <c r="DP323">
        <v>1</v>
      </c>
      <c r="DQ323">
        <v>1</v>
      </c>
      <c r="DU323">
        <v>1010</v>
      </c>
      <c r="DV323" t="s">
        <v>82</v>
      </c>
      <c r="DW323" t="s">
        <v>82</v>
      </c>
      <c r="DX323">
        <v>1</v>
      </c>
      <c r="EE323">
        <v>16510514</v>
      </c>
      <c r="EF323">
        <v>2</v>
      </c>
      <c r="EG323" t="s">
        <v>22</v>
      </c>
      <c r="EH323">
        <v>0</v>
      </c>
      <c r="EI323" t="s">
        <v>4</v>
      </c>
      <c r="EJ323">
        <v>1</v>
      </c>
      <c r="EK323">
        <v>16001</v>
      </c>
      <c r="EL323" t="s">
        <v>534</v>
      </c>
      <c r="EM323" t="s">
        <v>535</v>
      </c>
      <c r="EO323" t="s">
        <v>4</v>
      </c>
      <c r="EQ323">
        <v>0</v>
      </c>
      <c r="ER323">
        <v>63.17</v>
      </c>
      <c r="ES323">
        <v>63.17</v>
      </c>
      <c r="ET323">
        <v>0</v>
      </c>
      <c r="EU323">
        <v>0</v>
      </c>
      <c r="EV323">
        <v>0</v>
      </c>
      <c r="EW323">
        <v>0</v>
      </c>
      <c r="EX323">
        <v>0</v>
      </c>
      <c r="FQ323">
        <v>0</v>
      </c>
      <c r="FR323">
        <f t="shared" si="356"/>
        <v>0</v>
      </c>
      <c r="FS323">
        <v>0</v>
      </c>
      <c r="FT323" t="s">
        <v>26</v>
      </c>
      <c r="FU323" t="s">
        <v>27</v>
      </c>
      <c r="FX323">
        <v>115.2</v>
      </c>
      <c r="FY323">
        <v>70.55</v>
      </c>
      <c r="GA323" t="s">
        <v>4</v>
      </c>
      <c r="GD323">
        <v>0</v>
      </c>
      <c r="GF323">
        <v>-98814935</v>
      </c>
      <c r="GG323">
        <v>1</v>
      </c>
      <c r="GH323">
        <v>1</v>
      </c>
      <c r="GI323">
        <v>4</v>
      </c>
      <c r="GJ323">
        <v>0</v>
      </c>
      <c r="GK323">
        <f>ROUND(R323*(S12)/100,2)</f>
        <v>0</v>
      </c>
      <c r="GL323">
        <f t="shared" si="357"/>
        <v>0</v>
      </c>
      <c r="GM323">
        <f t="shared" si="358"/>
        <v>6600</v>
      </c>
      <c r="GN323">
        <f t="shared" si="359"/>
        <v>6600</v>
      </c>
      <c r="GO323">
        <f t="shared" si="360"/>
        <v>0</v>
      </c>
      <c r="GP323">
        <f t="shared" si="361"/>
        <v>0</v>
      </c>
      <c r="GR323">
        <v>0</v>
      </c>
      <c r="GS323">
        <v>3</v>
      </c>
      <c r="GT323">
        <v>0</v>
      </c>
      <c r="GU323" t="s">
        <v>4</v>
      </c>
      <c r="GV323">
        <f t="shared" si="362"/>
        <v>0</v>
      </c>
      <c r="GW323">
        <v>1</v>
      </c>
      <c r="GX323">
        <f t="shared" si="363"/>
        <v>0</v>
      </c>
      <c r="HA323">
        <v>0</v>
      </c>
      <c r="HB323">
        <v>0</v>
      </c>
      <c r="IK323">
        <v>0</v>
      </c>
    </row>
    <row r="324" spans="1:255" x14ac:dyDescent="0.2">
      <c r="A324" s="2">
        <v>17</v>
      </c>
      <c r="B324" s="2">
        <v>1</v>
      </c>
      <c r="C324" s="2">
        <f>ROW(SmtRes!A730)</f>
        <v>730</v>
      </c>
      <c r="D324" s="2">
        <f>ROW(EtalonRes!A721)</f>
        <v>721</v>
      </c>
      <c r="E324" s="2" t="s">
        <v>540</v>
      </c>
      <c r="F324" s="2" t="s">
        <v>541</v>
      </c>
      <c r="G324" s="2" t="s">
        <v>542</v>
      </c>
      <c r="H324" s="2" t="s">
        <v>31</v>
      </c>
      <c r="I324" s="2">
        <f>ROUND(6.56/100,9)</f>
        <v>6.5600000000000006E-2</v>
      </c>
      <c r="J324" s="2">
        <v>0</v>
      </c>
      <c r="K324" s="2"/>
      <c r="L324" s="2"/>
      <c r="M324" s="2"/>
      <c r="N324" s="2"/>
      <c r="O324" s="2">
        <f t="shared" si="325"/>
        <v>53.5</v>
      </c>
      <c r="P324" s="2">
        <f t="shared" si="326"/>
        <v>5.81</v>
      </c>
      <c r="Q324" s="2">
        <f t="shared" si="327"/>
        <v>0.19</v>
      </c>
      <c r="R324" s="2">
        <f t="shared" si="328"/>
        <v>0.04</v>
      </c>
      <c r="S324" s="2">
        <f t="shared" si="329"/>
        <v>47.5</v>
      </c>
      <c r="T324" s="2">
        <f t="shared" si="330"/>
        <v>0</v>
      </c>
      <c r="U324" s="2">
        <f t="shared" si="331"/>
        <v>5.3607664000000002</v>
      </c>
      <c r="V324" s="2">
        <f t="shared" si="332"/>
        <v>3.2800000000000004E-3</v>
      </c>
      <c r="W324" s="2">
        <f t="shared" si="333"/>
        <v>0</v>
      </c>
      <c r="X324" s="2">
        <f t="shared" si="334"/>
        <v>45.16</v>
      </c>
      <c r="Y324" s="2">
        <f t="shared" si="335"/>
        <v>22.34</v>
      </c>
      <c r="Z324" s="2"/>
      <c r="AA324" s="2">
        <v>16483241</v>
      </c>
      <c r="AB324" s="2">
        <f t="shared" si="336"/>
        <v>815.44849999999997</v>
      </c>
      <c r="AC324" s="2">
        <f t="shared" si="337"/>
        <v>88.57</v>
      </c>
      <c r="AD324" s="2">
        <f>ROUND(((((ET324*1.25))-((EU324*1.25)))+AE324),6)</f>
        <v>2.85</v>
      </c>
      <c r="AE324" s="2">
        <f>ROUND(((EU324*1.25)),6)</f>
        <v>0.61250000000000004</v>
      </c>
      <c r="AF324" s="2">
        <f>ROUND(((EV324*1.15)),6)</f>
        <v>724.02850000000001</v>
      </c>
      <c r="AG324" s="2">
        <f t="shared" si="341"/>
        <v>0</v>
      </c>
      <c r="AH324" s="2">
        <f>((EW324*1.15))</f>
        <v>81.718999999999994</v>
      </c>
      <c r="AI324" s="2">
        <f>((EX324*1.25))</f>
        <v>0.05</v>
      </c>
      <c r="AJ324" s="2">
        <f t="shared" si="344"/>
        <v>0</v>
      </c>
      <c r="AK324" s="2">
        <v>720.44</v>
      </c>
      <c r="AL324" s="2">
        <v>88.57</v>
      </c>
      <c r="AM324" s="2">
        <v>2.2799999999999998</v>
      </c>
      <c r="AN324" s="2">
        <v>0.49</v>
      </c>
      <c r="AO324" s="2">
        <v>629.59</v>
      </c>
      <c r="AP324" s="2">
        <v>0</v>
      </c>
      <c r="AQ324" s="2">
        <v>71.06</v>
      </c>
      <c r="AR324" s="2">
        <v>0.04</v>
      </c>
      <c r="AS324" s="2">
        <v>0</v>
      </c>
      <c r="AT324" s="2">
        <v>95</v>
      </c>
      <c r="AU324" s="2">
        <v>47</v>
      </c>
      <c r="AV324" s="2">
        <v>1</v>
      </c>
      <c r="AW324" s="2">
        <v>1</v>
      </c>
      <c r="AX324" s="2"/>
      <c r="AY324" s="2"/>
      <c r="AZ324" s="2">
        <v>1</v>
      </c>
      <c r="BA324" s="2">
        <v>1</v>
      </c>
      <c r="BB324" s="2">
        <v>1</v>
      </c>
      <c r="BC324" s="2">
        <v>1</v>
      </c>
      <c r="BD324" s="2" t="s">
        <v>4</v>
      </c>
      <c r="BE324" s="2" t="s">
        <v>4</v>
      </c>
      <c r="BF324" s="2" t="s">
        <v>4</v>
      </c>
      <c r="BG324" s="2" t="s">
        <v>4</v>
      </c>
      <c r="BH324" s="2">
        <v>0</v>
      </c>
      <c r="BI324" s="2">
        <v>1</v>
      </c>
      <c r="BJ324" s="2" t="s">
        <v>543</v>
      </c>
      <c r="BK324" s="2"/>
      <c r="BL324" s="2"/>
      <c r="BM324" s="2">
        <v>15001</v>
      </c>
      <c r="BN324" s="2">
        <v>0</v>
      </c>
      <c r="BO324" s="2" t="s">
        <v>4</v>
      </c>
      <c r="BP324" s="2">
        <v>0</v>
      </c>
      <c r="BQ324" s="2">
        <v>2</v>
      </c>
      <c r="BR324" s="2">
        <v>0</v>
      </c>
      <c r="BS324" s="2">
        <v>1</v>
      </c>
      <c r="BT324" s="2">
        <v>1</v>
      </c>
      <c r="BU324" s="2">
        <v>1</v>
      </c>
      <c r="BV324" s="2">
        <v>1</v>
      </c>
      <c r="BW324" s="2">
        <v>1</v>
      </c>
      <c r="BX324" s="2">
        <v>1</v>
      </c>
      <c r="BY324" s="2" t="s">
        <v>4</v>
      </c>
      <c r="BZ324" s="2">
        <v>105</v>
      </c>
      <c r="CA324" s="2">
        <v>55</v>
      </c>
      <c r="CB324" s="2"/>
      <c r="CC324" s="2"/>
      <c r="CD324" s="2"/>
      <c r="CE324" s="2"/>
      <c r="CF324" s="2">
        <v>0</v>
      </c>
      <c r="CG324" s="2">
        <v>0</v>
      </c>
      <c r="CH324" s="2"/>
      <c r="CI324" s="2"/>
      <c r="CJ324" s="2"/>
      <c r="CK324" s="2"/>
      <c r="CL324" s="2"/>
      <c r="CM324" s="2">
        <v>0</v>
      </c>
      <c r="CN324" s="2" t="s">
        <v>1126</v>
      </c>
      <c r="CO324" s="2">
        <v>0</v>
      </c>
      <c r="CP324" s="2">
        <f t="shared" si="345"/>
        <v>53.5</v>
      </c>
      <c r="CQ324" s="2">
        <f t="shared" si="346"/>
        <v>88.57</v>
      </c>
      <c r="CR324" s="2">
        <f t="shared" si="347"/>
        <v>2.85</v>
      </c>
      <c r="CS324" s="2">
        <f t="shared" si="348"/>
        <v>0.61250000000000004</v>
      </c>
      <c r="CT324" s="2">
        <f t="shared" si="349"/>
        <v>724.02850000000001</v>
      </c>
      <c r="CU324" s="2">
        <f t="shared" si="350"/>
        <v>0</v>
      </c>
      <c r="CV324" s="2">
        <f t="shared" si="351"/>
        <v>81.718999999999994</v>
      </c>
      <c r="CW324" s="2">
        <f t="shared" si="352"/>
        <v>0.05</v>
      </c>
      <c r="CX324" s="2">
        <f t="shared" si="353"/>
        <v>0</v>
      </c>
      <c r="CY324" s="2">
        <f t="shared" si="354"/>
        <v>45.163000000000004</v>
      </c>
      <c r="CZ324" s="2">
        <f t="shared" si="355"/>
        <v>22.343800000000002</v>
      </c>
      <c r="DA324" s="2"/>
      <c r="DB324" s="2"/>
      <c r="DC324" s="2" t="s">
        <v>4</v>
      </c>
      <c r="DD324" s="2" t="s">
        <v>4</v>
      </c>
      <c r="DE324" s="2" t="s">
        <v>76</v>
      </c>
      <c r="DF324" s="2" t="s">
        <v>76</v>
      </c>
      <c r="DG324" s="2" t="s">
        <v>77</v>
      </c>
      <c r="DH324" s="2" t="s">
        <v>4</v>
      </c>
      <c r="DI324" s="2" t="s">
        <v>77</v>
      </c>
      <c r="DJ324" s="2" t="s">
        <v>76</v>
      </c>
      <c r="DK324" s="2" t="s">
        <v>4</v>
      </c>
      <c r="DL324" s="2" t="s">
        <v>4</v>
      </c>
      <c r="DM324" s="2" t="s">
        <v>4</v>
      </c>
      <c r="DN324" s="2">
        <v>0</v>
      </c>
      <c r="DO324" s="2">
        <v>0</v>
      </c>
      <c r="DP324" s="2">
        <v>1</v>
      </c>
      <c r="DQ324" s="2">
        <v>1</v>
      </c>
      <c r="DR324" s="2"/>
      <c r="DS324" s="2"/>
      <c r="DT324" s="2"/>
      <c r="DU324" s="2">
        <v>1005</v>
      </c>
      <c r="DV324" s="2" t="s">
        <v>31</v>
      </c>
      <c r="DW324" s="2" t="s">
        <v>31</v>
      </c>
      <c r="DX324" s="2">
        <v>100</v>
      </c>
      <c r="DY324" s="2"/>
      <c r="DZ324" s="2"/>
      <c r="EA324" s="2"/>
      <c r="EB324" s="2"/>
      <c r="EC324" s="2"/>
      <c r="ED324" s="2"/>
      <c r="EE324" s="2">
        <v>16510513</v>
      </c>
      <c r="EF324" s="2">
        <v>2</v>
      </c>
      <c r="EG324" s="2" t="s">
        <v>22</v>
      </c>
      <c r="EH324" s="2">
        <v>0</v>
      </c>
      <c r="EI324" s="2" t="s">
        <v>4</v>
      </c>
      <c r="EJ324" s="2">
        <v>1</v>
      </c>
      <c r="EK324" s="2">
        <v>15001</v>
      </c>
      <c r="EL324" s="2" t="s">
        <v>172</v>
      </c>
      <c r="EM324" s="2" t="s">
        <v>173</v>
      </c>
      <c r="EN324" s="2"/>
      <c r="EO324" s="2" t="s">
        <v>78</v>
      </c>
      <c r="EP324" s="2"/>
      <c r="EQ324" s="2">
        <v>0</v>
      </c>
      <c r="ER324" s="2">
        <v>720.44</v>
      </c>
      <c r="ES324" s="2">
        <v>88.57</v>
      </c>
      <c r="ET324" s="2">
        <v>2.2799999999999998</v>
      </c>
      <c r="EU324" s="2">
        <v>0.49</v>
      </c>
      <c r="EV324" s="2">
        <v>629.59</v>
      </c>
      <c r="EW324" s="2">
        <v>71.06</v>
      </c>
      <c r="EX324" s="2">
        <v>0.04</v>
      </c>
      <c r="EY324" s="2">
        <v>0</v>
      </c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>
        <v>0</v>
      </c>
      <c r="FR324" s="2">
        <f t="shared" si="356"/>
        <v>0</v>
      </c>
      <c r="FS324" s="2">
        <v>0</v>
      </c>
      <c r="FT324" s="2" t="s">
        <v>26</v>
      </c>
      <c r="FU324" s="2" t="s">
        <v>27</v>
      </c>
      <c r="FV324" s="2"/>
      <c r="FW324" s="2"/>
      <c r="FX324" s="2">
        <v>94.5</v>
      </c>
      <c r="FY324" s="2">
        <v>46.75</v>
      </c>
      <c r="FZ324" s="2"/>
      <c r="GA324" s="2" t="s">
        <v>4</v>
      </c>
      <c r="GB324" s="2"/>
      <c r="GC324" s="2"/>
      <c r="GD324" s="2">
        <v>0</v>
      </c>
      <c r="GE324" s="2"/>
      <c r="GF324" s="2">
        <v>-1311473070</v>
      </c>
      <c r="GG324" s="2">
        <v>2</v>
      </c>
      <c r="GH324" s="2">
        <v>1</v>
      </c>
      <c r="GI324" s="2">
        <v>-2</v>
      </c>
      <c r="GJ324" s="2">
        <v>0</v>
      </c>
      <c r="GK324" s="2">
        <f>ROUND(R324*(R12)/100,2)</f>
        <v>0</v>
      </c>
      <c r="GL324" s="2">
        <f t="shared" si="357"/>
        <v>0</v>
      </c>
      <c r="GM324" s="2">
        <f t="shared" si="358"/>
        <v>121</v>
      </c>
      <c r="GN324" s="2">
        <f t="shared" si="359"/>
        <v>121</v>
      </c>
      <c r="GO324" s="2">
        <f t="shared" si="360"/>
        <v>0</v>
      </c>
      <c r="GP324" s="2">
        <f t="shared" si="361"/>
        <v>0</v>
      </c>
      <c r="GQ324" s="2"/>
      <c r="GR324" s="2">
        <v>0</v>
      </c>
      <c r="GS324" s="2">
        <v>3</v>
      </c>
      <c r="GT324" s="2">
        <v>0</v>
      </c>
      <c r="GU324" s="2" t="s">
        <v>4</v>
      </c>
      <c r="GV324" s="2">
        <f t="shared" si="362"/>
        <v>0</v>
      </c>
      <c r="GW324" s="2">
        <v>1</v>
      </c>
      <c r="GX324" s="2">
        <f t="shared" si="363"/>
        <v>0</v>
      </c>
      <c r="GY324" s="2"/>
      <c r="GZ324" s="2"/>
      <c r="HA324" s="2">
        <v>0</v>
      </c>
      <c r="HB324" s="2">
        <v>0</v>
      </c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2"/>
      <c r="IA324" s="2"/>
      <c r="IB324" s="2"/>
      <c r="IC324" s="2"/>
      <c r="ID324" s="2"/>
      <c r="IE324" s="2"/>
      <c r="IF324" s="2"/>
      <c r="IG324" s="2"/>
      <c r="IH324" s="2"/>
      <c r="II324" s="2"/>
      <c r="IJ324" s="2"/>
      <c r="IK324" s="2">
        <v>0</v>
      </c>
      <c r="IL324" s="2"/>
      <c r="IM324" s="2"/>
      <c r="IN324" s="2"/>
      <c r="IO324" s="2"/>
      <c r="IP324" s="2"/>
      <c r="IQ324" s="2"/>
      <c r="IR324" s="2"/>
      <c r="IS324" s="2"/>
      <c r="IT324" s="2"/>
      <c r="IU324" s="2"/>
    </row>
    <row r="325" spans="1:255" x14ac:dyDescent="0.2">
      <c r="A325">
        <v>17</v>
      </c>
      <c r="B325">
        <v>1</v>
      </c>
      <c r="C325">
        <f>ROW(SmtRes!A738)</f>
        <v>738</v>
      </c>
      <c r="D325">
        <f>ROW(EtalonRes!A728)</f>
        <v>728</v>
      </c>
      <c r="E325" t="s">
        <v>540</v>
      </c>
      <c r="F325" t="s">
        <v>541</v>
      </c>
      <c r="G325" t="s">
        <v>542</v>
      </c>
      <c r="H325" t="s">
        <v>31</v>
      </c>
      <c r="I325">
        <f>ROUND(6.56/100,9)</f>
        <v>6.5600000000000006E-2</v>
      </c>
      <c r="J325">
        <v>0</v>
      </c>
      <c r="O325">
        <f t="shared" si="325"/>
        <v>349.31</v>
      </c>
      <c r="P325">
        <f t="shared" si="326"/>
        <v>37.94</v>
      </c>
      <c r="Q325">
        <f t="shared" si="327"/>
        <v>1.22</v>
      </c>
      <c r="R325">
        <f t="shared" si="328"/>
        <v>0.26</v>
      </c>
      <c r="S325">
        <f t="shared" si="329"/>
        <v>310.14999999999998</v>
      </c>
      <c r="T325">
        <f t="shared" si="330"/>
        <v>0</v>
      </c>
      <c r="U325">
        <f t="shared" si="331"/>
        <v>5.3607664000000002</v>
      </c>
      <c r="V325">
        <f t="shared" si="332"/>
        <v>3.2800000000000004E-3</v>
      </c>
      <c r="W325">
        <f t="shared" si="333"/>
        <v>0</v>
      </c>
      <c r="X325">
        <f t="shared" si="334"/>
        <v>294.89</v>
      </c>
      <c r="Y325">
        <f t="shared" si="335"/>
        <v>145.88999999999999</v>
      </c>
      <c r="AA325">
        <v>16483255</v>
      </c>
      <c r="AB325">
        <f t="shared" si="336"/>
        <v>815.44849999999997</v>
      </c>
      <c r="AC325">
        <f t="shared" si="337"/>
        <v>88.57</v>
      </c>
      <c r="AD325">
        <f>ROUND(((((ET325*1.25))-((EU325*1.25)))+AE325),6)</f>
        <v>2.85</v>
      </c>
      <c r="AE325">
        <f>ROUND(((EU325*1.25)),6)</f>
        <v>0.61250000000000004</v>
      </c>
      <c r="AF325">
        <f>ROUND(((EV325*1.15)),6)</f>
        <v>724.02850000000001</v>
      </c>
      <c r="AG325">
        <f t="shared" si="341"/>
        <v>0</v>
      </c>
      <c r="AH325">
        <f>((EW325*1.15))</f>
        <v>81.718999999999994</v>
      </c>
      <c r="AI325">
        <f>((EX325*1.25))</f>
        <v>0.05</v>
      </c>
      <c r="AJ325">
        <f t="shared" si="344"/>
        <v>0</v>
      </c>
      <c r="AK325">
        <v>720.44</v>
      </c>
      <c r="AL325">
        <v>88.57</v>
      </c>
      <c r="AM325">
        <v>2.2799999999999998</v>
      </c>
      <c r="AN325">
        <v>0.49</v>
      </c>
      <c r="AO325">
        <v>629.59</v>
      </c>
      <c r="AP325">
        <v>0</v>
      </c>
      <c r="AQ325">
        <v>71.06</v>
      </c>
      <c r="AR325">
        <v>0.04</v>
      </c>
      <c r="AS325">
        <v>0</v>
      </c>
      <c r="AT325">
        <v>95</v>
      </c>
      <c r="AU325">
        <v>47</v>
      </c>
      <c r="AV325">
        <v>1</v>
      </c>
      <c r="AW325">
        <v>1</v>
      </c>
      <c r="AZ325">
        <v>6.53</v>
      </c>
      <c r="BA325">
        <v>6.53</v>
      </c>
      <c r="BB325">
        <v>6.53</v>
      </c>
      <c r="BC325">
        <v>6.53</v>
      </c>
      <c r="BD325" t="s">
        <v>4</v>
      </c>
      <c r="BE325" t="s">
        <v>4</v>
      </c>
      <c r="BF325" t="s">
        <v>4</v>
      </c>
      <c r="BG325" t="s">
        <v>4</v>
      </c>
      <c r="BH325">
        <v>0</v>
      </c>
      <c r="BI325">
        <v>1</v>
      </c>
      <c r="BJ325" t="s">
        <v>543</v>
      </c>
      <c r="BM325">
        <v>15001</v>
      </c>
      <c r="BN325">
        <v>0</v>
      </c>
      <c r="BO325" t="s">
        <v>4</v>
      </c>
      <c r="BP325">
        <v>0</v>
      </c>
      <c r="BQ325">
        <v>2</v>
      </c>
      <c r="BR325">
        <v>0</v>
      </c>
      <c r="BS325">
        <v>6.53</v>
      </c>
      <c r="BT325">
        <v>1</v>
      </c>
      <c r="BU325">
        <v>1</v>
      </c>
      <c r="BV325">
        <v>1</v>
      </c>
      <c r="BW325">
        <v>1</v>
      </c>
      <c r="BX325">
        <v>1</v>
      </c>
      <c r="BY325" t="s">
        <v>4</v>
      </c>
      <c r="BZ325">
        <v>105</v>
      </c>
      <c r="CA325">
        <v>55</v>
      </c>
      <c r="CF325">
        <v>0</v>
      </c>
      <c r="CG325">
        <v>0</v>
      </c>
      <c r="CM325">
        <v>0</v>
      </c>
      <c r="CN325" t="s">
        <v>1126</v>
      </c>
      <c r="CO325">
        <v>0</v>
      </c>
      <c r="CP325">
        <f t="shared" si="345"/>
        <v>349.30999999999995</v>
      </c>
      <c r="CQ325">
        <f t="shared" si="346"/>
        <v>578.36209999999994</v>
      </c>
      <c r="CR325">
        <f t="shared" si="347"/>
        <v>18.610500000000002</v>
      </c>
      <c r="CS325">
        <f t="shared" si="348"/>
        <v>3.9996250000000004</v>
      </c>
      <c r="CT325">
        <f t="shared" si="349"/>
        <v>4727.906105</v>
      </c>
      <c r="CU325">
        <f t="shared" si="350"/>
        <v>0</v>
      </c>
      <c r="CV325">
        <f t="shared" si="351"/>
        <v>81.718999999999994</v>
      </c>
      <c r="CW325">
        <f t="shared" si="352"/>
        <v>0.05</v>
      </c>
      <c r="CX325">
        <f t="shared" si="353"/>
        <v>0</v>
      </c>
      <c r="CY325">
        <f t="shared" si="354"/>
        <v>294.8895</v>
      </c>
      <c r="CZ325">
        <f t="shared" si="355"/>
        <v>145.89269999999999</v>
      </c>
      <c r="DC325" t="s">
        <v>4</v>
      </c>
      <c r="DD325" t="s">
        <v>4</v>
      </c>
      <c r="DE325" t="s">
        <v>76</v>
      </c>
      <c r="DF325" t="s">
        <v>76</v>
      </c>
      <c r="DG325" t="s">
        <v>77</v>
      </c>
      <c r="DH325" t="s">
        <v>4</v>
      </c>
      <c r="DI325" t="s">
        <v>77</v>
      </c>
      <c r="DJ325" t="s">
        <v>76</v>
      </c>
      <c r="DK325" t="s">
        <v>4</v>
      </c>
      <c r="DL325" t="s">
        <v>4</v>
      </c>
      <c r="DM325" t="s">
        <v>4</v>
      </c>
      <c r="DN325">
        <v>0</v>
      </c>
      <c r="DO325">
        <v>0</v>
      </c>
      <c r="DP325">
        <v>1</v>
      </c>
      <c r="DQ325">
        <v>1</v>
      </c>
      <c r="DU325">
        <v>1005</v>
      </c>
      <c r="DV325" t="s">
        <v>31</v>
      </c>
      <c r="DW325" t="s">
        <v>31</v>
      </c>
      <c r="DX325">
        <v>100</v>
      </c>
      <c r="EE325">
        <v>16510513</v>
      </c>
      <c r="EF325">
        <v>2</v>
      </c>
      <c r="EG325" t="s">
        <v>22</v>
      </c>
      <c r="EH325">
        <v>0</v>
      </c>
      <c r="EI325" t="s">
        <v>4</v>
      </c>
      <c r="EJ325">
        <v>1</v>
      </c>
      <c r="EK325">
        <v>15001</v>
      </c>
      <c r="EL325" t="s">
        <v>172</v>
      </c>
      <c r="EM325" t="s">
        <v>173</v>
      </c>
      <c r="EO325" t="s">
        <v>78</v>
      </c>
      <c r="EQ325">
        <v>0</v>
      </c>
      <c r="ER325">
        <v>720.44</v>
      </c>
      <c r="ES325">
        <v>88.57</v>
      </c>
      <c r="ET325">
        <v>2.2799999999999998</v>
      </c>
      <c r="EU325">
        <v>0.49</v>
      </c>
      <c r="EV325">
        <v>629.59</v>
      </c>
      <c r="EW325">
        <v>71.06</v>
      </c>
      <c r="EX325">
        <v>0.04</v>
      </c>
      <c r="EY325">
        <v>0</v>
      </c>
      <c r="FQ325">
        <v>0</v>
      </c>
      <c r="FR325">
        <f t="shared" si="356"/>
        <v>0</v>
      </c>
      <c r="FS325">
        <v>0</v>
      </c>
      <c r="FT325" t="s">
        <v>26</v>
      </c>
      <c r="FU325" t="s">
        <v>27</v>
      </c>
      <c r="FX325">
        <v>94.5</v>
      </c>
      <c r="FY325">
        <v>46.75</v>
      </c>
      <c r="GA325" t="s">
        <v>4</v>
      </c>
      <c r="GD325">
        <v>0</v>
      </c>
      <c r="GF325">
        <v>-1311473070</v>
      </c>
      <c r="GG325">
        <v>1</v>
      </c>
      <c r="GH325">
        <v>1</v>
      </c>
      <c r="GI325">
        <v>4</v>
      </c>
      <c r="GJ325">
        <v>0</v>
      </c>
      <c r="GK325">
        <f>ROUND(R325*(S12)/100,2)</f>
        <v>0</v>
      </c>
      <c r="GL325">
        <f t="shared" si="357"/>
        <v>0</v>
      </c>
      <c r="GM325">
        <f t="shared" si="358"/>
        <v>790.09</v>
      </c>
      <c r="GN325">
        <f t="shared" si="359"/>
        <v>790.09</v>
      </c>
      <c r="GO325">
        <f t="shared" si="360"/>
        <v>0</v>
      </c>
      <c r="GP325">
        <f t="shared" si="361"/>
        <v>0</v>
      </c>
      <c r="GR325">
        <v>0</v>
      </c>
      <c r="GS325">
        <v>3</v>
      </c>
      <c r="GT325">
        <v>0</v>
      </c>
      <c r="GU325" t="s">
        <v>4</v>
      </c>
      <c r="GV325">
        <f t="shared" si="362"/>
        <v>0</v>
      </c>
      <c r="GW325">
        <v>1</v>
      </c>
      <c r="GX325">
        <f t="shared" si="363"/>
        <v>0</v>
      </c>
      <c r="HA325">
        <v>0</v>
      </c>
      <c r="HB325">
        <v>0</v>
      </c>
      <c r="IK325">
        <v>0</v>
      </c>
    </row>
    <row r="326" spans="1:255" x14ac:dyDescent="0.2">
      <c r="A326" s="2">
        <v>18</v>
      </c>
      <c r="B326" s="2">
        <v>1</v>
      </c>
      <c r="C326" s="2">
        <v>728</v>
      </c>
      <c r="D326" s="2"/>
      <c r="E326" s="2" t="s">
        <v>544</v>
      </c>
      <c r="F326" s="2" t="s">
        <v>545</v>
      </c>
      <c r="G326" s="2" t="s">
        <v>546</v>
      </c>
      <c r="H326" s="2" t="s">
        <v>199</v>
      </c>
      <c r="I326" s="2">
        <f>I324*J326</f>
        <v>1.614E-3</v>
      </c>
      <c r="J326" s="2">
        <v>2.4603658536585363E-2</v>
      </c>
      <c r="K326" s="2"/>
      <c r="L326" s="2"/>
      <c r="M326" s="2"/>
      <c r="N326" s="2"/>
      <c r="O326" s="2">
        <f t="shared" si="325"/>
        <v>0</v>
      </c>
      <c r="P326" s="2">
        <f t="shared" si="326"/>
        <v>0</v>
      </c>
      <c r="Q326" s="2">
        <f t="shared" si="327"/>
        <v>0</v>
      </c>
      <c r="R326" s="2">
        <f t="shared" si="328"/>
        <v>0</v>
      </c>
      <c r="S326" s="2">
        <f t="shared" si="329"/>
        <v>0</v>
      </c>
      <c r="T326" s="2">
        <f t="shared" si="330"/>
        <v>0</v>
      </c>
      <c r="U326" s="2">
        <f t="shared" si="331"/>
        <v>0</v>
      </c>
      <c r="V326" s="2">
        <f t="shared" si="332"/>
        <v>0</v>
      </c>
      <c r="W326" s="2">
        <f t="shared" si="333"/>
        <v>0</v>
      </c>
      <c r="X326" s="2">
        <f t="shared" si="334"/>
        <v>0</v>
      </c>
      <c r="Y326" s="2">
        <f t="shared" si="335"/>
        <v>0</v>
      </c>
      <c r="Z326" s="2"/>
      <c r="AA326" s="2">
        <v>16483241</v>
      </c>
      <c r="AB326" s="2">
        <f t="shared" si="336"/>
        <v>0</v>
      </c>
      <c r="AC326" s="2">
        <f t="shared" si="337"/>
        <v>0</v>
      </c>
      <c r="AD326" s="2">
        <f>ROUND((((ET326)-(EU326))+AE326),6)</f>
        <v>0</v>
      </c>
      <c r="AE326" s="2">
        <f t="shared" ref="AE326:AF329" si="367">ROUND((EU326),6)</f>
        <v>0</v>
      </c>
      <c r="AF326" s="2">
        <f t="shared" si="367"/>
        <v>0</v>
      </c>
      <c r="AG326" s="2">
        <f t="shared" si="341"/>
        <v>0</v>
      </c>
      <c r="AH326" s="2">
        <f t="shared" ref="AH326:AI329" si="368">(EW326)</f>
        <v>0</v>
      </c>
      <c r="AI326" s="2">
        <f t="shared" si="368"/>
        <v>0</v>
      </c>
      <c r="AJ326" s="2">
        <f t="shared" si="344"/>
        <v>0</v>
      </c>
      <c r="AK326" s="2">
        <v>0</v>
      </c>
      <c r="AL326" s="2">
        <v>0</v>
      </c>
      <c r="AM326" s="2">
        <v>0</v>
      </c>
      <c r="AN326" s="2">
        <v>0</v>
      </c>
      <c r="AO326" s="2">
        <v>0</v>
      </c>
      <c r="AP326" s="2">
        <v>0</v>
      </c>
      <c r="AQ326" s="2">
        <v>0</v>
      </c>
      <c r="AR326" s="2">
        <v>0</v>
      </c>
      <c r="AS326" s="2">
        <v>0</v>
      </c>
      <c r="AT326" s="2">
        <v>95</v>
      </c>
      <c r="AU326" s="2">
        <v>47</v>
      </c>
      <c r="AV326" s="2">
        <v>1</v>
      </c>
      <c r="AW326" s="2">
        <v>1</v>
      </c>
      <c r="AX326" s="2"/>
      <c r="AY326" s="2"/>
      <c r="AZ326" s="2">
        <v>1</v>
      </c>
      <c r="BA326" s="2">
        <v>1</v>
      </c>
      <c r="BB326" s="2">
        <v>1</v>
      </c>
      <c r="BC326" s="2">
        <v>1</v>
      </c>
      <c r="BD326" s="2" t="s">
        <v>4</v>
      </c>
      <c r="BE326" s="2" t="s">
        <v>4</v>
      </c>
      <c r="BF326" s="2" t="s">
        <v>4</v>
      </c>
      <c r="BG326" s="2" t="s">
        <v>4</v>
      </c>
      <c r="BH326" s="2">
        <v>3</v>
      </c>
      <c r="BI326" s="2">
        <v>1</v>
      </c>
      <c r="BJ326" s="2" t="s">
        <v>4</v>
      </c>
      <c r="BK326" s="2"/>
      <c r="BL326" s="2"/>
      <c r="BM326" s="2">
        <v>15001</v>
      </c>
      <c r="BN326" s="2">
        <v>0</v>
      </c>
      <c r="BO326" s="2" t="s">
        <v>4</v>
      </c>
      <c r="BP326" s="2">
        <v>0</v>
      </c>
      <c r="BQ326" s="2">
        <v>2</v>
      </c>
      <c r="BR326" s="2">
        <v>0</v>
      </c>
      <c r="BS326" s="2">
        <v>1</v>
      </c>
      <c r="BT326" s="2">
        <v>1</v>
      </c>
      <c r="BU326" s="2">
        <v>1</v>
      </c>
      <c r="BV326" s="2">
        <v>1</v>
      </c>
      <c r="BW326" s="2">
        <v>1</v>
      </c>
      <c r="BX326" s="2">
        <v>1</v>
      </c>
      <c r="BY326" s="2" t="s">
        <v>4</v>
      </c>
      <c r="BZ326" s="2">
        <v>105</v>
      </c>
      <c r="CA326" s="2">
        <v>55</v>
      </c>
      <c r="CB326" s="2"/>
      <c r="CC326" s="2"/>
      <c r="CD326" s="2"/>
      <c r="CE326" s="2"/>
      <c r="CF326" s="2">
        <v>0</v>
      </c>
      <c r="CG326" s="2">
        <v>0</v>
      </c>
      <c r="CH326" s="2"/>
      <c r="CI326" s="2"/>
      <c r="CJ326" s="2"/>
      <c r="CK326" s="2"/>
      <c r="CL326" s="2"/>
      <c r="CM326" s="2">
        <v>0</v>
      </c>
      <c r="CN326" s="2" t="s">
        <v>4</v>
      </c>
      <c r="CO326" s="2">
        <v>0</v>
      </c>
      <c r="CP326" s="2">
        <f t="shared" si="345"/>
        <v>0</v>
      </c>
      <c r="CQ326" s="2">
        <f t="shared" si="346"/>
        <v>0</v>
      </c>
      <c r="CR326" s="2">
        <f t="shared" si="347"/>
        <v>0</v>
      </c>
      <c r="CS326" s="2">
        <f t="shared" si="348"/>
        <v>0</v>
      </c>
      <c r="CT326" s="2">
        <f t="shared" si="349"/>
        <v>0</v>
      </c>
      <c r="CU326" s="2">
        <f t="shared" si="350"/>
        <v>0</v>
      </c>
      <c r="CV326" s="2">
        <f t="shared" si="351"/>
        <v>0</v>
      </c>
      <c r="CW326" s="2">
        <f t="shared" si="352"/>
        <v>0</v>
      </c>
      <c r="CX326" s="2">
        <f t="shared" si="353"/>
        <v>0</v>
      </c>
      <c r="CY326" s="2">
        <f t="shared" si="354"/>
        <v>0</v>
      </c>
      <c r="CZ326" s="2">
        <f t="shared" si="355"/>
        <v>0</v>
      </c>
      <c r="DA326" s="2"/>
      <c r="DB326" s="2"/>
      <c r="DC326" s="2" t="s">
        <v>4</v>
      </c>
      <c r="DD326" s="2" t="s">
        <v>4</v>
      </c>
      <c r="DE326" s="2" t="s">
        <v>4</v>
      </c>
      <c r="DF326" s="2" t="s">
        <v>4</v>
      </c>
      <c r="DG326" s="2" t="s">
        <v>4</v>
      </c>
      <c r="DH326" s="2" t="s">
        <v>4</v>
      </c>
      <c r="DI326" s="2" t="s">
        <v>4</v>
      </c>
      <c r="DJ326" s="2" t="s">
        <v>4</v>
      </c>
      <c r="DK326" s="2" t="s">
        <v>4</v>
      </c>
      <c r="DL326" s="2" t="s">
        <v>4</v>
      </c>
      <c r="DM326" s="2" t="s">
        <v>4</v>
      </c>
      <c r="DN326" s="2">
        <v>0</v>
      </c>
      <c r="DO326" s="2">
        <v>0</v>
      </c>
      <c r="DP326" s="2">
        <v>1</v>
      </c>
      <c r="DQ326" s="2">
        <v>1</v>
      </c>
      <c r="DR326" s="2"/>
      <c r="DS326" s="2"/>
      <c r="DT326" s="2"/>
      <c r="DU326" s="2">
        <v>1009</v>
      </c>
      <c r="DV326" s="2" t="s">
        <v>199</v>
      </c>
      <c r="DW326" s="2" t="s">
        <v>199</v>
      </c>
      <c r="DX326" s="2">
        <v>1000</v>
      </c>
      <c r="DY326" s="2"/>
      <c r="DZ326" s="2"/>
      <c r="EA326" s="2"/>
      <c r="EB326" s="2"/>
      <c r="EC326" s="2"/>
      <c r="ED326" s="2"/>
      <c r="EE326" s="2">
        <v>16510513</v>
      </c>
      <c r="EF326" s="2">
        <v>2</v>
      </c>
      <c r="EG326" s="2" t="s">
        <v>22</v>
      </c>
      <c r="EH326" s="2">
        <v>0</v>
      </c>
      <c r="EI326" s="2" t="s">
        <v>4</v>
      </c>
      <c r="EJ326" s="2">
        <v>1</v>
      </c>
      <c r="EK326" s="2">
        <v>15001</v>
      </c>
      <c r="EL326" s="2" t="s">
        <v>172</v>
      </c>
      <c r="EM326" s="2" t="s">
        <v>173</v>
      </c>
      <c r="EN326" s="2"/>
      <c r="EO326" s="2" t="s">
        <v>4</v>
      </c>
      <c r="EP326" s="2"/>
      <c r="EQ326" s="2">
        <v>0</v>
      </c>
      <c r="ER326" s="2">
        <v>0</v>
      </c>
      <c r="ES326" s="2">
        <v>0</v>
      </c>
      <c r="ET326" s="2">
        <v>0</v>
      </c>
      <c r="EU326" s="2">
        <v>0</v>
      </c>
      <c r="EV326" s="2">
        <v>0</v>
      </c>
      <c r="EW326" s="2">
        <v>0</v>
      </c>
      <c r="EX326" s="2">
        <v>0</v>
      </c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>
        <v>0</v>
      </c>
      <c r="FR326" s="2">
        <f t="shared" si="356"/>
        <v>0</v>
      </c>
      <c r="FS326" s="2">
        <v>0</v>
      </c>
      <c r="FT326" s="2" t="s">
        <v>26</v>
      </c>
      <c r="FU326" s="2" t="s">
        <v>27</v>
      </c>
      <c r="FV326" s="2"/>
      <c r="FW326" s="2"/>
      <c r="FX326" s="2">
        <v>94.5</v>
      </c>
      <c r="FY326" s="2">
        <v>46.75</v>
      </c>
      <c r="FZ326" s="2"/>
      <c r="GA326" s="2" t="s">
        <v>4</v>
      </c>
      <c r="GB326" s="2"/>
      <c r="GC326" s="2"/>
      <c r="GD326" s="2">
        <v>0</v>
      </c>
      <c r="GE326" s="2"/>
      <c r="GF326" s="2">
        <v>84301199</v>
      </c>
      <c r="GG326" s="2">
        <v>2</v>
      </c>
      <c r="GH326" s="2">
        <v>1</v>
      </c>
      <c r="GI326" s="2">
        <v>-2</v>
      </c>
      <c r="GJ326" s="2">
        <v>0</v>
      </c>
      <c r="GK326" s="2">
        <f>ROUND(R326*(R12)/100,2)</f>
        <v>0</v>
      </c>
      <c r="GL326" s="2">
        <f t="shared" si="357"/>
        <v>0</v>
      </c>
      <c r="GM326" s="2">
        <f t="shared" si="358"/>
        <v>0</v>
      </c>
      <c r="GN326" s="2">
        <f t="shared" si="359"/>
        <v>0</v>
      </c>
      <c r="GO326" s="2">
        <f t="shared" si="360"/>
        <v>0</v>
      </c>
      <c r="GP326" s="2">
        <f t="shared" si="361"/>
        <v>0</v>
      </c>
      <c r="GQ326" s="2"/>
      <c r="GR326" s="2">
        <v>0</v>
      </c>
      <c r="GS326" s="2">
        <v>3</v>
      </c>
      <c r="GT326" s="2">
        <v>0</v>
      </c>
      <c r="GU326" s="2" t="s">
        <v>4</v>
      </c>
      <c r="GV326" s="2">
        <f t="shared" si="362"/>
        <v>0</v>
      </c>
      <c r="GW326" s="2">
        <v>1</v>
      </c>
      <c r="GX326" s="2">
        <f t="shared" si="363"/>
        <v>0</v>
      </c>
      <c r="GY326" s="2"/>
      <c r="GZ326" s="2"/>
      <c r="HA326" s="2">
        <v>0</v>
      </c>
      <c r="HB326" s="2">
        <v>0</v>
      </c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>
        <v>0</v>
      </c>
      <c r="IL326" s="2"/>
      <c r="IM326" s="2"/>
      <c r="IN326" s="2"/>
      <c r="IO326" s="2"/>
      <c r="IP326" s="2"/>
      <c r="IQ326" s="2"/>
      <c r="IR326" s="2"/>
      <c r="IS326" s="2"/>
      <c r="IT326" s="2"/>
      <c r="IU326" s="2"/>
    </row>
    <row r="327" spans="1:255" x14ac:dyDescent="0.2">
      <c r="A327">
        <v>18</v>
      </c>
      <c r="B327">
        <v>1</v>
      </c>
      <c r="C327">
        <v>736</v>
      </c>
      <c r="E327" t="s">
        <v>544</v>
      </c>
      <c r="F327" t="s">
        <v>545</v>
      </c>
      <c r="G327" t="s">
        <v>546</v>
      </c>
      <c r="H327" t="s">
        <v>199</v>
      </c>
      <c r="I327">
        <f>I325*J327</f>
        <v>1.614E-3</v>
      </c>
      <c r="J327">
        <v>2.4603658536585363E-2</v>
      </c>
      <c r="O327">
        <f t="shared" si="325"/>
        <v>0</v>
      </c>
      <c r="P327">
        <f t="shared" si="326"/>
        <v>0</v>
      </c>
      <c r="Q327">
        <f t="shared" si="327"/>
        <v>0</v>
      </c>
      <c r="R327">
        <f t="shared" si="328"/>
        <v>0</v>
      </c>
      <c r="S327">
        <f t="shared" si="329"/>
        <v>0</v>
      </c>
      <c r="T327">
        <f t="shared" si="330"/>
        <v>0</v>
      </c>
      <c r="U327">
        <f t="shared" si="331"/>
        <v>0</v>
      </c>
      <c r="V327">
        <f t="shared" si="332"/>
        <v>0</v>
      </c>
      <c r="W327">
        <f t="shared" si="333"/>
        <v>0</v>
      </c>
      <c r="X327">
        <f t="shared" si="334"/>
        <v>0</v>
      </c>
      <c r="Y327">
        <f t="shared" si="335"/>
        <v>0</v>
      </c>
      <c r="AA327">
        <v>16483255</v>
      </c>
      <c r="AB327">
        <f t="shared" si="336"/>
        <v>0</v>
      </c>
      <c r="AC327">
        <f t="shared" si="337"/>
        <v>0</v>
      </c>
      <c r="AD327">
        <f>ROUND((((ET327)-(EU327))+AE327),6)</f>
        <v>0</v>
      </c>
      <c r="AE327">
        <f t="shared" si="367"/>
        <v>0</v>
      </c>
      <c r="AF327">
        <f t="shared" si="367"/>
        <v>0</v>
      </c>
      <c r="AG327">
        <f t="shared" si="341"/>
        <v>0</v>
      </c>
      <c r="AH327">
        <f t="shared" si="368"/>
        <v>0</v>
      </c>
      <c r="AI327">
        <f t="shared" si="368"/>
        <v>0</v>
      </c>
      <c r="AJ327">
        <f t="shared" si="344"/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95</v>
      </c>
      <c r="AU327">
        <v>47</v>
      </c>
      <c r="AV327">
        <v>1</v>
      </c>
      <c r="AW327">
        <v>1</v>
      </c>
      <c r="AZ327">
        <v>6.53</v>
      </c>
      <c r="BA327">
        <v>1</v>
      </c>
      <c r="BB327">
        <v>1</v>
      </c>
      <c r="BC327">
        <v>6.53</v>
      </c>
      <c r="BD327" t="s">
        <v>4</v>
      </c>
      <c r="BE327" t="s">
        <v>4</v>
      </c>
      <c r="BF327" t="s">
        <v>4</v>
      </c>
      <c r="BG327" t="s">
        <v>4</v>
      </c>
      <c r="BH327">
        <v>3</v>
      </c>
      <c r="BI327">
        <v>1</v>
      </c>
      <c r="BJ327" t="s">
        <v>4</v>
      </c>
      <c r="BM327">
        <v>15001</v>
      </c>
      <c r="BN327">
        <v>0</v>
      </c>
      <c r="BO327" t="s">
        <v>4</v>
      </c>
      <c r="BP327">
        <v>0</v>
      </c>
      <c r="BQ327">
        <v>2</v>
      </c>
      <c r="BR327">
        <v>0</v>
      </c>
      <c r="BS327">
        <v>1</v>
      </c>
      <c r="BT327">
        <v>1</v>
      </c>
      <c r="BU327">
        <v>1</v>
      </c>
      <c r="BV327">
        <v>1</v>
      </c>
      <c r="BW327">
        <v>1</v>
      </c>
      <c r="BX327">
        <v>1</v>
      </c>
      <c r="BY327" t="s">
        <v>4</v>
      </c>
      <c r="BZ327">
        <v>105</v>
      </c>
      <c r="CA327">
        <v>55</v>
      </c>
      <c r="CF327">
        <v>0</v>
      </c>
      <c r="CG327">
        <v>0</v>
      </c>
      <c r="CM327">
        <v>0</v>
      </c>
      <c r="CN327" t="s">
        <v>4</v>
      </c>
      <c r="CO327">
        <v>0</v>
      </c>
      <c r="CP327">
        <f t="shared" si="345"/>
        <v>0</v>
      </c>
      <c r="CQ327">
        <f t="shared" si="346"/>
        <v>0</v>
      </c>
      <c r="CR327">
        <f t="shared" si="347"/>
        <v>0</v>
      </c>
      <c r="CS327">
        <f t="shared" si="348"/>
        <v>0</v>
      </c>
      <c r="CT327">
        <f t="shared" si="349"/>
        <v>0</v>
      </c>
      <c r="CU327">
        <f t="shared" si="350"/>
        <v>0</v>
      </c>
      <c r="CV327">
        <f t="shared" si="351"/>
        <v>0</v>
      </c>
      <c r="CW327">
        <f t="shared" si="352"/>
        <v>0</v>
      </c>
      <c r="CX327">
        <f t="shared" si="353"/>
        <v>0</v>
      </c>
      <c r="CY327">
        <f t="shared" si="354"/>
        <v>0</v>
      </c>
      <c r="CZ327">
        <f t="shared" si="355"/>
        <v>0</v>
      </c>
      <c r="DC327" t="s">
        <v>4</v>
      </c>
      <c r="DD327" t="s">
        <v>4</v>
      </c>
      <c r="DE327" t="s">
        <v>4</v>
      </c>
      <c r="DF327" t="s">
        <v>4</v>
      </c>
      <c r="DG327" t="s">
        <v>4</v>
      </c>
      <c r="DH327" t="s">
        <v>4</v>
      </c>
      <c r="DI327" t="s">
        <v>4</v>
      </c>
      <c r="DJ327" t="s">
        <v>4</v>
      </c>
      <c r="DK327" t="s">
        <v>4</v>
      </c>
      <c r="DL327" t="s">
        <v>4</v>
      </c>
      <c r="DM327" t="s">
        <v>4</v>
      </c>
      <c r="DN327">
        <v>0</v>
      </c>
      <c r="DO327">
        <v>0</v>
      </c>
      <c r="DP327">
        <v>1</v>
      </c>
      <c r="DQ327">
        <v>1</v>
      </c>
      <c r="DU327">
        <v>1009</v>
      </c>
      <c r="DV327" t="s">
        <v>199</v>
      </c>
      <c r="DW327" t="s">
        <v>199</v>
      </c>
      <c r="DX327">
        <v>1000</v>
      </c>
      <c r="EE327">
        <v>16510513</v>
      </c>
      <c r="EF327">
        <v>2</v>
      </c>
      <c r="EG327" t="s">
        <v>22</v>
      </c>
      <c r="EH327">
        <v>0</v>
      </c>
      <c r="EI327" t="s">
        <v>4</v>
      </c>
      <c r="EJ327">
        <v>1</v>
      </c>
      <c r="EK327">
        <v>15001</v>
      </c>
      <c r="EL327" t="s">
        <v>172</v>
      </c>
      <c r="EM327" t="s">
        <v>173</v>
      </c>
      <c r="EO327" t="s">
        <v>4</v>
      </c>
      <c r="EQ327">
        <v>0</v>
      </c>
      <c r="ER327">
        <v>0</v>
      </c>
      <c r="ES327">
        <v>0</v>
      </c>
      <c r="ET327">
        <v>0</v>
      </c>
      <c r="EU327">
        <v>0</v>
      </c>
      <c r="EV327">
        <v>0</v>
      </c>
      <c r="EW327">
        <v>0</v>
      </c>
      <c r="EX327">
        <v>0</v>
      </c>
      <c r="FQ327">
        <v>0</v>
      </c>
      <c r="FR327">
        <f t="shared" si="356"/>
        <v>0</v>
      </c>
      <c r="FS327">
        <v>0</v>
      </c>
      <c r="FT327" t="s">
        <v>26</v>
      </c>
      <c r="FU327" t="s">
        <v>27</v>
      </c>
      <c r="FX327">
        <v>94.5</v>
      </c>
      <c r="FY327">
        <v>46.75</v>
      </c>
      <c r="GA327" t="s">
        <v>4</v>
      </c>
      <c r="GD327">
        <v>0</v>
      </c>
      <c r="GF327">
        <v>84301199</v>
      </c>
      <c r="GG327">
        <v>1</v>
      </c>
      <c r="GH327">
        <v>1</v>
      </c>
      <c r="GI327">
        <v>4</v>
      </c>
      <c r="GJ327">
        <v>0</v>
      </c>
      <c r="GK327">
        <f>ROUND(R327*(S12)/100,2)</f>
        <v>0</v>
      </c>
      <c r="GL327">
        <f t="shared" si="357"/>
        <v>0</v>
      </c>
      <c r="GM327">
        <f t="shared" si="358"/>
        <v>0</v>
      </c>
      <c r="GN327">
        <f t="shared" si="359"/>
        <v>0</v>
      </c>
      <c r="GO327">
        <f t="shared" si="360"/>
        <v>0</v>
      </c>
      <c r="GP327">
        <f t="shared" si="361"/>
        <v>0</v>
      </c>
      <c r="GR327">
        <v>0</v>
      </c>
      <c r="GS327">
        <v>3</v>
      </c>
      <c r="GT327">
        <v>0</v>
      </c>
      <c r="GU327" t="s">
        <v>4</v>
      </c>
      <c r="GV327">
        <f t="shared" si="362"/>
        <v>0</v>
      </c>
      <c r="GW327">
        <v>1</v>
      </c>
      <c r="GX327">
        <f t="shared" si="363"/>
        <v>0</v>
      </c>
      <c r="HA327">
        <v>0</v>
      </c>
      <c r="HB327">
        <v>0</v>
      </c>
      <c r="IK327">
        <v>0</v>
      </c>
    </row>
    <row r="328" spans="1:255" x14ac:dyDescent="0.2">
      <c r="A328" s="2">
        <v>18</v>
      </c>
      <c r="B328" s="2">
        <v>1</v>
      </c>
      <c r="C328" s="2">
        <v>729</v>
      </c>
      <c r="D328" s="2"/>
      <c r="E328" s="2" t="s">
        <v>547</v>
      </c>
      <c r="F328" s="2" t="s">
        <v>548</v>
      </c>
      <c r="G328" s="2" t="s">
        <v>549</v>
      </c>
      <c r="H328" s="2" t="s">
        <v>550</v>
      </c>
      <c r="I328" s="2">
        <f>I324*J328</f>
        <v>1.6140000000000001</v>
      </c>
      <c r="J328" s="2">
        <v>24.603658536585364</v>
      </c>
      <c r="K328" s="2"/>
      <c r="L328" s="2"/>
      <c r="M328" s="2"/>
      <c r="N328" s="2"/>
      <c r="O328" s="2">
        <f t="shared" si="325"/>
        <v>26.89</v>
      </c>
      <c r="P328" s="2">
        <f t="shared" si="326"/>
        <v>26.89</v>
      </c>
      <c r="Q328" s="2">
        <f t="shared" si="327"/>
        <v>0</v>
      </c>
      <c r="R328" s="2">
        <f t="shared" si="328"/>
        <v>0</v>
      </c>
      <c r="S328" s="2">
        <f t="shared" si="329"/>
        <v>0</v>
      </c>
      <c r="T328" s="2">
        <f t="shared" si="330"/>
        <v>0</v>
      </c>
      <c r="U328" s="2">
        <f t="shared" si="331"/>
        <v>0</v>
      </c>
      <c r="V328" s="2">
        <f t="shared" si="332"/>
        <v>0</v>
      </c>
      <c r="W328" s="2">
        <f t="shared" si="333"/>
        <v>0</v>
      </c>
      <c r="X328" s="2">
        <f t="shared" si="334"/>
        <v>0</v>
      </c>
      <c r="Y328" s="2">
        <f t="shared" si="335"/>
        <v>0</v>
      </c>
      <c r="Z328" s="2"/>
      <c r="AA328" s="2">
        <v>16483241</v>
      </c>
      <c r="AB328" s="2">
        <f t="shared" si="336"/>
        <v>16.66</v>
      </c>
      <c r="AC328" s="2">
        <f t="shared" si="337"/>
        <v>16.66</v>
      </c>
      <c r="AD328" s="2">
        <f>ROUND((((ET328)-(EU328))+AE328),6)</f>
        <v>0</v>
      </c>
      <c r="AE328" s="2">
        <f t="shared" si="367"/>
        <v>0</v>
      </c>
      <c r="AF328" s="2">
        <f t="shared" si="367"/>
        <v>0</v>
      </c>
      <c r="AG328" s="2">
        <f t="shared" si="341"/>
        <v>0</v>
      </c>
      <c r="AH328" s="2">
        <f t="shared" si="368"/>
        <v>0</v>
      </c>
      <c r="AI328" s="2">
        <f t="shared" si="368"/>
        <v>0</v>
      </c>
      <c r="AJ328" s="2">
        <f t="shared" si="344"/>
        <v>0</v>
      </c>
      <c r="AK328" s="2">
        <v>16.66</v>
      </c>
      <c r="AL328" s="2">
        <v>16.66</v>
      </c>
      <c r="AM328" s="2">
        <v>0</v>
      </c>
      <c r="AN328" s="2">
        <v>0</v>
      </c>
      <c r="AO328" s="2">
        <v>0</v>
      </c>
      <c r="AP328" s="2">
        <v>0</v>
      </c>
      <c r="AQ328" s="2">
        <v>0</v>
      </c>
      <c r="AR328" s="2">
        <v>0</v>
      </c>
      <c r="AS328" s="2">
        <v>0</v>
      </c>
      <c r="AT328" s="2">
        <v>95</v>
      </c>
      <c r="AU328" s="2">
        <v>47</v>
      </c>
      <c r="AV328" s="2">
        <v>1</v>
      </c>
      <c r="AW328" s="2">
        <v>1</v>
      </c>
      <c r="AX328" s="2"/>
      <c r="AY328" s="2"/>
      <c r="AZ328" s="2">
        <v>1</v>
      </c>
      <c r="BA328" s="2">
        <v>1</v>
      </c>
      <c r="BB328" s="2">
        <v>1</v>
      </c>
      <c r="BC328" s="2">
        <v>1</v>
      </c>
      <c r="BD328" s="2" t="s">
        <v>4</v>
      </c>
      <c r="BE328" s="2" t="s">
        <v>4</v>
      </c>
      <c r="BF328" s="2" t="s">
        <v>4</v>
      </c>
      <c r="BG328" s="2" t="s">
        <v>4</v>
      </c>
      <c r="BH328" s="2">
        <v>3</v>
      </c>
      <c r="BI328" s="2">
        <v>1</v>
      </c>
      <c r="BJ328" s="2" t="s">
        <v>551</v>
      </c>
      <c r="BK328" s="2"/>
      <c r="BL328" s="2"/>
      <c r="BM328" s="2">
        <v>15001</v>
      </c>
      <c r="BN328" s="2">
        <v>0</v>
      </c>
      <c r="BO328" s="2" t="s">
        <v>4</v>
      </c>
      <c r="BP328" s="2">
        <v>0</v>
      </c>
      <c r="BQ328" s="2">
        <v>2</v>
      </c>
      <c r="BR328" s="2">
        <v>0</v>
      </c>
      <c r="BS328" s="2">
        <v>1</v>
      </c>
      <c r="BT328" s="2">
        <v>1</v>
      </c>
      <c r="BU328" s="2">
        <v>1</v>
      </c>
      <c r="BV328" s="2">
        <v>1</v>
      </c>
      <c r="BW328" s="2">
        <v>1</v>
      </c>
      <c r="BX328" s="2">
        <v>1</v>
      </c>
      <c r="BY328" s="2" t="s">
        <v>4</v>
      </c>
      <c r="BZ328" s="2">
        <v>105</v>
      </c>
      <c r="CA328" s="2">
        <v>55</v>
      </c>
      <c r="CB328" s="2"/>
      <c r="CC328" s="2"/>
      <c r="CD328" s="2"/>
      <c r="CE328" s="2"/>
      <c r="CF328" s="2">
        <v>0</v>
      </c>
      <c r="CG328" s="2">
        <v>0</v>
      </c>
      <c r="CH328" s="2"/>
      <c r="CI328" s="2"/>
      <c r="CJ328" s="2"/>
      <c r="CK328" s="2"/>
      <c r="CL328" s="2"/>
      <c r="CM328" s="2">
        <v>0</v>
      </c>
      <c r="CN328" s="2" t="s">
        <v>4</v>
      </c>
      <c r="CO328" s="2">
        <v>0</v>
      </c>
      <c r="CP328" s="2">
        <f t="shared" si="345"/>
        <v>26.89</v>
      </c>
      <c r="CQ328" s="2">
        <f t="shared" si="346"/>
        <v>16.66</v>
      </c>
      <c r="CR328" s="2">
        <f t="shared" si="347"/>
        <v>0</v>
      </c>
      <c r="CS328" s="2">
        <f t="shared" si="348"/>
        <v>0</v>
      </c>
      <c r="CT328" s="2">
        <f t="shared" si="349"/>
        <v>0</v>
      </c>
      <c r="CU328" s="2">
        <f t="shared" si="350"/>
        <v>0</v>
      </c>
      <c r="CV328" s="2">
        <f t="shared" si="351"/>
        <v>0</v>
      </c>
      <c r="CW328" s="2">
        <f t="shared" si="352"/>
        <v>0</v>
      </c>
      <c r="CX328" s="2">
        <f t="shared" si="353"/>
        <v>0</v>
      </c>
      <c r="CY328" s="2">
        <f t="shared" si="354"/>
        <v>0</v>
      </c>
      <c r="CZ328" s="2">
        <f t="shared" si="355"/>
        <v>0</v>
      </c>
      <c r="DA328" s="2"/>
      <c r="DB328" s="2"/>
      <c r="DC328" s="2" t="s">
        <v>4</v>
      </c>
      <c r="DD328" s="2" t="s">
        <v>4</v>
      </c>
      <c r="DE328" s="2" t="s">
        <v>4</v>
      </c>
      <c r="DF328" s="2" t="s">
        <v>4</v>
      </c>
      <c r="DG328" s="2" t="s">
        <v>4</v>
      </c>
      <c r="DH328" s="2" t="s">
        <v>4</v>
      </c>
      <c r="DI328" s="2" t="s">
        <v>4</v>
      </c>
      <c r="DJ328" s="2" t="s">
        <v>4</v>
      </c>
      <c r="DK328" s="2" t="s">
        <v>4</v>
      </c>
      <c r="DL328" s="2" t="s">
        <v>4</v>
      </c>
      <c r="DM328" s="2" t="s">
        <v>4</v>
      </c>
      <c r="DN328" s="2">
        <v>0</v>
      </c>
      <c r="DO328" s="2">
        <v>0</v>
      </c>
      <c r="DP328" s="2">
        <v>1</v>
      </c>
      <c r="DQ328" s="2">
        <v>1</v>
      </c>
      <c r="DR328" s="2"/>
      <c r="DS328" s="2"/>
      <c r="DT328" s="2"/>
      <c r="DU328" s="2">
        <v>1009</v>
      </c>
      <c r="DV328" s="2" t="s">
        <v>550</v>
      </c>
      <c r="DW328" s="2" t="s">
        <v>550</v>
      </c>
      <c r="DX328" s="2">
        <v>1</v>
      </c>
      <c r="DY328" s="2"/>
      <c r="DZ328" s="2"/>
      <c r="EA328" s="2"/>
      <c r="EB328" s="2"/>
      <c r="EC328" s="2"/>
      <c r="ED328" s="2"/>
      <c r="EE328" s="2">
        <v>16510513</v>
      </c>
      <c r="EF328" s="2">
        <v>2</v>
      </c>
      <c r="EG328" s="2" t="s">
        <v>22</v>
      </c>
      <c r="EH328" s="2">
        <v>0</v>
      </c>
      <c r="EI328" s="2" t="s">
        <v>4</v>
      </c>
      <c r="EJ328" s="2">
        <v>1</v>
      </c>
      <c r="EK328" s="2">
        <v>15001</v>
      </c>
      <c r="EL328" s="2" t="s">
        <v>172</v>
      </c>
      <c r="EM328" s="2" t="s">
        <v>173</v>
      </c>
      <c r="EN328" s="2"/>
      <c r="EO328" s="2" t="s">
        <v>4</v>
      </c>
      <c r="EP328" s="2"/>
      <c r="EQ328" s="2">
        <v>0</v>
      </c>
      <c r="ER328" s="2">
        <v>16.66</v>
      </c>
      <c r="ES328" s="2">
        <v>16.66</v>
      </c>
      <c r="ET328" s="2">
        <v>0</v>
      </c>
      <c r="EU328" s="2">
        <v>0</v>
      </c>
      <c r="EV328" s="2">
        <v>0</v>
      </c>
      <c r="EW328" s="2">
        <v>0</v>
      </c>
      <c r="EX328" s="2">
        <v>0</v>
      </c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>
        <v>0</v>
      </c>
      <c r="FR328" s="2">
        <f t="shared" si="356"/>
        <v>0</v>
      </c>
      <c r="FS328" s="2">
        <v>0</v>
      </c>
      <c r="FT328" s="2" t="s">
        <v>26</v>
      </c>
      <c r="FU328" s="2" t="s">
        <v>27</v>
      </c>
      <c r="FV328" s="2"/>
      <c r="FW328" s="2"/>
      <c r="FX328" s="2">
        <v>94.5</v>
      </c>
      <c r="FY328" s="2">
        <v>46.75</v>
      </c>
      <c r="FZ328" s="2"/>
      <c r="GA328" s="2" t="s">
        <v>4</v>
      </c>
      <c r="GB328" s="2"/>
      <c r="GC328" s="2"/>
      <c r="GD328" s="2">
        <v>0</v>
      </c>
      <c r="GE328" s="2"/>
      <c r="GF328" s="2">
        <v>-1366165493</v>
      </c>
      <c r="GG328" s="2">
        <v>2</v>
      </c>
      <c r="GH328" s="2">
        <v>1</v>
      </c>
      <c r="GI328" s="2">
        <v>-2</v>
      </c>
      <c r="GJ328" s="2">
        <v>0</v>
      </c>
      <c r="GK328" s="2">
        <f>ROUND(R328*(R12)/100,2)</f>
        <v>0</v>
      </c>
      <c r="GL328" s="2">
        <f t="shared" si="357"/>
        <v>0</v>
      </c>
      <c r="GM328" s="2">
        <f t="shared" si="358"/>
        <v>26.89</v>
      </c>
      <c r="GN328" s="2">
        <f t="shared" si="359"/>
        <v>26.89</v>
      </c>
      <c r="GO328" s="2">
        <f t="shared" si="360"/>
        <v>0</v>
      </c>
      <c r="GP328" s="2">
        <f t="shared" si="361"/>
        <v>0</v>
      </c>
      <c r="GQ328" s="2"/>
      <c r="GR328" s="2">
        <v>0</v>
      </c>
      <c r="GS328" s="2">
        <v>3</v>
      </c>
      <c r="GT328" s="2">
        <v>0</v>
      </c>
      <c r="GU328" s="2" t="s">
        <v>4</v>
      </c>
      <c r="GV328" s="2">
        <f t="shared" si="362"/>
        <v>0</v>
      </c>
      <c r="GW328" s="2">
        <v>1</v>
      </c>
      <c r="GX328" s="2">
        <f t="shared" si="363"/>
        <v>0</v>
      </c>
      <c r="GY328" s="2"/>
      <c r="GZ328" s="2"/>
      <c r="HA328" s="2">
        <v>0</v>
      </c>
      <c r="HB328" s="2">
        <v>0</v>
      </c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>
        <v>0</v>
      </c>
      <c r="IL328" s="2"/>
      <c r="IM328" s="2"/>
      <c r="IN328" s="2"/>
      <c r="IO328" s="2"/>
      <c r="IP328" s="2"/>
      <c r="IQ328" s="2"/>
      <c r="IR328" s="2"/>
      <c r="IS328" s="2"/>
      <c r="IT328" s="2"/>
      <c r="IU328" s="2"/>
    </row>
    <row r="329" spans="1:255" x14ac:dyDescent="0.2">
      <c r="A329">
        <v>18</v>
      </c>
      <c r="B329">
        <v>1</v>
      </c>
      <c r="C329">
        <v>737</v>
      </c>
      <c r="E329" t="s">
        <v>547</v>
      </c>
      <c r="F329" t="s">
        <v>548</v>
      </c>
      <c r="G329" t="s">
        <v>549</v>
      </c>
      <c r="H329" t="s">
        <v>550</v>
      </c>
      <c r="I329">
        <f>I325*J329</f>
        <v>1.6140000000000001</v>
      </c>
      <c r="J329">
        <v>24.603658536585364</v>
      </c>
      <c r="O329">
        <f t="shared" si="325"/>
        <v>175.59</v>
      </c>
      <c r="P329">
        <f t="shared" si="326"/>
        <v>175.59</v>
      </c>
      <c r="Q329">
        <f t="shared" si="327"/>
        <v>0</v>
      </c>
      <c r="R329">
        <f t="shared" si="328"/>
        <v>0</v>
      </c>
      <c r="S329">
        <f t="shared" si="329"/>
        <v>0</v>
      </c>
      <c r="T329">
        <f t="shared" si="330"/>
        <v>0</v>
      </c>
      <c r="U329">
        <f t="shared" si="331"/>
        <v>0</v>
      </c>
      <c r="V329">
        <f t="shared" si="332"/>
        <v>0</v>
      </c>
      <c r="W329">
        <f t="shared" si="333"/>
        <v>0</v>
      </c>
      <c r="X329">
        <f t="shared" si="334"/>
        <v>0</v>
      </c>
      <c r="Y329">
        <f t="shared" si="335"/>
        <v>0</v>
      </c>
      <c r="AA329">
        <v>16483255</v>
      </c>
      <c r="AB329">
        <f t="shared" si="336"/>
        <v>16.66</v>
      </c>
      <c r="AC329">
        <f t="shared" si="337"/>
        <v>16.66</v>
      </c>
      <c r="AD329">
        <f>ROUND((((ET329)-(EU329))+AE329),6)</f>
        <v>0</v>
      </c>
      <c r="AE329">
        <f t="shared" si="367"/>
        <v>0</v>
      </c>
      <c r="AF329">
        <f t="shared" si="367"/>
        <v>0</v>
      </c>
      <c r="AG329">
        <f t="shared" si="341"/>
        <v>0</v>
      </c>
      <c r="AH329">
        <f t="shared" si="368"/>
        <v>0</v>
      </c>
      <c r="AI329">
        <f t="shared" si="368"/>
        <v>0</v>
      </c>
      <c r="AJ329">
        <f t="shared" si="344"/>
        <v>0</v>
      </c>
      <c r="AK329">
        <v>16.66</v>
      </c>
      <c r="AL329">
        <v>16.66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95</v>
      </c>
      <c r="AU329">
        <v>47</v>
      </c>
      <c r="AV329">
        <v>1</v>
      </c>
      <c r="AW329">
        <v>1</v>
      </c>
      <c r="AZ329">
        <v>6.53</v>
      </c>
      <c r="BA329">
        <v>1</v>
      </c>
      <c r="BB329">
        <v>1</v>
      </c>
      <c r="BC329">
        <v>6.53</v>
      </c>
      <c r="BD329" t="s">
        <v>4</v>
      </c>
      <c r="BE329" t="s">
        <v>4</v>
      </c>
      <c r="BF329" t="s">
        <v>4</v>
      </c>
      <c r="BG329" t="s">
        <v>4</v>
      </c>
      <c r="BH329">
        <v>3</v>
      </c>
      <c r="BI329">
        <v>1</v>
      </c>
      <c r="BJ329" t="s">
        <v>551</v>
      </c>
      <c r="BM329">
        <v>15001</v>
      </c>
      <c r="BN329">
        <v>0</v>
      </c>
      <c r="BO329" t="s">
        <v>4</v>
      </c>
      <c r="BP329">
        <v>0</v>
      </c>
      <c r="BQ329">
        <v>2</v>
      </c>
      <c r="BR329">
        <v>0</v>
      </c>
      <c r="BS329">
        <v>1</v>
      </c>
      <c r="BT329">
        <v>1</v>
      </c>
      <c r="BU329">
        <v>1</v>
      </c>
      <c r="BV329">
        <v>1</v>
      </c>
      <c r="BW329">
        <v>1</v>
      </c>
      <c r="BX329">
        <v>1</v>
      </c>
      <c r="BY329" t="s">
        <v>4</v>
      </c>
      <c r="BZ329">
        <v>105</v>
      </c>
      <c r="CA329">
        <v>55</v>
      </c>
      <c r="CF329">
        <v>0</v>
      </c>
      <c r="CG329">
        <v>0</v>
      </c>
      <c r="CM329">
        <v>0</v>
      </c>
      <c r="CN329" t="s">
        <v>4</v>
      </c>
      <c r="CO329">
        <v>0</v>
      </c>
      <c r="CP329">
        <f t="shared" si="345"/>
        <v>175.59</v>
      </c>
      <c r="CQ329">
        <f t="shared" si="346"/>
        <v>108.7898</v>
      </c>
      <c r="CR329">
        <f t="shared" si="347"/>
        <v>0</v>
      </c>
      <c r="CS329">
        <f t="shared" si="348"/>
        <v>0</v>
      </c>
      <c r="CT329">
        <f t="shared" si="349"/>
        <v>0</v>
      </c>
      <c r="CU329">
        <f t="shared" si="350"/>
        <v>0</v>
      </c>
      <c r="CV329">
        <f t="shared" si="351"/>
        <v>0</v>
      </c>
      <c r="CW329">
        <f t="shared" si="352"/>
        <v>0</v>
      </c>
      <c r="CX329">
        <f t="shared" si="353"/>
        <v>0</v>
      </c>
      <c r="CY329">
        <f t="shared" si="354"/>
        <v>0</v>
      </c>
      <c r="CZ329">
        <f t="shared" si="355"/>
        <v>0</v>
      </c>
      <c r="DC329" t="s">
        <v>4</v>
      </c>
      <c r="DD329" t="s">
        <v>4</v>
      </c>
      <c r="DE329" t="s">
        <v>4</v>
      </c>
      <c r="DF329" t="s">
        <v>4</v>
      </c>
      <c r="DG329" t="s">
        <v>4</v>
      </c>
      <c r="DH329" t="s">
        <v>4</v>
      </c>
      <c r="DI329" t="s">
        <v>4</v>
      </c>
      <c r="DJ329" t="s">
        <v>4</v>
      </c>
      <c r="DK329" t="s">
        <v>4</v>
      </c>
      <c r="DL329" t="s">
        <v>4</v>
      </c>
      <c r="DM329" t="s">
        <v>4</v>
      </c>
      <c r="DN329">
        <v>0</v>
      </c>
      <c r="DO329">
        <v>0</v>
      </c>
      <c r="DP329">
        <v>1</v>
      </c>
      <c r="DQ329">
        <v>1</v>
      </c>
      <c r="DU329">
        <v>1009</v>
      </c>
      <c r="DV329" t="s">
        <v>550</v>
      </c>
      <c r="DW329" t="s">
        <v>550</v>
      </c>
      <c r="DX329">
        <v>1</v>
      </c>
      <c r="EE329">
        <v>16510513</v>
      </c>
      <c r="EF329">
        <v>2</v>
      </c>
      <c r="EG329" t="s">
        <v>22</v>
      </c>
      <c r="EH329">
        <v>0</v>
      </c>
      <c r="EI329" t="s">
        <v>4</v>
      </c>
      <c r="EJ329">
        <v>1</v>
      </c>
      <c r="EK329">
        <v>15001</v>
      </c>
      <c r="EL329" t="s">
        <v>172</v>
      </c>
      <c r="EM329" t="s">
        <v>173</v>
      </c>
      <c r="EO329" t="s">
        <v>4</v>
      </c>
      <c r="EQ329">
        <v>0</v>
      </c>
      <c r="ER329">
        <v>16.66</v>
      </c>
      <c r="ES329">
        <v>16.66</v>
      </c>
      <c r="ET329">
        <v>0</v>
      </c>
      <c r="EU329">
        <v>0</v>
      </c>
      <c r="EV329">
        <v>0</v>
      </c>
      <c r="EW329">
        <v>0</v>
      </c>
      <c r="EX329">
        <v>0</v>
      </c>
      <c r="FQ329">
        <v>0</v>
      </c>
      <c r="FR329">
        <f t="shared" si="356"/>
        <v>0</v>
      </c>
      <c r="FS329">
        <v>0</v>
      </c>
      <c r="FT329" t="s">
        <v>26</v>
      </c>
      <c r="FU329" t="s">
        <v>27</v>
      </c>
      <c r="FX329">
        <v>94.5</v>
      </c>
      <c r="FY329">
        <v>46.75</v>
      </c>
      <c r="GA329" t="s">
        <v>4</v>
      </c>
      <c r="GD329">
        <v>0</v>
      </c>
      <c r="GF329">
        <v>-1366165493</v>
      </c>
      <c r="GG329">
        <v>1</v>
      </c>
      <c r="GH329">
        <v>1</v>
      </c>
      <c r="GI329">
        <v>4</v>
      </c>
      <c r="GJ329">
        <v>0</v>
      </c>
      <c r="GK329">
        <f>ROUND(R329*(S12)/100,2)</f>
        <v>0</v>
      </c>
      <c r="GL329">
        <f t="shared" si="357"/>
        <v>0</v>
      </c>
      <c r="GM329">
        <f t="shared" si="358"/>
        <v>175.59</v>
      </c>
      <c r="GN329">
        <f t="shared" si="359"/>
        <v>175.59</v>
      </c>
      <c r="GO329">
        <f t="shared" si="360"/>
        <v>0</v>
      </c>
      <c r="GP329">
        <f t="shared" si="361"/>
        <v>0</v>
      </c>
      <c r="GR329">
        <v>0</v>
      </c>
      <c r="GS329">
        <v>3</v>
      </c>
      <c r="GT329">
        <v>0</v>
      </c>
      <c r="GU329" t="s">
        <v>4</v>
      </c>
      <c r="GV329">
        <f t="shared" si="362"/>
        <v>0</v>
      </c>
      <c r="GW329">
        <v>1</v>
      </c>
      <c r="GX329">
        <f t="shared" si="363"/>
        <v>0</v>
      </c>
      <c r="HA329">
        <v>0</v>
      </c>
      <c r="HB329">
        <v>0</v>
      </c>
      <c r="IK329">
        <v>0</v>
      </c>
    </row>
    <row r="331" spans="1:255" x14ac:dyDescent="0.2">
      <c r="A331" s="3">
        <v>51</v>
      </c>
      <c r="B331" s="3">
        <f>B302</f>
        <v>1</v>
      </c>
      <c r="C331" s="3">
        <f>A302</f>
        <v>4</v>
      </c>
      <c r="D331" s="3">
        <f>ROW(A302)</f>
        <v>302</v>
      </c>
      <c r="E331" s="3"/>
      <c r="F331" s="3" t="str">
        <f>IF(F302&lt;&gt;"",F302,"")</f>
        <v>Новый раздел</v>
      </c>
      <c r="G331" s="3" t="str">
        <f>IF(G302&lt;&gt;"",G302,"")</f>
        <v>Раздел Отопление</v>
      </c>
      <c r="H331" s="3">
        <v>0</v>
      </c>
      <c r="I331" s="3"/>
      <c r="J331" s="3"/>
      <c r="K331" s="3"/>
      <c r="L331" s="3"/>
      <c r="M331" s="3"/>
      <c r="N331" s="3"/>
      <c r="O331" s="3">
        <f t="shared" ref="O331:T331" si="369">ROUND(AB331,2)</f>
        <v>4837.66</v>
      </c>
      <c r="P331" s="3">
        <f t="shared" si="369"/>
        <v>3856.98</v>
      </c>
      <c r="Q331" s="3">
        <f t="shared" si="369"/>
        <v>129.47999999999999</v>
      </c>
      <c r="R331" s="3">
        <f t="shared" si="369"/>
        <v>16.11</v>
      </c>
      <c r="S331" s="3">
        <f t="shared" si="369"/>
        <v>851.2</v>
      </c>
      <c r="T331" s="3">
        <f t="shared" si="369"/>
        <v>0</v>
      </c>
      <c r="U331" s="3">
        <f>AH331</f>
        <v>93.386174400000002</v>
      </c>
      <c r="V331" s="3">
        <f>AI331</f>
        <v>1.2753999999999999</v>
      </c>
      <c r="W331" s="3">
        <f>ROUND(AJ331,2)</f>
        <v>0</v>
      </c>
      <c r="X331" s="3">
        <f>ROUND(AK331,2)</f>
        <v>899.5</v>
      </c>
      <c r="Y331" s="3">
        <f>ROUND(AL331,2)</f>
        <v>540.54</v>
      </c>
      <c r="Z331" s="3"/>
      <c r="AA331" s="3"/>
      <c r="AB331" s="3">
        <f>ROUND(SUMIF(AA306:AA329,"=16483241",O306:O329),2)</f>
        <v>4837.66</v>
      </c>
      <c r="AC331" s="3">
        <f>ROUND(SUMIF(AA306:AA329,"=16483241",P306:P329),2)</f>
        <v>3856.98</v>
      </c>
      <c r="AD331" s="3">
        <f>ROUND(SUMIF(AA306:AA329,"=16483241",Q306:Q329),2)</f>
        <v>129.47999999999999</v>
      </c>
      <c r="AE331" s="3">
        <f>ROUND(SUMIF(AA306:AA329,"=16483241",R306:R329),2)</f>
        <v>16.11</v>
      </c>
      <c r="AF331" s="3">
        <f>ROUND(SUMIF(AA306:AA329,"=16483241",S306:S329),2)</f>
        <v>851.2</v>
      </c>
      <c r="AG331" s="3">
        <f>ROUND(SUMIF(AA306:AA329,"=16483241",T306:T329),2)</f>
        <v>0</v>
      </c>
      <c r="AH331" s="3">
        <f>SUMIF(AA306:AA329,"=16483241",U306:U329)</f>
        <v>93.386174400000002</v>
      </c>
      <c r="AI331" s="3">
        <f>SUMIF(AA306:AA329,"=16483241",V306:V329)</f>
        <v>1.2753999999999999</v>
      </c>
      <c r="AJ331" s="3">
        <f>ROUND(SUMIF(AA306:AA329,"=16483241",W306:W329),2)</f>
        <v>0</v>
      </c>
      <c r="AK331" s="3">
        <f>ROUND(SUMIF(AA306:AA329,"=16483241",X306:X329),2)</f>
        <v>899.5</v>
      </c>
      <c r="AL331" s="3">
        <f>ROUND(SUMIF(AA306:AA329,"=16483241",Y306:Y329),2)</f>
        <v>540.54</v>
      </c>
      <c r="AM331" s="3"/>
      <c r="AN331" s="3"/>
      <c r="AO331" s="3">
        <f t="shared" ref="AO331:BC331" si="370">ROUND(BX331,2)</f>
        <v>0</v>
      </c>
      <c r="AP331" s="3">
        <f t="shared" si="370"/>
        <v>0</v>
      </c>
      <c r="AQ331" s="3">
        <f t="shared" si="370"/>
        <v>0</v>
      </c>
      <c r="AR331" s="3">
        <f t="shared" si="370"/>
        <v>6277.7</v>
      </c>
      <c r="AS331" s="3">
        <f t="shared" si="370"/>
        <v>6277.7</v>
      </c>
      <c r="AT331" s="3">
        <f t="shared" si="370"/>
        <v>0</v>
      </c>
      <c r="AU331" s="3">
        <f t="shared" si="370"/>
        <v>0</v>
      </c>
      <c r="AV331" s="3">
        <f t="shared" si="370"/>
        <v>3856.98</v>
      </c>
      <c r="AW331" s="3">
        <f t="shared" si="370"/>
        <v>3856.98</v>
      </c>
      <c r="AX331" s="3">
        <f t="shared" si="370"/>
        <v>0</v>
      </c>
      <c r="AY331" s="3">
        <f t="shared" si="370"/>
        <v>3856.98</v>
      </c>
      <c r="AZ331" s="3">
        <f t="shared" si="370"/>
        <v>0</v>
      </c>
      <c r="BA331" s="3">
        <f t="shared" si="370"/>
        <v>0</v>
      </c>
      <c r="BB331" s="3">
        <f t="shared" si="370"/>
        <v>0</v>
      </c>
      <c r="BC331" s="3">
        <f t="shared" si="370"/>
        <v>0</v>
      </c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>
        <f>ROUND(SUMIF(AA306:AA329,"=16483241",FQ306:FQ329),2)</f>
        <v>0</v>
      </c>
      <c r="BY331" s="3">
        <f>ROUND(SUMIF(AA306:AA329,"=16483241",FR306:FR329),2)</f>
        <v>0</v>
      </c>
      <c r="BZ331" s="3">
        <f>ROUND(SUMIF(AA306:AA329,"=16483241",GL306:GL329),2)</f>
        <v>0</v>
      </c>
      <c r="CA331" s="3">
        <f>ROUND(SUMIF(AA306:AA329,"=16483241",GM306:GM329),2)</f>
        <v>6277.7</v>
      </c>
      <c r="CB331" s="3">
        <f>ROUND(SUMIF(AA306:AA329,"=16483241",GN306:GN329),2)</f>
        <v>6277.7</v>
      </c>
      <c r="CC331" s="3">
        <f>ROUND(SUMIF(AA306:AA329,"=16483241",GO306:GO329),2)</f>
        <v>0</v>
      </c>
      <c r="CD331" s="3">
        <f>ROUND(SUMIF(AA306:AA329,"=16483241",GP306:GP329),2)</f>
        <v>0</v>
      </c>
      <c r="CE331" s="3">
        <f>AC331-BX331</f>
        <v>3856.98</v>
      </c>
      <c r="CF331" s="3">
        <f>AC331-BY331</f>
        <v>3856.98</v>
      </c>
      <c r="CG331" s="3">
        <f>BX331-BZ331</f>
        <v>0</v>
      </c>
      <c r="CH331" s="3">
        <f>AC331-BX331-BY331+BZ331</f>
        <v>3856.98</v>
      </c>
      <c r="CI331" s="3">
        <f>BY331-BZ331</f>
        <v>0</v>
      </c>
      <c r="CJ331" s="3">
        <f>ROUND(SUMIF(AA306:AA329,"=16483241",GX306:GX329),2)</f>
        <v>0</v>
      </c>
      <c r="CK331" s="3">
        <f>ROUND(SUMIF(AA306:AA329,"=16483241",GY306:GY329),2)</f>
        <v>0</v>
      </c>
      <c r="CL331" s="3">
        <f>ROUND(SUMIF(AA306:AA329,"=16483241",GZ306:GZ329),2)</f>
        <v>0</v>
      </c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4">
        <f t="shared" ref="DG331:DL331" si="371">ROUND(DT331,2)</f>
        <v>31589.9</v>
      </c>
      <c r="DH331" s="4">
        <f t="shared" si="371"/>
        <v>25186.09</v>
      </c>
      <c r="DI331" s="4">
        <f t="shared" si="371"/>
        <v>845.52</v>
      </c>
      <c r="DJ331" s="4">
        <f t="shared" si="371"/>
        <v>105.15</v>
      </c>
      <c r="DK331" s="4">
        <f t="shared" si="371"/>
        <v>5558.29</v>
      </c>
      <c r="DL331" s="4">
        <f t="shared" si="371"/>
        <v>0</v>
      </c>
      <c r="DM331" s="4">
        <f>DZ331</f>
        <v>93.386174400000002</v>
      </c>
      <c r="DN331" s="4">
        <f>EA331</f>
        <v>1.2753999999999999</v>
      </c>
      <c r="DO331" s="4">
        <f>ROUND(EB331,2)</f>
        <v>0</v>
      </c>
      <c r="DP331" s="4">
        <f>ROUND(EC331,2)</f>
        <v>5873.69</v>
      </c>
      <c r="DQ331" s="4">
        <f>ROUND(ED331,2)</f>
        <v>3529.63</v>
      </c>
      <c r="DR331" s="4"/>
      <c r="DS331" s="4"/>
      <c r="DT331" s="4">
        <f>ROUND(SUMIF(AA306:AA329,"=16483255",O306:O329),2)</f>
        <v>31589.9</v>
      </c>
      <c r="DU331" s="4">
        <f>ROUND(SUMIF(AA306:AA329,"=16483255",P306:P329),2)</f>
        <v>25186.09</v>
      </c>
      <c r="DV331" s="4">
        <f>ROUND(SUMIF(AA306:AA329,"=16483255",Q306:Q329),2)</f>
        <v>845.52</v>
      </c>
      <c r="DW331" s="4">
        <f>ROUND(SUMIF(AA306:AA329,"=16483255",R306:R329),2)</f>
        <v>105.15</v>
      </c>
      <c r="DX331" s="4">
        <f>ROUND(SUMIF(AA306:AA329,"=16483255",S306:S329),2)</f>
        <v>5558.29</v>
      </c>
      <c r="DY331" s="4">
        <f>ROUND(SUMIF(AA306:AA329,"=16483255",T306:T329),2)</f>
        <v>0</v>
      </c>
      <c r="DZ331" s="4">
        <f>SUMIF(AA306:AA329,"=16483255",U306:U329)</f>
        <v>93.386174400000002</v>
      </c>
      <c r="EA331" s="4">
        <f>SUMIF(AA306:AA329,"=16483255",V306:V329)</f>
        <v>1.2753999999999999</v>
      </c>
      <c r="EB331" s="4">
        <f>ROUND(SUMIF(AA306:AA329,"=16483255",W306:W329),2)</f>
        <v>0</v>
      </c>
      <c r="EC331" s="4">
        <f>ROUND(SUMIF(AA306:AA329,"=16483255",X306:X329),2)</f>
        <v>5873.69</v>
      </c>
      <c r="ED331" s="4">
        <f>ROUND(SUMIF(AA306:AA329,"=16483255",Y306:Y329),2)</f>
        <v>3529.63</v>
      </c>
      <c r="EE331" s="4"/>
      <c r="EF331" s="4"/>
      <c r="EG331" s="4">
        <f t="shared" ref="EG331:EU331" si="372">ROUND(FP331,2)</f>
        <v>0</v>
      </c>
      <c r="EH331" s="4">
        <f t="shared" si="372"/>
        <v>0</v>
      </c>
      <c r="EI331" s="4">
        <f t="shared" si="372"/>
        <v>0</v>
      </c>
      <c r="EJ331" s="4">
        <f t="shared" si="372"/>
        <v>40993.22</v>
      </c>
      <c r="EK331" s="4">
        <f t="shared" si="372"/>
        <v>40993.22</v>
      </c>
      <c r="EL331" s="4">
        <f t="shared" si="372"/>
        <v>0</v>
      </c>
      <c r="EM331" s="4">
        <f t="shared" si="372"/>
        <v>0</v>
      </c>
      <c r="EN331" s="4">
        <f t="shared" si="372"/>
        <v>25186.09</v>
      </c>
      <c r="EO331" s="4">
        <f t="shared" si="372"/>
        <v>25186.09</v>
      </c>
      <c r="EP331" s="4">
        <f t="shared" si="372"/>
        <v>0</v>
      </c>
      <c r="EQ331" s="4">
        <f t="shared" si="372"/>
        <v>25186.09</v>
      </c>
      <c r="ER331" s="4">
        <f t="shared" si="372"/>
        <v>0</v>
      </c>
      <c r="ES331" s="4">
        <f t="shared" si="372"/>
        <v>0</v>
      </c>
      <c r="ET331" s="4">
        <f t="shared" si="372"/>
        <v>0</v>
      </c>
      <c r="EU331" s="4">
        <f t="shared" si="372"/>
        <v>0</v>
      </c>
      <c r="EV331" s="4"/>
      <c r="EW331" s="4"/>
      <c r="EX331" s="4"/>
      <c r="EY331" s="4"/>
      <c r="EZ331" s="4"/>
      <c r="FA331" s="4"/>
      <c r="FB331" s="4"/>
      <c r="FC331" s="4"/>
      <c r="FD331" s="4"/>
      <c r="FE331" s="4"/>
      <c r="FF331" s="4"/>
      <c r="FG331" s="4"/>
      <c r="FH331" s="4"/>
      <c r="FI331" s="4"/>
      <c r="FJ331" s="4"/>
      <c r="FK331" s="4"/>
      <c r="FL331" s="4"/>
      <c r="FM331" s="4"/>
      <c r="FN331" s="4"/>
      <c r="FO331" s="4"/>
      <c r="FP331" s="4">
        <f>ROUND(SUMIF(AA306:AA329,"=16483255",FQ306:FQ329),2)</f>
        <v>0</v>
      </c>
      <c r="FQ331" s="4">
        <f>ROUND(SUMIF(AA306:AA329,"=16483255",FR306:FR329),2)</f>
        <v>0</v>
      </c>
      <c r="FR331" s="4">
        <f>ROUND(SUMIF(AA306:AA329,"=16483255",GL306:GL329),2)</f>
        <v>0</v>
      </c>
      <c r="FS331" s="4">
        <f>ROUND(SUMIF(AA306:AA329,"=16483255",GM306:GM329),2)</f>
        <v>40993.22</v>
      </c>
      <c r="FT331" s="4">
        <f>ROUND(SUMIF(AA306:AA329,"=16483255",GN306:GN329),2)</f>
        <v>40993.22</v>
      </c>
      <c r="FU331" s="4">
        <f>ROUND(SUMIF(AA306:AA329,"=16483255",GO306:GO329),2)</f>
        <v>0</v>
      </c>
      <c r="FV331" s="4">
        <f>ROUND(SUMIF(AA306:AA329,"=16483255",GP306:GP329),2)</f>
        <v>0</v>
      </c>
      <c r="FW331" s="4">
        <f>DU331-FP331</f>
        <v>25186.09</v>
      </c>
      <c r="FX331" s="4">
        <f>DU331-FQ331</f>
        <v>25186.09</v>
      </c>
      <c r="FY331" s="4">
        <f>FP331-FR331</f>
        <v>0</v>
      </c>
      <c r="FZ331" s="4">
        <f>DU331-FP331-FQ331+FR331</f>
        <v>25186.09</v>
      </c>
      <c r="GA331" s="4">
        <f>FQ331-FR331</f>
        <v>0</v>
      </c>
      <c r="GB331" s="4">
        <f>ROUND(SUMIF(AA306:AA329,"=16483255",GX306:GX329),2)</f>
        <v>0</v>
      </c>
      <c r="GC331" s="4">
        <f>ROUND(SUMIF(AA306:AA329,"=16483255",GY306:GY329),2)</f>
        <v>0</v>
      </c>
      <c r="GD331" s="4">
        <f>ROUND(SUMIF(AA306:AA329,"=16483255",GZ306:GZ329),2)</f>
        <v>0</v>
      </c>
      <c r="GE331" s="4"/>
      <c r="GF331" s="4"/>
      <c r="GG331" s="4"/>
      <c r="GH331" s="4"/>
      <c r="GI331" s="4"/>
      <c r="GJ331" s="4"/>
      <c r="GK331" s="4"/>
      <c r="GL331" s="4"/>
      <c r="GM331" s="4"/>
      <c r="GN331" s="4"/>
      <c r="GO331" s="4"/>
      <c r="GP331" s="4"/>
      <c r="GQ331" s="4"/>
      <c r="GR331" s="4"/>
      <c r="GS331" s="4"/>
      <c r="GT331" s="4"/>
      <c r="GU331" s="4"/>
      <c r="GV331" s="4"/>
      <c r="GW331" s="4"/>
      <c r="GX331" s="4">
        <v>0</v>
      </c>
    </row>
    <row r="333" spans="1:255" x14ac:dyDescent="0.2">
      <c r="A333" s="5">
        <v>50</v>
      </c>
      <c r="B333" s="5">
        <v>0</v>
      </c>
      <c r="C333" s="5">
        <v>0</v>
      </c>
      <c r="D333" s="5">
        <v>1</v>
      </c>
      <c r="E333" s="5">
        <v>0</v>
      </c>
      <c r="F333" s="5">
        <f>ROUND(Source!O331,O333)</f>
        <v>4837.66</v>
      </c>
      <c r="G333" s="5" t="s">
        <v>298</v>
      </c>
      <c r="H333" s="5" t="s">
        <v>299</v>
      </c>
      <c r="I333" s="5"/>
      <c r="J333" s="5"/>
      <c r="K333" s="5">
        <v>201</v>
      </c>
      <c r="L333" s="5">
        <v>1</v>
      </c>
      <c r="M333" s="5">
        <v>3</v>
      </c>
      <c r="N333" s="5" t="s">
        <v>4</v>
      </c>
      <c r="O333" s="5">
        <v>2</v>
      </c>
      <c r="P333" s="5">
        <f>ROUND(Source!DG331,O333)</f>
        <v>31589.9</v>
      </c>
      <c r="Q333" s="5"/>
      <c r="R333" s="5"/>
      <c r="S333" s="5"/>
      <c r="T333" s="5"/>
      <c r="U333" s="5"/>
      <c r="V333" s="5"/>
      <c r="W333" s="5"/>
    </row>
    <row r="334" spans="1:255" x14ac:dyDescent="0.2">
      <c r="A334" s="5">
        <v>50</v>
      </c>
      <c r="B334" s="5">
        <v>0</v>
      </c>
      <c r="C334" s="5">
        <v>0</v>
      </c>
      <c r="D334" s="5">
        <v>1</v>
      </c>
      <c r="E334" s="5">
        <v>202</v>
      </c>
      <c r="F334" s="5">
        <f>ROUND(Source!P331,O334)</f>
        <v>3856.98</v>
      </c>
      <c r="G334" s="5" t="s">
        <v>300</v>
      </c>
      <c r="H334" s="5" t="s">
        <v>301</v>
      </c>
      <c r="I334" s="5"/>
      <c r="J334" s="5"/>
      <c r="K334" s="5">
        <v>202</v>
      </c>
      <c r="L334" s="5">
        <v>2</v>
      </c>
      <c r="M334" s="5">
        <v>3</v>
      </c>
      <c r="N334" s="5" t="s">
        <v>4</v>
      </c>
      <c r="O334" s="5">
        <v>2</v>
      </c>
      <c r="P334" s="5">
        <f>ROUND(Source!DH331,O334)</f>
        <v>25186.09</v>
      </c>
      <c r="Q334" s="5"/>
      <c r="R334" s="5"/>
      <c r="S334" s="5"/>
      <c r="T334" s="5"/>
      <c r="U334" s="5"/>
      <c r="V334" s="5"/>
      <c r="W334" s="5"/>
    </row>
    <row r="335" spans="1:255" x14ac:dyDescent="0.2">
      <c r="A335" s="5">
        <v>50</v>
      </c>
      <c r="B335" s="5">
        <v>0</v>
      </c>
      <c r="C335" s="5">
        <v>0</v>
      </c>
      <c r="D335" s="5">
        <v>1</v>
      </c>
      <c r="E335" s="5">
        <v>222</v>
      </c>
      <c r="F335" s="5">
        <f>ROUND(Source!AO331,O335)</f>
        <v>0</v>
      </c>
      <c r="G335" s="5" t="s">
        <v>302</v>
      </c>
      <c r="H335" s="5" t="s">
        <v>303</v>
      </c>
      <c r="I335" s="5"/>
      <c r="J335" s="5"/>
      <c r="K335" s="5">
        <v>222</v>
      </c>
      <c r="L335" s="5">
        <v>3</v>
      </c>
      <c r="M335" s="5">
        <v>3</v>
      </c>
      <c r="N335" s="5" t="s">
        <v>4</v>
      </c>
      <c r="O335" s="5">
        <v>2</v>
      </c>
      <c r="P335" s="5">
        <f>ROUND(Source!EG331,O335)</f>
        <v>0</v>
      </c>
      <c r="Q335" s="5"/>
      <c r="R335" s="5"/>
      <c r="S335" s="5"/>
      <c r="T335" s="5"/>
      <c r="U335" s="5"/>
      <c r="V335" s="5"/>
      <c r="W335" s="5"/>
    </row>
    <row r="336" spans="1:255" x14ac:dyDescent="0.2">
      <c r="A336" s="5">
        <v>50</v>
      </c>
      <c r="B336" s="5">
        <v>0</v>
      </c>
      <c r="C336" s="5">
        <v>0</v>
      </c>
      <c r="D336" s="5">
        <v>1</v>
      </c>
      <c r="E336" s="5">
        <v>225</v>
      </c>
      <c r="F336" s="5">
        <f>ROUND(Source!AV331,O336)</f>
        <v>3856.98</v>
      </c>
      <c r="G336" s="5" t="s">
        <v>304</v>
      </c>
      <c r="H336" s="5" t="s">
        <v>305</v>
      </c>
      <c r="I336" s="5"/>
      <c r="J336" s="5"/>
      <c r="K336" s="5">
        <v>225</v>
      </c>
      <c r="L336" s="5">
        <v>4</v>
      </c>
      <c r="M336" s="5">
        <v>3</v>
      </c>
      <c r="N336" s="5" t="s">
        <v>4</v>
      </c>
      <c r="O336" s="5">
        <v>2</v>
      </c>
      <c r="P336" s="5">
        <f>ROUND(Source!EN331,O336)</f>
        <v>25186.09</v>
      </c>
      <c r="Q336" s="5"/>
      <c r="R336" s="5"/>
      <c r="S336" s="5"/>
      <c r="T336" s="5"/>
      <c r="U336" s="5"/>
      <c r="V336" s="5"/>
      <c r="W336" s="5"/>
    </row>
    <row r="337" spans="1:23" x14ac:dyDescent="0.2">
      <c r="A337" s="5">
        <v>50</v>
      </c>
      <c r="B337" s="5">
        <v>0</v>
      </c>
      <c r="C337" s="5">
        <v>0</v>
      </c>
      <c r="D337" s="5">
        <v>1</v>
      </c>
      <c r="E337" s="5">
        <v>226</v>
      </c>
      <c r="F337" s="5">
        <f>ROUND(Source!AW331,O337)</f>
        <v>3856.98</v>
      </c>
      <c r="G337" s="5" t="s">
        <v>306</v>
      </c>
      <c r="H337" s="5" t="s">
        <v>307</v>
      </c>
      <c r="I337" s="5"/>
      <c r="J337" s="5"/>
      <c r="K337" s="5">
        <v>226</v>
      </c>
      <c r="L337" s="5">
        <v>5</v>
      </c>
      <c r="M337" s="5">
        <v>3</v>
      </c>
      <c r="N337" s="5" t="s">
        <v>4</v>
      </c>
      <c r="O337" s="5">
        <v>2</v>
      </c>
      <c r="P337" s="5">
        <f>ROUND(Source!EO331,O337)</f>
        <v>25186.09</v>
      </c>
      <c r="Q337" s="5"/>
      <c r="R337" s="5"/>
      <c r="S337" s="5"/>
      <c r="T337" s="5"/>
      <c r="U337" s="5"/>
      <c r="V337" s="5"/>
      <c r="W337" s="5"/>
    </row>
    <row r="338" spans="1:23" x14ac:dyDescent="0.2">
      <c r="A338" s="5">
        <v>50</v>
      </c>
      <c r="B338" s="5">
        <v>0</v>
      </c>
      <c r="C338" s="5">
        <v>0</v>
      </c>
      <c r="D338" s="5">
        <v>1</v>
      </c>
      <c r="E338" s="5">
        <v>227</v>
      </c>
      <c r="F338" s="5">
        <f>ROUND(Source!AX331,O338)</f>
        <v>0</v>
      </c>
      <c r="G338" s="5" t="s">
        <v>308</v>
      </c>
      <c r="H338" s="5" t="s">
        <v>309</v>
      </c>
      <c r="I338" s="5"/>
      <c r="J338" s="5"/>
      <c r="K338" s="5">
        <v>227</v>
      </c>
      <c r="L338" s="5">
        <v>6</v>
      </c>
      <c r="M338" s="5">
        <v>3</v>
      </c>
      <c r="N338" s="5" t="s">
        <v>4</v>
      </c>
      <c r="O338" s="5">
        <v>2</v>
      </c>
      <c r="P338" s="5">
        <f>ROUND(Source!EP331,O338)</f>
        <v>0</v>
      </c>
      <c r="Q338" s="5"/>
      <c r="R338" s="5"/>
      <c r="S338" s="5"/>
      <c r="T338" s="5"/>
      <c r="U338" s="5"/>
      <c r="V338" s="5"/>
      <c r="W338" s="5"/>
    </row>
    <row r="339" spans="1:23" x14ac:dyDescent="0.2">
      <c r="A339" s="5">
        <v>50</v>
      </c>
      <c r="B339" s="5">
        <v>0</v>
      </c>
      <c r="C339" s="5">
        <v>0</v>
      </c>
      <c r="D339" s="5">
        <v>1</v>
      </c>
      <c r="E339" s="5">
        <v>228</v>
      </c>
      <c r="F339" s="5">
        <f>ROUND(Source!AY331,O339)</f>
        <v>3856.98</v>
      </c>
      <c r="G339" s="5" t="s">
        <v>310</v>
      </c>
      <c r="H339" s="5" t="s">
        <v>311</v>
      </c>
      <c r="I339" s="5"/>
      <c r="J339" s="5"/>
      <c r="K339" s="5">
        <v>228</v>
      </c>
      <c r="L339" s="5">
        <v>7</v>
      </c>
      <c r="M339" s="5">
        <v>3</v>
      </c>
      <c r="N339" s="5" t="s">
        <v>4</v>
      </c>
      <c r="O339" s="5">
        <v>2</v>
      </c>
      <c r="P339" s="5">
        <f>ROUND(Source!EQ331,O339)</f>
        <v>25186.09</v>
      </c>
      <c r="Q339" s="5"/>
      <c r="R339" s="5"/>
      <c r="S339" s="5"/>
      <c r="T339" s="5"/>
      <c r="U339" s="5"/>
      <c r="V339" s="5"/>
      <c r="W339" s="5"/>
    </row>
    <row r="340" spans="1:23" x14ac:dyDescent="0.2">
      <c r="A340" s="5">
        <v>50</v>
      </c>
      <c r="B340" s="5">
        <v>0</v>
      </c>
      <c r="C340" s="5">
        <v>0</v>
      </c>
      <c r="D340" s="5">
        <v>1</v>
      </c>
      <c r="E340" s="5">
        <v>216</v>
      </c>
      <c r="F340" s="5">
        <f>ROUND(Source!AP331,O340)</f>
        <v>0</v>
      </c>
      <c r="G340" s="5" t="s">
        <v>312</v>
      </c>
      <c r="H340" s="5" t="s">
        <v>313</v>
      </c>
      <c r="I340" s="5"/>
      <c r="J340" s="5"/>
      <c r="K340" s="5">
        <v>216</v>
      </c>
      <c r="L340" s="5">
        <v>8</v>
      </c>
      <c r="M340" s="5">
        <v>3</v>
      </c>
      <c r="N340" s="5" t="s">
        <v>4</v>
      </c>
      <c r="O340" s="5">
        <v>2</v>
      </c>
      <c r="P340" s="5">
        <f>ROUND(Source!EH331,O340)</f>
        <v>0</v>
      </c>
      <c r="Q340" s="5"/>
      <c r="R340" s="5"/>
      <c r="S340" s="5"/>
      <c r="T340" s="5"/>
      <c r="U340" s="5"/>
      <c r="V340" s="5"/>
      <c r="W340" s="5"/>
    </row>
    <row r="341" spans="1:23" x14ac:dyDescent="0.2">
      <c r="A341" s="5">
        <v>50</v>
      </c>
      <c r="B341" s="5">
        <v>0</v>
      </c>
      <c r="C341" s="5">
        <v>0</v>
      </c>
      <c r="D341" s="5">
        <v>1</v>
      </c>
      <c r="E341" s="5">
        <v>223</v>
      </c>
      <c r="F341" s="5">
        <f>ROUND(Source!AQ331,O341)</f>
        <v>0</v>
      </c>
      <c r="G341" s="5" t="s">
        <v>314</v>
      </c>
      <c r="H341" s="5" t="s">
        <v>315</v>
      </c>
      <c r="I341" s="5"/>
      <c r="J341" s="5"/>
      <c r="K341" s="5">
        <v>223</v>
      </c>
      <c r="L341" s="5">
        <v>9</v>
      </c>
      <c r="M341" s="5">
        <v>3</v>
      </c>
      <c r="N341" s="5" t="s">
        <v>4</v>
      </c>
      <c r="O341" s="5">
        <v>2</v>
      </c>
      <c r="P341" s="5">
        <f>ROUND(Source!EI331,O341)</f>
        <v>0</v>
      </c>
      <c r="Q341" s="5"/>
      <c r="R341" s="5"/>
      <c r="S341" s="5"/>
      <c r="T341" s="5"/>
      <c r="U341" s="5"/>
      <c r="V341" s="5"/>
      <c r="W341" s="5"/>
    </row>
    <row r="342" spans="1:23" x14ac:dyDescent="0.2">
      <c r="A342" s="5">
        <v>50</v>
      </c>
      <c r="B342" s="5">
        <v>0</v>
      </c>
      <c r="C342" s="5">
        <v>0</v>
      </c>
      <c r="D342" s="5">
        <v>1</v>
      </c>
      <c r="E342" s="5">
        <v>229</v>
      </c>
      <c r="F342" s="5">
        <f>ROUND(Source!AZ331,O342)</f>
        <v>0</v>
      </c>
      <c r="G342" s="5" t="s">
        <v>316</v>
      </c>
      <c r="H342" s="5" t="s">
        <v>317</v>
      </c>
      <c r="I342" s="5"/>
      <c r="J342" s="5"/>
      <c r="K342" s="5">
        <v>229</v>
      </c>
      <c r="L342" s="5">
        <v>10</v>
      </c>
      <c r="M342" s="5">
        <v>3</v>
      </c>
      <c r="N342" s="5" t="s">
        <v>4</v>
      </c>
      <c r="O342" s="5">
        <v>2</v>
      </c>
      <c r="P342" s="5">
        <f>ROUND(Source!ER331,O342)</f>
        <v>0</v>
      </c>
      <c r="Q342" s="5"/>
      <c r="R342" s="5"/>
      <c r="S342" s="5"/>
      <c r="T342" s="5"/>
      <c r="U342" s="5"/>
      <c r="V342" s="5"/>
      <c r="W342" s="5"/>
    </row>
    <row r="343" spans="1:23" x14ac:dyDescent="0.2">
      <c r="A343" s="5">
        <v>50</v>
      </c>
      <c r="B343" s="5">
        <v>0</v>
      </c>
      <c r="C343" s="5">
        <v>0</v>
      </c>
      <c r="D343" s="5">
        <v>1</v>
      </c>
      <c r="E343" s="5">
        <v>203</v>
      </c>
      <c r="F343" s="5">
        <f>ROUND(Source!Q331,O343)</f>
        <v>129.47999999999999</v>
      </c>
      <c r="G343" s="5" t="s">
        <v>318</v>
      </c>
      <c r="H343" s="5" t="s">
        <v>319</v>
      </c>
      <c r="I343" s="5"/>
      <c r="J343" s="5"/>
      <c r="K343" s="5">
        <v>203</v>
      </c>
      <c r="L343" s="5">
        <v>11</v>
      </c>
      <c r="M343" s="5">
        <v>3</v>
      </c>
      <c r="N343" s="5" t="s">
        <v>4</v>
      </c>
      <c r="O343" s="5">
        <v>2</v>
      </c>
      <c r="P343" s="5">
        <f>ROUND(Source!DI331,O343)</f>
        <v>845.52</v>
      </c>
      <c r="Q343" s="5"/>
      <c r="R343" s="5"/>
      <c r="S343" s="5"/>
      <c r="T343" s="5"/>
      <c r="U343" s="5"/>
      <c r="V343" s="5"/>
      <c r="W343" s="5"/>
    </row>
    <row r="344" spans="1:23" x14ac:dyDescent="0.2">
      <c r="A344" s="5">
        <v>50</v>
      </c>
      <c r="B344" s="5">
        <v>0</v>
      </c>
      <c r="C344" s="5">
        <v>0</v>
      </c>
      <c r="D344" s="5">
        <v>1</v>
      </c>
      <c r="E344" s="5">
        <v>231</v>
      </c>
      <c r="F344" s="5">
        <f>ROUND(Source!BB331,O344)</f>
        <v>0</v>
      </c>
      <c r="G344" s="5" t="s">
        <v>320</v>
      </c>
      <c r="H344" s="5" t="s">
        <v>321</v>
      </c>
      <c r="I344" s="5"/>
      <c r="J344" s="5"/>
      <c r="K344" s="5">
        <v>231</v>
      </c>
      <c r="L344" s="5">
        <v>12</v>
      </c>
      <c r="M344" s="5">
        <v>3</v>
      </c>
      <c r="N344" s="5" t="s">
        <v>4</v>
      </c>
      <c r="O344" s="5">
        <v>2</v>
      </c>
      <c r="P344" s="5">
        <f>ROUND(Source!ET331,O344)</f>
        <v>0</v>
      </c>
      <c r="Q344" s="5"/>
      <c r="R344" s="5"/>
      <c r="S344" s="5"/>
      <c r="T344" s="5"/>
      <c r="U344" s="5"/>
      <c r="V344" s="5"/>
      <c r="W344" s="5"/>
    </row>
    <row r="345" spans="1:23" x14ac:dyDescent="0.2">
      <c r="A345" s="5">
        <v>50</v>
      </c>
      <c r="B345" s="5">
        <v>0</v>
      </c>
      <c r="C345" s="5">
        <v>0</v>
      </c>
      <c r="D345" s="5">
        <v>1</v>
      </c>
      <c r="E345" s="5">
        <v>204</v>
      </c>
      <c r="F345" s="5">
        <f>ROUND(Source!R331,O345)</f>
        <v>16.11</v>
      </c>
      <c r="G345" s="5" t="s">
        <v>322</v>
      </c>
      <c r="H345" s="5" t="s">
        <v>323</v>
      </c>
      <c r="I345" s="5"/>
      <c r="J345" s="5"/>
      <c r="K345" s="5">
        <v>204</v>
      </c>
      <c r="L345" s="5">
        <v>13</v>
      </c>
      <c r="M345" s="5">
        <v>3</v>
      </c>
      <c r="N345" s="5" t="s">
        <v>4</v>
      </c>
      <c r="O345" s="5">
        <v>2</v>
      </c>
      <c r="P345" s="5">
        <f>ROUND(Source!DJ331,O345)</f>
        <v>105.15</v>
      </c>
      <c r="Q345" s="5"/>
      <c r="R345" s="5"/>
      <c r="S345" s="5"/>
      <c r="T345" s="5"/>
      <c r="U345" s="5"/>
      <c r="V345" s="5"/>
      <c r="W345" s="5"/>
    </row>
    <row r="346" spans="1:23" x14ac:dyDescent="0.2">
      <c r="A346" s="5">
        <v>50</v>
      </c>
      <c r="B346" s="5">
        <v>0</v>
      </c>
      <c r="C346" s="5">
        <v>0</v>
      </c>
      <c r="D346" s="5">
        <v>1</v>
      </c>
      <c r="E346" s="5">
        <v>205</v>
      </c>
      <c r="F346" s="5">
        <f>ROUND(Source!S331,O346)</f>
        <v>851.2</v>
      </c>
      <c r="G346" s="5" t="s">
        <v>324</v>
      </c>
      <c r="H346" s="5" t="s">
        <v>325</v>
      </c>
      <c r="I346" s="5"/>
      <c r="J346" s="5"/>
      <c r="K346" s="5">
        <v>205</v>
      </c>
      <c r="L346" s="5">
        <v>14</v>
      </c>
      <c r="M346" s="5">
        <v>3</v>
      </c>
      <c r="N346" s="5" t="s">
        <v>4</v>
      </c>
      <c r="O346" s="5">
        <v>2</v>
      </c>
      <c r="P346" s="5">
        <f>ROUND(Source!DK331,O346)</f>
        <v>5558.29</v>
      </c>
      <c r="Q346" s="5"/>
      <c r="R346" s="5"/>
      <c r="S346" s="5"/>
      <c r="T346" s="5"/>
      <c r="U346" s="5"/>
      <c r="V346" s="5"/>
      <c r="W346" s="5"/>
    </row>
    <row r="347" spans="1:23" x14ac:dyDescent="0.2">
      <c r="A347" s="5">
        <v>50</v>
      </c>
      <c r="B347" s="5">
        <v>0</v>
      </c>
      <c r="C347" s="5">
        <v>0</v>
      </c>
      <c r="D347" s="5">
        <v>1</v>
      </c>
      <c r="E347" s="5">
        <v>232</v>
      </c>
      <c r="F347" s="5">
        <f>ROUND(Source!BC331,O347)</f>
        <v>0</v>
      </c>
      <c r="G347" s="5" t="s">
        <v>326</v>
      </c>
      <c r="H347" s="5" t="s">
        <v>327</v>
      </c>
      <c r="I347" s="5"/>
      <c r="J347" s="5"/>
      <c r="K347" s="5">
        <v>232</v>
      </c>
      <c r="L347" s="5">
        <v>15</v>
      </c>
      <c r="M347" s="5">
        <v>3</v>
      </c>
      <c r="N347" s="5" t="s">
        <v>4</v>
      </c>
      <c r="O347" s="5">
        <v>2</v>
      </c>
      <c r="P347" s="5">
        <f>ROUND(Source!EU331,O347)</f>
        <v>0</v>
      </c>
      <c r="Q347" s="5"/>
      <c r="R347" s="5"/>
      <c r="S347" s="5"/>
      <c r="T347" s="5"/>
      <c r="U347" s="5"/>
      <c r="V347" s="5"/>
      <c r="W347" s="5"/>
    </row>
    <row r="348" spans="1:23" x14ac:dyDescent="0.2">
      <c r="A348" s="5">
        <v>50</v>
      </c>
      <c r="B348" s="5">
        <v>0</v>
      </c>
      <c r="C348" s="5">
        <v>0</v>
      </c>
      <c r="D348" s="5">
        <v>1</v>
      </c>
      <c r="E348" s="5">
        <v>214</v>
      </c>
      <c r="F348" s="5">
        <f>ROUND(Source!AS331,O348)</f>
        <v>6277.7</v>
      </c>
      <c r="G348" s="5" t="s">
        <v>328</v>
      </c>
      <c r="H348" s="5" t="s">
        <v>329</v>
      </c>
      <c r="I348" s="5"/>
      <c r="J348" s="5"/>
      <c r="K348" s="5">
        <v>214</v>
      </c>
      <c r="L348" s="5">
        <v>16</v>
      </c>
      <c r="M348" s="5">
        <v>3</v>
      </c>
      <c r="N348" s="5" t="s">
        <v>4</v>
      </c>
      <c r="O348" s="5">
        <v>2</v>
      </c>
      <c r="P348" s="5">
        <f>ROUND(Source!EK331,O348)</f>
        <v>40993.22</v>
      </c>
      <c r="Q348" s="5"/>
      <c r="R348" s="5"/>
      <c r="S348" s="5"/>
      <c r="T348" s="5"/>
      <c r="U348" s="5"/>
      <c r="V348" s="5"/>
      <c r="W348" s="5"/>
    </row>
    <row r="349" spans="1:23" x14ac:dyDescent="0.2">
      <c r="A349" s="5">
        <v>50</v>
      </c>
      <c r="B349" s="5">
        <v>0</v>
      </c>
      <c r="C349" s="5">
        <v>0</v>
      </c>
      <c r="D349" s="5">
        <v>1</v>
      </c>
      <c r="E349" s="5">
        <v>215</v>
      </c>
      <c r="F349" s="5">
        <f>ROUND(Source!AT331,O349)</f>
        <v>0</v>
      </c>
      <c r="G349" s="5" t="s">
        <v>330</v>
      </c>
      <c r="H349" s="5" t="s">
        <v>331</v>
      </c>
      <c r="I349" s="5"/>
      <c r="J349" s="5"/>
      <c r="K349" s="5">
        <v>215</v>
      </c>
      <c r="L349" s="5">
        <v>17</v>
      </c>
      <c r="M349" s="5">
        <v>3</v>
      </c>
      <c r="N349" s="5" t="s">
        <v>4</v>
      </c>
      <c r="O349" s="5">
        <v>2</v>
      </c>
      <c r="P349" s="5">
        <f>ROUND(Source!EL331,O349)</f>
        <v>0</v>
      </c>
      <c r="Q349" s="5"/>
      <c r="R349" s="5"/>
      <c r="S349" s="5"/>
      <c r="T349" s="5"/>
      <c r="U349" s="5"/>
      <c r="V349" s="5"/>
      <c r="W349" s="5"/>
    </row>
    <row r="350" spans="1:23" x14ac:dyDescent="0.2">
      <c r="A350" s="5">
        <v>50</v>
      </c>
      <c r="B350" s="5">
        <v>0</v>
      </c>
      <c r="C350" s="5">
        <v>0</v>
      </c>
      <c r="D350" s="5">
        <v>1</v>
      </c>
      <c r="E350" s="5">
        <v>217</v>
      </c>
      <c r="F350" s="5">
        <f>ROUND(Source!AU331,O350)</f>
        <v>0</v>
      </c>
      <c r="G350" s="5" t="s">
        <v>332</v>
      </c>
      <c r="H350" s="5" t="s">
        <v>333</v>
      </c>
      <c r="I350" s="5"/>
      <c r="J350" s="5"/>
      <c r="K350" s="5">
        <v>217</v>
      </c>
      <c r="L350" s="5">
        <v>18</v>
      </c>
      <c r="M350" s="5">
        <v>3</v>
      </c>
      <c r="N350" s="5" t="s">
        <v>4</v>
      </c>
      <c r="O350" s="5">
        <v>2</v>
      </c>
      <c r="P350" s="5">
        <f>ROUND(Source!EM331,O350)</f>
        <v>0</v>
      </c>
      <c r="Q350" s="5"/>
      <c r="R350" s="5"/>
      <c r="S350" s="5"/>
      <c r="T350" s="5"/>
      <c r="U350" s="5"/>
      <c r="V350" s="5"/>
      <c r="W350" s="5"/>
    </row>
    <row r="351" spans="1:23" x14ac:dyDescent="0.2">
      <c r="A351" s="5">
        <v>50</v>
      </c>
      <c r="B351" s="5">
        <v>0</v>
      </c>
      <c r="C351" s="5">
        <v>0</v>
      </c>
      <c r="D351" s="5">
        <v>1</v>
      </c>
      <c r="E351" s="5">
        <v>230</v>
      </c>
      <c r="F351" s="5">
        <f>ROUND(Source!BA331,O351)</f>
        <v>0</v>
      </c>
      <c r="G351" s="5" t="s">
        <v>334</v>
      </c>
      <c r="H351" s="5" t="s">
        <v>335</v>
      </c>
      <c r="I351" s="5"/>
      <c r="J351" s="5"/>
      <c r="K351" s="5">
        <v>230</v>
      </c>
      <c r="L351" s="5">
        <v>19</v>
      </c>
      <c r="M351" s="5">
        <v>3</v>
      </c>
      <c r="N351" s="5" t="s">
        <v>4</v>
      </c>
      <c r="O351" s="5">
        <v>2</v>
      </c>
      <c r="P351" s="5">
        <f>ROUND(Source!ES331,O351)</f>
        <v>0</v>
      </c>
      <c r="Q351" s="5"/>
      <c r="R351" s="5"/>
      <c r="S351" s="5"/>
      <c r="T351" s="5"/>
      <c r="U351" s="5"/>
      <c r="V351" s="5"/>
      <c r="W351" s="5"/>
    </row>
    <row r="352" spans="1:23" x14ac:dyDescent="0.2">
      <c r="A352" s="5">
        <v>50</v>
      </c>
      <c r="B352" s="5">
        <v>0</v>
      </c>
      <c r="C352" s="5">
        <v>0</v>
      </c>
      <c r="D352" s="5">
        <v>1</v>
      </c>
      <c r="E352" s="5">
        <v>206</v>
      </c>
      <c r="F352" s="5">
        <f>ROUND(Source!T331,O352)</f>
        <v>0</v>
      </c>
      <c r="G352" s="5" t="s">
        <v>336</v>
      </c>
      <c r="H352" s="5" t="s">
        <v>337</v>
      </c>
      <c r="I352" s="5"/>
      <c r="J352" s="5"/>
      <c r="K352" s="5">
        <v>206</v>
      </c>
      <c r="L352" s="5">
        <v>20</v>
      </c>
      <c r="M352" s="5">
        <v>3</v>
      </c>
      <c r="N352" s="5" t="s">
        <v>4</v>
      </c>
      <c r="O352" s="5">
        <v>2</v>
      </c>
      <c r="P352" s="5">
        <f>ROUND(Source!DL331,O352)</f>
        <v>0</v>
      </c>
      <c r="Q352" s="5"/>
      <c r="R352" s="5"/>
      <c r="S352" s="5"/>
      <c r="T352" s="5"/>
      <c r="U352" s="5"/>
      <c r="V352" s="5"/>
      <c r="W352" s="5"/>
    </row>
    <row r="353" spans="1:88" x14ac:dyDescent="0.2">
      <c r="A353" s="5">
        <v>50</v>
      </c>
      <c r="B353" s="5">
        <v>0</v>
      </c>
      <c r="C353" s="5">
        <v>0</v>
      </c>
      <c r="D353" s="5">
        <v>1</v>
      </c>
      <c r="E353" s="5">
        <v>207</v>
      </c>
      <c r="F353" s="5">
        <f>Source!U331</f>
        <v>93.386174400000002</v>
      </c>
      <c r="G353" s="5" t="s">
        <v>338</v>
      </c>
      <c r="H353" s="5" t="s">
        <v>339</v>
      </c>
      <c r="I353" s="5"/>
      <c r="J353" s="5"/>
      <c r="K353" s="5">
        <v>207</v>
      </c>
      <c r="L353" s="5">
        <v>21</v>
      </c>
      <c r="M353" s="5">
        <v>3</v>
      </c>
      <c r="N353" s="5" t="s">
        <v>4</v>
      </c>
      <c r="O353" s="5">
        <v>-1</v>
      </c>
      <c r="P353" s="5">
        <f>Source!DM331</f>
        <v>93.386174400000002</v>
      </c>
      <c r="Q353" s="5"/>
      <c r="R353" s="5"/>
      <c r="S353" s="5"/>
      <c r="T353" s="5"/>
      <c r="U353" s="5"/>
      <c r="V353" s="5"/>
      <c r="W353" s="5"/>
    </row>
    <row r="354" spans="1:88" x14ac:dyDescent="0.2">
      <c r="A354" s="5">
        <v>50</v>
      </c>
      <c r="B354" s="5">
        <v>0</v>
      </c>
      <c r="C354" s="5">
        <v>0</v>
      </c>
      <c r="D354" s="5">
        <v>1</v>
      </c>
      <c r="E354" s="5">
        <v>208</v>
      </c>
      <c r="F354" s="5">
        <f>Source!V331</f>
        <v>1.2753999999999999</v>
      </c>
      <c r="G354" s="5" t="s">
        <v>340</v>
      </c>
      <c r="H354" s="5" t="s">
        <v>341</v>
      </c>
      <c r="I354" s="5"/>
      <c r="J354" s="5"/>
      <c r="K354" s="5">
        <v>208</v>
      </c>
      <c r="L354" s="5">
        <v>22</v>
      </c>
      <c r="M354" s="5">
        <v>3</v>
      </c>
      <c r="N354" s="5" t="s">
        <v>4</v>
      </c>
      <c r="O354" s="5">
        <v>-1</v>
      </c>
      <c r="P354" s="5">
        <f>Source!DN331</f>
        <v>1.2753999999999999</v>
      </c>
      <c r="Q354" s="5"/>
      <c r="R354" s="5"/>
      <c r="S354" s="5"/>
      <c r="T354" s="5"/>
      <c r="U354" s="5"/>
      <c r="V354" s="5"/>
      <c r="W354" s="5"/>
    </row>
    <row r="355" spans="1:88" x14ac:dyDescent="0.2">
      <c r="A355" s="5">
        <v>50</v>
      </c>
      <c r="B355" s="5">
        <v>0</v>
      </c>
      <c r="C355" s="5">
        <v>0</v>
      </c>
      <c r="D355" s="5">
        <v>1</v>
      </c>
      <c r="E355" s="5">
        <v>209</v>
      </c>
      <c r="F355" s="5">
        <f>ROUND(Source!W331,O355)</f>
        <v>0</v>
      </c>
      <c r="G355" s="5" t="s">
        <v>342</v>
      </c>
      <c r="H355" s="5" t="s">
        <v>343</v>
      </c>
      <c r="I355" s="5"/>
      <c r="J355" s="5"/>
      <c r="K355" s="5">
        <v>209</v>
      </c>
      <c r="L355" s="5">
        <v>23</v>
      </c>
      <c r="M355" s="5">
        <v>3</v>
      </c>
      <c r="N355" s="5" t="s">
        <v>4</v>
      </c>
      <c r="O355" s="5">
        <v>2</v>
      </c>
      <c r="P355" s="5">
        <f>ROUND(Source!DO331,O355)</f>
        <v>0</v>
      </c>
      <c r="Q355" s="5"/>
      <c r="R355" s="5"/>
      <c r="S355" s="5"/>
      <c r="T355" s="5"/>
      <c r="U355" s="5"/>
      <c r="V355" s="5"/>
      <c r="W355" s="5"/>
    </row>
    <row r="356" spans="1:88" x14ac:dyDescent="0.2">
      <c r="A356" s="5">
        <v>50</v>
      </c>
      <c r="B356" s="5">
        <v>0</v>
      </c>
      <c r="C356" s="5">
        <v>0</v>
      </c>
      <c r="D356" s="5">
        <v>1</v>
      </c>
      <c r="E356" s="5">
        <v>0</v>
      </c>
      <c r="F356" s="5">
        <f>ROUND(Source!X331,O356)</f>
        <v>899.5</v>
      </c>
      <c r="G356" s="5" t="s">
        <v>344</v>
      </c>
      <c r="H356" s="5" t="s">
        <v>345</v>
      </c>
      <c r="I356" s="5"/>
      <c r="J356" s="5"/>
      <c r="K356" s="5">
        <v>210</v>
      </c>
      <c r="L356" s="5">
        <v>24</v>
      </c>
      <c r="M356" s="5">
        <v>3</v>
      </c>
      <c r="N356" s="5" t="s">
        <v>4</v>
      </c>
      <c r="O356" s="5">
        <v>2</v>
      </c>
      <c r="P356" s="5">
        <f>ROUND(Source!DP331,O356)</f>
        <v>5873.69</v>
      </c>
      <c r="Q356" s="5"/>
      <c r="R356" s="5"/>
      <c r="S356" s="5"/>
      <c r="T356" s="5"/>
      <c r="U356" s="5"/>
      <c r="V356" s="5"/>
      <c r="W356" s="5"/>
    </row>
    <row r="357" spans="1:88" x14ac:dyDescent="0.2">
      <c r="A357" s="5">
        <v>50</v>
      </c>
      <c r="B357" s="5">
        <v>0</v>
      </c>
      <c r="C357" s="5">
        <v>0</v>
      </c>
      <c r="D357" s="5">
        <v>1</v>
      </c>
      <c r="E357" s="5">
        <v>0</v>
      </c>
      <c r="F357" s="5">
        <f>ROUND(Source!Y331,O357)</f>
        <v>540.54</v>
      </c>
      <c r="G357" s="5" t="s">
        <v>346</v>
      </c>
      <c r="H357" s="5" t="s">
        <v>347</v>
      </c>
      <c r="I357" s="5"/>
      <c r="J357" s="5"/>
      <c r="K357" s="5">
        <v>211</v>
      </c>
      <c r="L357" s="5">
        <v>25</v>
      </c>
      <c r="M357" s="5">
        <v>3</v>
      </c>
      <c r="N357" s="5" t="s">
        <v>4</v>
      </c>
      <c r="O357" s="5">
        <v>2</v>
      </c>
      <c r="P357" s="5">
        <f>ROUND(Source!DQ331,O357)</f>
        <v>3529.63</v>
      </c>
      <c r="Q357" s="5"/>
      <c r="R357" s="5"/>
      <c r="S357" s="5"/>
      <c r="T357" s="5"/>
      <c r="U357" s="5"/>
      <c r="V357" s="5"/>
      <c r="W357" s="5"/>
    </row>
    <row r="358" spans="1:88" x14ac:dyDescent="0.2">
      <c r="A358" s="5">
        <v>50</v>
      </c>
      <c r="B358" s="5">
        <v>0</v>
      </c>
      <c r="C358" s="5">
        <v>0</v>
      </c>
      <c r="D358" s="5">
        <v>1</v>
      </c>
      <c r="E358" s="5">
        <v>224</v>
      </c>
      <c r="F358" s="5">
        <f>ROUND(Source!AR331,O358)</f>
        <v>6277.7</v>
      </c>
      <c r="G358" s="5" t="s">
        <v>348</v>
      </c>
      <c r="H358" s="5" t="s">
        <v>349</v>
      </c>
      <c r="I358" s="5"/>
      <c r="J358" s="5"/>
      <c r="K358" s="5">
        <v>224</v>
      </c>
      <c r="L358" s="5">
        <v>26</v>
      </c>
      <c r="M358" s="5">
        <v>3</v>
      </c>
      <c r="N358" s="5" t="s">
        <v>4</v>
      </c>
      <c r="O358" s="5">
        <v>2</v>
      </c>
      <c r="P358" s="5">
        <f>ROUND(Source!EJ331,O358)</f>
        <v>40993.22</v>
      </c>
      <c r="Q358" s="5"/>
      <c r="R358" s="5"/>
      <c r="S358" s="5"/>
      <c r="T358" s="5"/>
      <c r="U358" s="5"/>
      <c r="V358" s="5"/>
      <c r="W358" s="5"/>
    </row>
    <row r="359" spans="1:88" x14ac:dyDescent="0.2">
      <c r="A359" s="5">
        <v>50</v>
      </c>
      <c r="B359" s="5">
        <v>0</v>
      </c>
      <c r="C359" s="5">
        <v>0</v>
      </c>
      <c r="D359" s="5">
        <v>2</v>
      </c>
      <c r="E359" s="5">
        <v>201</v>
      </c>
      <c r="F359" s="5">
        <f>ROUND(ROUND(F333,2),O359)</f>
        <v>4837.66</v>
      </c>
      <c r="G359" s="5" t="s">
        <v>350</v>
      </c>
      <c r="H359" s="5" t="s">
        <v>351</v>
      </c>
      <c r="I359" s="5"/>
      <c r="J359" s="5"/>
      <c r="K359" s="5">
        <v>212</v>
      </c>
      <c r="L359" s="5">
        <v>27</v>
      </c>
      <c r="M359" s="5">
        <v>3</v>
      </c>
      <c r="N359" s="5" t="s">
        <v>4</v>
      </c>
      <c r="O359" s="5">
        <v>2</v>
      </c>
      <c r="P359" s="5">
        <f>ROUND(ROUND(P333,2),O359)</f>
        <v>31589.9</v>
      </c>
      <c r="Q359" s="5"/>
      <c r="R359" s="5"/>
      <c r="S359" s="5"/>
      <c r="T359" s="5"/>
      <c r="U359" s="5"/>
      <c r="V359" s="5"/>
      <c r="W359" s="5"/>
    </row>
    <row r="360" spans="1:88" x14ac:dyDescent="0.2">
      <c r="A360" s="5">
        <v>50</v>
      </c>
      <c r="B360" s="5">
        <v>0</v>
      </c>
      <c r="C360" s="5">
        <v>0</v>
      </c>
      <c r="D360" s="5">
        <v>2</v>
      </c>
      <c r="E360" s="5">
        <v>210</v>
      </c>
      <c r="F360" s="5">
        <f>ROUND(ROUND(F356,2),O360)</f>
        <v>899.5</v>
      </c>
      <c r="G360" s="5" t="s">
        <v>352</v>
      </c>
      <c r="H360" s="5" t="s">
        <v>345</v>
      </c>
      <c r="I360" s="5"/>
      <c r="J360" s="5"/>
      <c r="K360" s="5">
        <v>212</v>
      </c>
      <c r="L360" s="5">
        <v>28</v>
      </c>
      <c r="M360" s="5">
        <v>3</v>
      </c>
      <c r="N360" s="5" t="s">
        <v>4</v>
      </c>
      <c r="O360" s="5">
        <v>2</v>
      </c>
      <c r="P360" s="5">
        <f>ROUND(ROUND(P356,2),O360)</f>
        <v>5873.69</v>
      </c>
      <c r="Q360" s="5"/>
      <c r="R360" s="5"/>
      <c r="S360" s="5"/>
      <c r="T360" s="5"/>
      <c r="U360" s="5"/>
      <c r="V360" s="5"/>
      <c r="W360" s="5"/>
    </row>
    <row r="361" spans="1:88" x14ac:dyDescent="0.2">
      <c r="A361" s="5">
        <v>50</v>
      </c>
      <c r="B361" s="5">
        <v>0</v>
      </c>
      <c r="C361" s="5">
        <v>0</v>
      </c>
      <c r="D361" s="5">
        <v>2</v>
      </c>
      <c r="E361" s="5">
        <v>211</v>
      </c>
      <c r="F361" s="5">
        <f>ROUND(ROUND(F357,2),O361)</f>
        <v>540.54</v>
      </c>
      <c r="G361" s="5" t="s">
        <v>353</v>
      </c>
      <c r="H361" s="5" t="s">
        <v>347</v>
      </c>
      <c r="I361" s="5"/>
      <c r="J361" s="5"/>
      <c r="K361" s="5">
        <v>212</v>
      </c>
      <c r="L361" s="5">
        <v>29</v>
      </c>
      <c r="M361" s="5">
        <v>3</v>
      </c>
      <c r="N361" s="5" t="s">
        <v>4</v>
      </c>
      <c r="O361" s="5">
        <v>2</v>
      </c>
      <c r="P361" s="5">
        <f>ROUND(ROUND(P357,2),O361)</f>
        <v>3529.63</v>
      </c>
      <c r="Q361" s="5"/>
      <c r="R361" s="5"/>
      <c r="S361" s="5"/>
      <c r="T361" s="5"/>
      <c r="U361" s="5"/>
      <c r="V361" s="5"/>
      <c r="W361" s="5"/>
    </row>
    <row r="362" spans="1:88" x14ac:dyDescent="0.2">
      <c r="A362" s="5">
        <v>50</v>
      </c>
      <c r="B362" s="5">
        <v>0</v>
      </c>
      <c r="C362" s="5">
        <v>0</v>
      </c>
      <c r="D362" s="5">
        <v>2</v>
      </c>
      <c r="E362" s="5">
        <v>0</v>
      </c>
      <c r="F362" s="5">
        <f>ROUND(F359+F360+F361,O362)</f>
        <v>6277.7</v>
      </c>
      <c r="G362" s="5" t="s">
        <v>354</v>
      </c>
      <c r="H362" s="5" t="s">
        <v>355</v>
      </c>
      <c r="I362" s="5"/>
      <c r="J362" s="5"/>
      <c r="K362" s="5">
        <v>212</v>
      </c>
      <c r="L362" s="5">
        <v>30</v>
      </c>
      <c r="M362" s="5">
        <v>3</v>
      </c>
      <c r="N362" s="5" t="s">
        <v>4</v>
      </c>
      <c r="O362" s="5">
        <v>2</v>
      </c>
      <c r="P362" s="5">
        <f>ROUND(P359+P360+P361,O362)</f>
        <v>40993.22</v>
      </c>
      <c r="Q362" s="5"/>
      <c r="R362" s="5"/>
      <c r="S362" s="5"/>
      <c r="T362" s="5"/>
      <c r="U362" s="5"/>
      <c r="V362" s="5"/>
      <c r="W362" s="5"/>
    </row>
    <row r="363" spans="1:88" x14ac:dyDescent="0.2">
      <c r="A363" s="5">
        <v>50</v>
      </c>
      <c r="B363" s="5">
        <v>0</v>
      </c>
      <c r="C363" s="5">
        <v>0</v>
      </c>
      <c r="D363" s="5">
        <v>2</v>
      </c>
      <c r="E363" s="5">
        <v>0</v>
      </c>
      <c r="F363" s="5">
        <f>0</f>
        <v>0</v>
      </c>
      <c r="G363" s="5" t="s">
        <v>356</v>
      </c>
      <c r="H363" s="5" t="s">
        <v>357</v>
      </c>
      <c r="I363" s="5"/>
      <c r="J363" s="5"/>
      <c r="K363" s="5">
        <v>212</v>
      </c>
      <c r="L363" s="5">
        <v>31</v>
      </c>
      <c r="M363" s="5">
        <v>3</v>
      </c>
      <c r="N363" s="5" t="s">
        <v>4</v>
      </c>
      <c r="O363" s="5">
        <v>-1</v>
      </c>
      <c r="P363" s="5">
        <f>0</f>
        <v>0</v>
      </c>
      <c r="Q363" s="5"/>
      <c r="R363" s="5"/>
      <c r="S363" s="5"/>
      <c r="T363" s="5"/>
      <c r="U363" s="5"/>
      <c r="V363" s="5"/>
      <c r="W363" s="5"/>
    </row>
    <row r="364" spans="1:88" x14ac:dyDescent="0.2">
      <c r="A364" s="5">
        <v>50</v>
      </c>
      <c r="B364" s="5">
        <v>1</v>
      </c>
      <c r="C364" s="5">
        <v>0</v>
      </c>
      <c r="D364" s="5">
        <v>2</v>
      </c>
      <c r="E364" s="5">
        <v>0</v>
      </c>
      <c r="F364" s="5">
        <f>ROUND(F362+F363,O364)</f>
        <v>6277.7</v>
      </c>
      <c r="G364" s="5" t="s">
        <v>358</v>
      </c>
      <c r="H364" s="5" t="s">
        <v>355</v>
      </c>
      <c r="I364" s="5"/>
      <c r="J364" s="5"/>
      <c r="K364" s="5">
        <v>212</v>
      </c>
      <c r="L364" s="5">
        <v>32</v>
      </c>
      <c r="M364" s="5">
        <v>0</v>
      </c>
      <c r="N364" s="5" t="s">
        <v>4</v>
      </c>
      <c r="O364" s="5">
        <v>2</v>
      </c>
      <c r="P364" s="5">
        <f>ROUND(P362+P363,O364)</f>
        <v>40993.22</v>
      </c>
      <c r="Q364" s="5"/>
      <c r="R364" s="5"/>
      <c r="S364" s="5"/>
      <c r="T364" s="5"/>
      <c r="U364" s="5"/>
      <c r="V364" s="5"/>
      <c r="W364" s="5"/>
    </row>
    <row r="365" spans="1:88" x14ac:dyDescent="0.2">
      <c r="A365" s="5">
        <v>50</v>
      </c>
      <c r="B365" s="5">
        <v>1</v>
      </c>
      <c r="C365" s="5">
        <v>0</v>
      </c>
      <c r="D365" s="5">
        <v>2</v>
      </c>
      <c r="E365" s="5">
        <v>0</v>
      </c>
      <c r="F365" s="5">
        <f>ROUND(ROUND(F364*0.18,2),O365)</f>
        <v>1129.99</v>
      </c>
      <c r="G365" s="5" t="s">
        <v>359</v>
      </c>
      <c r="H365" s="5" t="s">
        <v>360</v>
      </c>
      <c r="I365" s="5"/>
      <c r="J365" s="5"/>
      <c r="K365" s="5">
        <v>212</v>
      </c>
      <c r="L365" s="5">
        <v>33</v>
      </c>
      <c r="M365" s="5">
        <v>0</v>
      </c>
      <c r="N365" s="5" t="s">
        <v>4</v>
      </c>
      <c r="O365" s="5">
        <v>2</v>
      </c>
      <c r="P365" s="5">
        <f>ROUND(ROUND(P364*0.18,2),O365)</f>
        <v>7378.78</v>
      </c>
      <c r="Q365" s="5"/>
      <c r="R365" s="5"/>
      <c r="S365" s="5"/>
      <c r="T365" s="5"/>
      <c r="U365" s="5"/>
      <c r="V365" s="5"/>
      <c r="W365" s="5"/>
    </row>
    <row r="366" spans="1:88" x14ac:dyDescent="0.2">
      <c r="A366" s="5">
        <v>50</v>
      </c>
      <c r="B366" s="5">
        <v>1</v>
      </c>
      <c r="C366" s="5">
        <v>0</v>
      </c>
      <c r="D366" s="5">
        <v>2</v>
      </c>
      <c r="E366" s="5">
        <v>213</v>
      </c>
      <c r="F366" s="5">
        <f>ROUND(F364+F365,O366)</f>
        <v>7407.69</v>
      </c>
      <c r="G366" s="5" t="s">
        <v>361</v>
      </c>
      <c r="H366" s="5" t="s">
        <v>348</v>
      </c>
      <c r="I366" s="5"/>
      <c r="J366" s="5"/>
      <c r="K366" s="5">
        <v>212</v>
      </c>
      <c r="L366" s="5">
        <v>34</v>
      </c>
      <c r="M366" s="5">
        <v>0</v>
      </c>
      <c r="N366" s="5" t="s">
        <v>4</v>
      </c>
      <c r="O366" s="5">
        <v>2</v>
      </c>
      <c r="P366" s="5">
        <f>ROUND(P364+P365,O366)</f>
        <v>48372</v>
      </c>
      <c r="Q366" s="5"/>
      <c r="R366" s="5"/>
      <c r="S366" s="5"/>
      <c r="T366" s="5"/>
      <c r="U366" s="5"/>
      <c r="V366" s="5"/>
      <c r="W366" s="5"/>
    </row>
    <row r="368" spans="1:88" x14ac:dyDescent="0.2">
      <c r="A368" s="1">
        <v>4</v>
      </c>
      <c r="B368" s="1">
        <v>1</v>
      </c>
      <c r="C368" s="1"/>
      <c r="D368" s="1">
        <f>ROW(A375)</f>
        <v>375</v>
      </c>
      <c r="E368" s="1"/>
      <c r="F368" s="1" t="s">
        <v>12</v>
      </c>
      <c r="G368" s="1" t="s">
        <v>552</v>
      </c>
      <c r="H368" s="1" t="s">
        <v>4</v>
      </c>
      <c r="I368" s="1">
        <v>0</v>
      </c>
      <c r="J368" s="1"/>
      <c r="K368" s="1">
        <v>0</v>
      </c>
      <c r="L368" s="1"/>
      <c r="M368" s="1"/>
      <c r="N368" s="1"/>
      <c r="O368" s="1"/>
      <c r="P368" s="1"/>
      <c r="Q368" s="1"/>
      <c r="R368" s="1"/>
      <c r="S368" s="1"/>
      <c r="T368" s="1"/>
      <c r="U368" s="1" t="s">
        <v>4</v>
      </c>
      <c r="V368" s="1">
        <v>0</v>
      </c>
      <c r="W368" s="1"/>
      <c r="X368" s="1"/>
      <c r="Y368" s="1"/>
      <c r="Z368" s="1"/>
      <c r="AA368" s="1"/>
      <c r="AB368" s="1" t="s">
        <v>4</v>
      </c>
      <c r="AC368" s="1" t="s">
        <v>4</v>
      </c>
      <c r="AD368" s="1" t="s">
        <v>4</v>
      </c>
      <c r="AE368" s="1" t="s">
        <v>4</v>
      </c>
      <c r="AF368" s="1" t="s">
        <v>4</v>
      </c>
      <c r="AG368" s="1" t="s">
        <v>4</v>
      </c>
      <c r="AH368" s="1"/>
      <c r="AI368" s="1"/>
      <c r="AJ368" s="1"/>
      <c r="AK368" s="1"/>
      <c r="AL368" s="1"/>
      <c r="AM368" s="1"/>
      <c r="AN368" s="1"/>
      <c r="AO368" s="1"/>
      <c r="AP368" s="1" t="s">
        <v>4</v>
      </c>
      <c r="AQ368" s="1" t="s">
        <v>4</v>
      </c>
      <c r="AR368" s="1" t="s">
        <v>4</v>
      </c>
      <c r="AS368" s="1"/>
      <c r="AT368" s="1"/>
      <c r="AU368" s="1"/>
      <c r="AV368" s="1"/>
      <c r="AW368" s="1"/>
      <c r="AX368" s="1"/>
      <c r="AY368" s="1"/>
      <c r="AZ368" s="1" t="s">
        <v>4</v>
      </c>
      <c r="BA368" s="1"/>
      <c r="BB368" s="1" t="s">
        <v>4</v>
      </c>
      <c r="BC368" s="1" t="s">
        <v>4</v>
      </c>
      <c r="BD368" s="1" t="s">
        <v>4</v>
      </c>
      <c r="BE368" s="1" t="s">
        <v>4</v>
      </c>
      <c r="BF368" s="1" t="s">
        <v>4</v>
      </c>
      <c r="BG368" s="1" t="s">
        <v>4</v>
      </c>
      <c r="BH368" s="1" t="s">
        <v>4</v>
      </c>
      <c r="BI368" s="1" t="s">
        <v>4</v>
      </c>
      <c r="BJ368" s="1" t="s">
        <v>4</v>
      </c>
      <c r="BK368" s="1" t="s">
        <v>4</v>
      </c>
      <c r="BL368" s="1" t="s">
        <v>4</v>
      </c>
      <c r="BM368" s="1" t="s">
        <v>4</v>
      </c>
      <c r="BN368" s="1" t="s">
        <v>4</v>
      </c>
      <c r="BO368" s="1" t="s">
        <v>4</v>
      </c>
      <c r="BP368" s="1" t="s">
        <v>4</v>
      </c>
      <c r="BQ368" s="1"/>
      <c r="BR368" s="1"/>
      <c r="BS368" s="1"/>
      <c r="BT368" s="1"/>
      <c r="BU368" s="1"/>
      <c r="BV368" s="1"/>
      <c r="BW368" s="1"/>
      <c r="BX368" s="1">
        <v>0</v>
      </c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>
        <v>0</v>
      </c>
    </row>
    <row r="370" spans="1:255" x14ac:dyDescent="0.2">
      <c r="A370" s="3">
        <v>52</v>
      </c>
      <c r="B370" s="3">
        <f t="shared" ref="B370:G370" si="373">B375</f>
        <v>1</v>
      </c>
      <c r="C370" s="3">
        <f t="shared" si="373"/>
        <v>4</v>
      </c>
      <c r="D370" s="3">
        <f t="shared" si="373"/>
        <v>368</v>
      </c>
      <c r="E370" s="3">
        <f t="shared" si="373"/>
        <v>0</v>
      </c>
      <c r="F370" s="3" t="str">
        <f t="shared" si="373"/>
        <v>Новый раздел</v>
      </c>
      <c r="G370" s="3" t="str">
        <f t="shared" si="373"/>
        <v>Раздел Вентиляция</v>
      </c>
      <c r="H370" s="3"/>
      <c r="I370" s="3"/>
      <c r="J370" s="3"/>
      <c r="K370" s="3"/>
      <c r="L370" s="3"/>
      <c r="M370" s="3"/>
      <c r="N370" s="3"/>
      <c r="O370" s="3">
        <f t="shared" ref="O370:AT370" si="374">O375</f>
        <v>8.57</v>
      </c>
      <c r="P370" s="3">
        <f t="shared" si="374"/>
        <v>0</v>
      </c>
      <c r="Q370" s="3">
        <f t="shared" si="374"/>
        <v>0.68</v>
      </c>
      <c r="R370" s="3">
        <f t="shared" si="374"/>
        <v>0.28999999999999998</v>
      </c>
      <c r="S370" s="3">
        <f t="shared" si="374"/>
        <v>7.89</v>
      </c>
      <c r="T370" s="3">
        <f t="shared" si="374"/>
        <v>0</v>
      </c>
      <c r="U370" s="3">
        <f t="shared" si="374"/>
        <v>0.92447999999999997</v>
      </c>
      <c r="V370" s="3">
        <f t="shared" si="374"/>
        <v>2.1600000000000001E-2</v>
      </c>
      <c r="W370" s="3">
        <f t="shared" si="374"/>
        <v>0</v>
      </c>
      <c r="X370" s="3">
        <f t="shared" si="374"/>
        <v>6.05</v>
      </c>
      <c r="Y370" s="3">
        <f t="shared" si="374"/>
        <v>4.09</v>
      </c>
      <c r="Z370" s="3">
        <f t="shared" si="374"/>
        <v>0</v>
      </c>
      <c r="AA370" s="3">
        <f t="shared" si="374"/>
        <v>0</v>
      </c>
      <c r="AB370" s="3">
        <f t="shared" si="374"/>
        <v>8.57</v>
      </c>
      <c r="AC370" s="3">
        <f t="shared" si="374"/>
        <v>0</v>
      </c>
      <c r="AD370" s="3">
        <f t="shared" si="374"/>
        <v>0.68</v>
      </c>
      <c r="AE370" s="3">
        <f t="shared" si="374"/>
        <v>0.28999999999999998</v>
      </c>
      <c r="AF370" s="3">
        <f t="shared" si="374"/>
        <v>7.89</v>
      </c>
      <c r="AG370" s="3">
        <f t="shared" si="374"/>
        <v>0</v>
      </c>
      <c r="AH370" s="3">
        <f t="shared" si="374"/>
        <v>0.92447999999999997</v>
      </c>
      <c r="AI370" s="3">
        <f t="shared" si="374"/>
        <v>2.1600000000000001E-2</v>
      </c>
      <c r="AJ370" s="3">
        <f t="shared" si="374"/>
        <v>0</v>
      </c>
      <c r="AK370" s="3">
        <f t="shared" si="374"/>
        <v>6.05</v>
      </c>
      <c r="AL370" s="3">
        <f t="shared" si="374"/>
        <v>4.09</v>
      </c>
      <c r="AM370" s="3">
        <f t="shared" si="374"/>
        <v>0</v>
      </c>
      <c r="AN370" s="3">
        <f t="shared" si="374"/>
        <v>0</v>
      </c>
      <c r="AO370" s="3">
        <f t="shared" si="374"/>
        <v>0</v>
      </c>
      <c r="AP370" s="3">
        <f t="shared" si="374"/>
        <v>0</v>
      </c>
      <c r="AQ370" s="3">
        <f t="shared" si="374"/>
        <v>0</v>
      </c>
      <c r="AR370" s="3">
        <f t="shared" si="374"/>
        <v>18.71</v>
      </c>
      <c r="AS370" s="3">
        <f t="shared" si="374"/>
        <v>18.71</v>
      </c>
      <c r="AT370" s="3">
        <f t="shared" si="374"/>
        <v>0</v>
      </c>
      <c r="AU370" s="3">
        <f t="shared" ref="AU370:BZ370" si="375">AU375</f>
        <v>0</v>
      </c>
      <c r="AV370" s="3">
        <f t="shared" si="375"/>
        <v>0</v>
      </c>
      <c r="AW370" s="3">
        <f t="shared" si="375"/>
        <v>0</v>
      </c>
      <c r="AX370" s="3">
        <f t="shared" si="375"/>
        <v>0</v>
      </c>
      <c r="AY370" s="3">
        <f t="shared" si="375"/>
        <v>0</v>
      </c>
      <c r="AZ370" s="3">
        <f t="shared" si="375"/>
        <v>0</v>
      </c>
      <c r="BA370" s="3">
        <f t="shared" si="375"/>
        <v>0</v>
      </c>
      <c r="BB370" s="3">
        <f t="shared" si="375"/>
        <v>0</v>
      </c>
      <c r="BC370" s="3">
        <f t="shared" si="375"/>
        <v>0</v>
      </c>
      <c r="BD370" s="3">
        <f t="shared" si="375"/>
        <v>0</v>
      </c>
      <c r="BE370" s="3">
        <f t="shared" si="375"/>
        <v>0</v>
      </c>
      <c r="BF370" s="3">
        <f t="shared" si="375"/>
        <v>0</v>
      </c>
      <c r="BG370" s="3">
        <f t="shared" si="375"/>
        <v>0</v>
      </c>
      <c r="BH370" s="3">
        <f t="shared" si="375"/>
        <v>0</v>
      </c>
      <c r="BI370" s="3">
        <f t="shared" si="375"/>
        <v>0</v>
      </c>
      <c r="BJ370" s="3">
        <f t="shared" si="375"/>
        <v>0</v>
      </c>
      <c r="BK370" s="3">
        <f t="shared" si="375"/>
        <v>0</v>
      </c>
      <c r="BL370" s="3">
        <f t="shared" si="375"/>
        <v>0</v>
      </c>
      <c r="BM370" s="3">
        <f t="shared" si="375"/>
        <v>0</v>
      </c>
      <c r="BN370" s="3">
        <f t="shared" si="375"/>
        <v>0</v>
      </c>
      <c r="BO370" s="3">
        <f t="shared" si="375"/>
        <v>0</v>
      </c>
      <c r="BP370" s="3">
        <f t="shared" si="375"/>
        <v>0</v>
      </c>
      <c r="BQ370" s="3">
        <f t="shared" si="375"/>
        <v>0</v>
      </c>
      <c r="BR370" s="3">
        <f t="shared" si="375"/>
        <v>0</v>
      </c>
      <c r="BS370" s="3">
        <f t="shared" si="375"/>
        <v>0</v>
      </c>
      <c r="BT370" s="3">
        <f t="shared" si="375"/>
        <v>0</v>
      </c>
      <c r="BU370" s="3">
        <f t="shared" si="375"/>
        <v>0</v>
      </c>
      <c r="BV370" s="3">
        <f t="shared" si="375"/>
        <v>0</v>
      </c>
      <c r="BW370" s="3">
        <f t="shared" si="375"/>
        <v>0</v>
      </c>
      <c r="BX370" s="3">
        <f t="shared" si="375"/>
        <v>0</v>
      </c>
      <c r="BY370" s="3">
        <f t="shared" si="375"/>
        <v>0</v>
      </c>
      <c r="BZ370" s="3">
        <f t="shared" si="375"/>
        <v>0</v>
      </c>
      <c r="CA370" s="3">
        <f t="shared" ref="CA370:DF370" si="376">CA375</f>
        <v>18.71</v>
      </c>
      <c r="CB370" s="3">
        <f t="shared" si="376"/>
        <v>18.71</v>
      </c>
      <c r="CC370" s="3">
        <f t="shared" si="376"/>
        <v>0</v>
      </c>
      <c r="CD370" s="3">
        <f t="shared" si="376"/>
        <v>0</v>
      </c>
      <c r="CE370" s="3">
        <f t="shared" si="376"/>
        <v>0</v>
      </c>
      <c r="CF370" s="3">
        <f t="shared" si="376"/>
        <v>0</v>
      </c>
      <c r="CG370" s="3">
        <f t="shared" si="376"/>
        <v>0</v>
      </c>
      <c r="CH370" s="3">
        <f t="shared" si="376"/>
        <v>0</v>
      </c>
      <c r="CI370" s="3">
        <f t="shared" si="376"/>
        <v>0</v>
      </c>
      <c r="CJ370" s="3">
        <f t="shared" si="376"/>
        <v>0</v>
      </c>
      <c r="CK370" s="3">
        <f t="shared" si="376"/>
        <v>0</v>
      </c>
      <c r="CL370" s="3">
        <f t="shared" si="376"/>
        <v>0</v>
      </c>
      <c r="CM370" s="3">
        <f t="shared" si="376"/>
        <v>0</v>
      </c>
      <c r="CN370" s="3">
        <f t="shared" si="376"/>
        <v>0</v>
      </c>
      <c r="CO370" s="3">
        <f t="shared" si="376"/>
        <v>0</v>
      </c>
      <c r="CP370" s="3">
        <f t="shared" si="376"/>
        <v>0</v>
      </c>
      <c r="CQ370" s="3">
        <f t="shared" si="376"/>
        <v>0</v>
      </c>
      <c r="CR370" s="3">
        <f t="shared" si="376"/>
        <v>0</v>
      </c>
      <c r="CS370" s="3">
        <f t="shared" si="376"/>
        <v>0</v>
      </c>
      <c r="CT370" s="3">
        <f t="shared" si="376"/>
        <v>0</v>
      </c>
      <c r="CU370" s="3">
        <f t="shared" si="376"/>
        <v>0</v>
      </c>
      <c r="CV370" s="3">
        <f t="shared" si="376"/>
        <v>0</v>
      </c>
      <c r="CW370" s="3">
        <f t="shared" si="376"/>
        <v>0</v>
      </c>
      <c r="CX370" s="3">
        <f t="shared" si="376"/>
        <v>0</v>
      </c>
      <c r="CY370" s="3">
        <f t="shared" si="376"/>
        <v>0</v>
      </c>
      <c r="CZ370" s="3">
        <f t="shared" si="376"/>
        <v>0</v>
      </c>
      <c r="DA370" s="3">
        <f t="shared" si="376"/>
        <v>0</v>
      </c>
      <c r="DB370" s="3">
        <f t="shared" si="376"/>
        <v>0</v>
      </c>
      <c r="DC370" s="3">
        <f t="shared" si="376"/>
        <v>0</v>
      </c>
      <c r="DD370" s="3">
        <f t="shared" si="376"/>
        <v>0</v>
      </c>
      <c r="DE370" s="3">
        <f t="shared" si="376"/>
        <v>0</v>
      </c>
      <c r="DF370" s="3">
        <f t="shared" si="376"/>
        <v>0</v>
      </c>
      <c r="DG370" s="4">
        <f t="shared" ref="DG370:EL370" si="377">DG375</f>
        <v>55.9</v>
      </c>
      <c r="DH370" s="4">
        <f t="shared" si="377"/>
        <v>0</v>
      </c>
      <c r="DI370" s="4">
        <f t="shared" si="377"/>
        <v>4.41</v>
      </c>
      <c r="DJ370" s="4">
        <f t="shared" si="377"/>
        <v>1.91</v>
      </c>
      <c r="DK370" s="4">
        <f t="shared" si="377"/>
        <v>51.49</v>
      </c>
      <c r="DL370" s="4">
        <f t="shared" si="377"/>
        <v>0</v>
      </c>
      <c r="DM370" s="4">
        <f t="shared" si="377"/>
        <v>0.92447999999999997</v>
      </c>
      <c r="DN370" s="4">
        <f t="shared" si="377"/>
        <v>2.1600000000000001E-2</v>
      </c>
      <c r="DO370" s="4">
        <f t="shared" si="377"/>
        <v>0</v>
      </c>
      <c r="DP370" s="4">
        <f t="shared" si="377"/>
        <v>39.520000000000003</v>
      </c>
      <c r="DQ370" s="4">
        <f t="shared" si="377"/>
        <v>26.7</v>
      </c>
      <c r="DR370" s="4">
        <f t="shared" si="377"/>
        <v>0</v>
      </c>
      <c r="DS370" s="4">
        <f t="shared" si="377"/>
        <v>0</v>
      </c>
      <c r="DT370" s="4">
        <f t="shared" si="377"/>
        <v>55.9</v>
      </c>
      <c r="DU370" s="4">
        <f t="shared" si="377"/>
        <v>0</v>
      </c>
      <c r="DV370" s="4">
        <f t="shared" si="377"/>
        <v>4.41</v>
      </c>
      <c r="DW370" s="4">
        <f t="shared" si="377"/>
        <v>1.91</v>
      </c>
      <c r="DX370" s="4">
        <f t="shared" si="377"/>
        <v>51.49</v>
      </c>
      <c r="DY370" s="4">
        <f t="shared" si="377"/>
        <v>0</v>
      </c>
      <c r="DZ370" s="4">
        <f t="shared" si="377"/>
        <v>0.92447999999999997</v>
      </c>
      <c r="EA370" s="4">
        <f t="shared" si="377"/>
        <v>2.1600000000000001E-2</v>
      </c>
      <c r="EB370" s="4">
        <f t="shared" si="377"/>
        <v>0</v>
      </c>
      <c r="EC370" s="4">
        <f t="shared" si="377"/>
        <v>39.520000000000003</v>
      </c>
      <c r="ED370" s="4">
        <f t="shared" si="377"/>
        <v>26.7</v>
      </c>
      <c r="EE370" s="4">
        <f t="shared" si="377"/>
        <v>0</v>
      </c>
      <c r="EF370" s="4">
        <f t="shared" si="377"/>
        <v>0</v>
      </c>
      <c r="EG370" s="4">
        <f t="shared" si="377"/>
        <v>0</v>
      </c>
      <c r="EH370" s="4">
        <f t="shared" si="377"/>
        <v>0</v>
      </c>
      <c r="EI370" s="4">
        <f t="shared" si="377"/>
        <v>0</v>
      </c>
      <c r="EJ370" s="4">
        <f t="shared" si="377"/>
        <v>122.12</v>
      </c>
      <c r="EK370" s="4">
        <f t="shared" si="377"/>
        <v>122.12</v>
      </c>
      <c r="EL370" s="4">
        <f t="shared" si="377"/>
        <v>0</v>
      </c>
      <c r="EM370" s="4">
        <f t="shared" ref="EM370:FR370" si="378">EM375</f>
        <v>0</v>
      </c>
      <c r="EN370" s="4">
        <f t="shared" si="378"/>
        <v>0</v>
      </c>
      <c r="EO370" s="4">
        <f t="shared" si="378"/>
        <v>0</v>
      </c>
      <c r="EP370" s="4">
        <f t="shared" si="378"/>
        <v>0</v>
      </c>
      <c r="EQ370" s="4">
        <f t="shared" si="378"/>
        <v>0</v>
      </c>
      <c r="ER370" s="4">
        <f t="shared" si="378"/>
        <v>0</v>
      </c>
      <c r="ES370" s="4">
        <f t="shared" si="378"/>
        <v>0</v>
      </c>
      <c r="ET370" s="4">
        <f t="shared" si="378"/>
        <v>0</v>
      </c>
      <c r="EU370" s="4">
        <f t="shared" si="378"/>
        <v>0</v>
      </c>
      <c r="EV370" s="4">
        <f t="shared" si="378"/>
        <v>0</v>
      </c>
      <c r="EW370" s="4">
        <f t="shared" si="378"/>
        <v>0</v>
      </c>
      <c r="EX370" s="4">
        <f t="shared" si="378"/>
        <v>0</v>
      </c>
      <c r="EY370" s="4">
        <f t="shared" si="378"/>
        <v>0</v>
      </c>
      <c r="EZ370" s="4">
        <f t="shared" si="378"/>
        <v>0</v>
      </c>
      <c r="FA370" s="4">
        <f t="shared" si="378"/>
        <v>0</v>
      </c>
      <c r="FB370" s="4">
        <f t="shared" si="378"/>
        <v>0</v>
      </c>
      <c r="FC370" s="4">
        <f t="shared" si="378"/>
        <v>0</v>
      </c>
      <c r="FD370" s="4">
        <f t="shared" si="378"/>
        <v>0</v>
      </c>
      <c r="FE370" s="4">
        <f t="shared" si="378"/>
        <v>0</v>
      </c>
      <c r="FF370" s="4">
        <f t="shared" si="378"/>
        <v>0</v>
      </c>
      <c r="FG370" s="4">
        <f t="shared" si="378"/>
        <v>0</v>
      </c>
      <c r="FH370" s="4">
        <f t="shared" si="378"/>
        <v>0</v>
      </c>
      <c r="FI370" s="4">
        <f t="shared" si="378"/>
        <v>0</v>
      </c>
      <c r="FJ370" s="4">
        <f t="shared" si="378"/>
        <v>0</v>
      </c>
      <c r="FK370" s="4">
        <f t="shared" si="378"/>
        <v>0</v>
      </c>
      <c r="FL370" s="4">
        <f t="shared" si="378"/>
        <v>0</v>
      </c>
      <c r="FM370" s="4">
        <f t="shared" si="378"/>
        <v>0</v>
      </c>
      <c r="FN370" s="4">
        <f t="shared" si="378"/>
        <v>0</v>
      </c>
      <c r="FO370" s="4">
        <f t="shared" si="378"/>
        <v>0</v>
      </c>
      <c r="FP370" s="4">
        <f t="shared" si="378"/>
        <v>0</v>
      </c>
      <c r="FQ370" s="4">
        <f t="shared" si="378"/>
        <v>0</v>
      </c>
      <c r="FR370" s="4">
        <f t="shared" si="378"/>
        <v>0</v>
      </c>
      <c r="FS370" s="4">
        <f t="shared" ref="FS370:GX370" si="379">FS375</f>
        <v>122.12</v>
      </c>
      <c r="FT370" s="4">
        <f t="shared" si="379"/>
        <v>122.12</v>
      </c>
      <c r="FU370" s="4">
        <f t="shared" si="379"/>
        <v>0</v>
      </c>
      <c r="FV370" s="4">
        <f t="shared" si="379"/>
        <v>0</v>
      </c>
      <c r="FW370" s="4">
        <f t="shared" si="379"/>
        <v>0</v>
      </c>
      <c r="FX370" s="4">
        <f t="shared" si="379"/>
        <v>0</v>
      </c>
      <c r="FY370" s="4">
        <f t="shared" si="379"/>
        <v>0</v>
      </c>
      <c r="FZ370" s="4">
        <f t="shared" si="379"/>
        <v>0</v>
      </c>
      <c r="GA370" s="4">
        <f t="shared" si="379"/>
        <v>0</v>
      </c>
      <c r="GB370" s="4">
        <f t="shared" si="379"/>
        <v>0</v>
      </c>
      <c r="GC370" s="4">
        <f t="shared" si="379"/>
        <v>0</v>
      </c>
      <c r="GD370" s="4">
        <f t="shared" si="379"/>
        <v>0</v>
      </c>
      <c r="GE370" s="4">
        <f t="shared" si="379"/>
        <v>0</v>
      </c>
      <c r="GF370" s="4">
        <f t="shared" si="379"/>
        <v>0</v>
      </c>
      <c r="GG370" s="4">
        <f t="shared" si="379"/>
        <v>0</v>
      </c>
      <c r="GH370" s="4">
        <f t="shared" si="379"/>
        <v>0</v>
      </c>
      <c r="GI370" s="4">
        <f t="shared" si="379"/>
        <v>0</v>
      </c>
      <c r="GJ370" s="4">
        <f t="shared" si="379"/>
        <v>0</v>
      </c>
      <c r="GK370" s="4">
        <f t="shared" si="379"/>
        <v>0</v>
      </c>
      <c r="GL370" s="4">
        <f t="shared" si="379"/>
        <v>0</v>
      </c>
      <c r="GM370" s="4">
        <f t="shared" si="379"/>
        <v>0</v>
      </c>
      <c r="GN370" s="4">
        <f t="shared" si="379"/>
        <v>0</v>
      </c>
      <c r="GO370" s="4">
        <f t="shared" si="379"/>
        <v>0</v>
      </c>
      <c r="GP370" s="4">
        <f t="shared" si="379"/>
        <v>0</v>
      </c>
      <c r="GQ370" s="4">
        <f t="shared" si="379"/>
        <v>0</v>
      </c>
      <c r="GR370" s="4">
        <f t="shared" si="379"/>
        <v>0</v>
      </c>
      <c r="GS370" s="4">
        <f t="shared" si="379"/>
        <v>0</v>
      </c>
      <c r="GT370" s="4">
        <f t="shared" si="379"/>
        <v>0</v>
      </c>
      <c r="GU370" s="4">
        <f t="shared" si="379"/>
        <v>0</v>
      </c>
      <c r="GV370" s="4">
        <f t="shared" si="379"/>
        <v>0</v>
      </c>
      <c r="GW370" s="4">
        <f t="shared" si="379"/>
        <v>0</v>
      </c>
      <c r="GX370" s="4">
        <f t="shared" si="379"/>
        <v>0</v>
      </c>
    </row>
    <row r="372" spans="1:255" x14ac:dyDescent="0.2">
      <c r="A372" s="2">
        <v>17</v>
      </c>
      <c r="B372" s="2">
        <v>1</v>
      </c>
      <c r="C372" s="2">
        <f>ROW(SmtRes!A741)</f>
        <v>741</v>
      </c>
      <c r="D372" s="2">
        <f>ROW(EtalonRes!A731)</f>
        <v>731</v>
      </c>
      <c r="E372" s="2" t="s">
        <v>553</v>
      </c>
      <c r="F372" s="2" t="s">
        <v>554</v>
      </c>
      <c r="G372" s="2" t="s">
        <v>555</v>
      </c>
      <c r="H372" s="2" t="s">
        <v>31</v>
      </c>
      <c r="I372" s="2">
        <f>ROUND(2.88/100,9)</f>
        <v>2.8799999999999999E-2</v>
      </c>
      <c r="J372" s="2">
        <v>0</v>
      </c>
      <c r="K372" s="2"/>
      <c r="L372" s="2"/>
      <c r="M372" s="2"/>
      <c r="N372" s="2"/>
      <c r="O372" s="2">
        <f>ROUND(CP372,2)</f>
        <v>8.57</v>
      </c>
      <c r="P372" s="2">
        <f>ROUND(CQ372*I372,2)</f>
        <v>0</v>
      </c>
      <c r="Q372" s="2">
        <f>ROUND(CR372*I372,2)</f>
        <v>0.68</v>
      </c>
      <c r="R372" s="2">
        <f>ROUND(CS372*I372,2)</f>
        <v>0.28999999999999998</v>
      </c>
      <c r="S372" s="2">
        <f>ROUND(CT372*I372,2)</f>
        <v>7.89</v>
      </c>
      <c r="T372" s="2">
        <f>ROUND(CU372*I372,2)</f>
        <v>0</v>
      </c>
      <c r="U372" s="2">
        <f>CV372*I372</f>
        <v>0.92447999999999997</v>
      </c>
      <c r="V372" s="2">
        <f>CW372*I372</f>
        <v>2.1600000000000001E-2</v>
      </c>
      <c r="W372" s="2">
        <f>ROUND(CX372*I372,2)</f>
        <v>0</v>
      </c>
      <c r="X372" s="2">
        <f>ROUND(CY372,2)</f>
        <v>6.05</v>
      </c>
      <c r="Y372" s="2">
        <f>ROUND(CZ372,2)</f>
        <v>4.09</v>
      </c>
      <c r="Z372" s="2"/>
      <c r="AA372" s="2">
        <v>16483241</v>
      </c>
      <c r="AB372" s="2">
        <f>ROUND((AC372+AD372+AF372),6)</f>
        <v>297.26</v>
      </c>
      <c r="AC372" s="2">
        <f>ROUND((ES372),6)</f>
        <v>0</v>
      </c>
      <c r="AD372" s="2">
        <f>ROUND((((ET372)-(EU372))+AE372),6)</f>
        <v>23.45</v>
      </c>
      <c r="AE372" s="2">
        <f>ROUND((EU372),6)</f>
        <v>10.130000000000001</v>
      </c>
      <c r="AF372" s="2">
        <f>ROUND((EV372),6)</f>
        <v>273.81</v>
      </c>
      <c r="AG372" s="2">
        <f>ROUND((AP372),6)</f>
        <v>0</v>
      </c>
      <c r="AH372" s="2">
        <f>(EW372)</f>
        <v>32.1</v>
      </c>
      <c r="AI372" s="2">
        <f>(EX372)</f>
        <v>0.75</v>
      </c>
      <c r="AJ372" s="2">
        <f>ROUND((AS372),6)</f>
        <v>0</v>
      </c>
      <c r="AK372" s="2">
        <v>297.26</v>
      </c>
      <c r="AL372" s="2">
        <v>0</v>
      </c>
      <c r="AM372" s="2">
        <v>23.45</v>
      </c>
      <c r="AN372" s="2">
        <v>10.130000000000001</v>
      </c>
      <c r="AO372" s="2">
        <v>273.81</v>
      </c>
      <c r="AP372" s="2">
        <v>0</v>
      </c>
      <c r="AQ372" s="2">
        <v>32.1</v>
      </c>
      <c r="AR372" s="2">
        <v>0.75</v>
      </c>
      <c r="AS372" s="2">
        <v>0</v>
      </c>
      <c r="AT372" s="2">
        <v>74</v>
      </c>
      <c r="AU372" s="2">
        <v>50</v>
      </c>
      <c r="AV372" s="2">
        <v>1</v>
      </c>
      <c r="AW372" s="2">
        <v>1</v>
      </c>
      <c r="AX372" s="2"/>
      <c r="AY372" s="2"/>
      <c r="AZ372" s="2">
        <v>1</v>
      </c>
      <c r="BA372" s="2">
        <v>1</v>
      </c>
      <c r="BB372" s="2">
        <v>1</v>
      </c>
      <c r="BC372" s="2">
        <v>1</v>
      </c>
      <c r="BD372" s="2" t="s">
        <v>4</v>
      </c>
      <c r="BE372" s="2" t="s">
        <v>4</v>
      </c>
      <c r="BF372" s="2" t="s">
        <v>4</v>
      </c>
      <c r="BG372" s="2" t="s">
        <v>4</v>
      </c>
      <c r="BH372" s="2">
        <v>0</v>
      </c>
      <c r="BI372" s="2">
        <v>1</v>
      </c>
      <c r="BJ372" s="2" t="s">
        <v>556</v>
      </c>
      <c r="BK372" s="2"/>
      <c r="BL372" s="2"/>
      <c r="BM372" s="2">
        <v>65005</v>
      </c>
      <c r="BN372" s="2">
        <v>0</v>
      </c>
      <c r="BO372" s="2" t="s">
        <v>4</v>
      </c>
      <c r="BP372" s="2">
        <v>0</v>
      </c>
      <c r="BQ372" s="2">
        <v>6</v>
      </c>
      <c r="BR372" s="2">
        <v>0</v>
      </c>
      <c r="BS372" s="2">
        <v>1</v>
      </c>
      <c r="BT372" s="2">
        <v>1</v>
      </c>
      <c r="BU372" s="2">
        <v>1</v>
      </c>
      <c r="BV372" s="2">
        <v>1</v>
      </c>
      <c r="BW372" s="2">
        <v>1</v>
      </c>
      <c r="BX372" s="2">
        <v>1</v>
      </c>
      <c r="BY372" s="2" t="s">
        <v>4</v>
      </c>
      <c r="BZ372" s="2">
        <v>74</v>
      </c>
      <c r="CA372" s="2">
        <v>50</v>
      </c>
      <c r="CB372" s="2"/>
      <c r="CC372" s="2"/>
      <c r="CD372" s="2"/>
      <c r="CE372" s="2"/>
      <c r="CF372" s="2">
        <v>0</v>
      </c>
      <c r="CG372" s="2">
        <v>0</v>
      </c>
      <c r="CH372" s="2"/>
      <c r="CI372" s="2"/>
      <c r="CJ372" s="2"/>
      <c r="CK372" s="2"/>
      <c r="CL372" s="2"/>
      <c r="CM372" s="2">
        <v>0</v>
      </c>
      <c r="CN372" s="2" t="s">
        <v>4</v>
      </c>
      <c r="CO372" s="2">
        <v>0</v>
      </c>
      <c r="CP372" s="2">
        <f>(P372+Q372+S372)</f>
        <v>8.57</v>
      </c>
      <c r="CQ372" s="2">
        <f>AC372*BC372</f>
        <v>0</v>
      </c>
      <c r="CR372" s="2">
        <f>AD372*BB372</f>
        <v>23.45</v>
      </c>
      <c r="CS372" s="2">
        <f>AE372*BS372</f>
        <v>10.130000000000001</v>
      </c>
      <c r="CT372" s="2">
        <f>AF372*BA372</f>
        <v>273.81</v>
      </c>
      <c r="CU372" s="2">
        <f t="shared" ref="CU372:CX373" si="380">AG372</f>
        <v>0</v>
      </c>
      <c r="CV372" s="2">
        <f t="shared" si="380"/>
        <v>32.1</v>
      </c>
      <c r="CW372" s="2">
        <f t="shared" si="380"/>
        <v>0.75</v>
      </c>
      <c r="CX372" s="2">
        <f t="shared" si="380"/>
        <v>0</v>
      </c>
      <c r="CY372" s="2">
        <f>(((S372+R372)*AT372)/100)</f>
        <v>6.0531999999999995</v>
      </c>
      <c r="CZ372" s="2">
        <f>(((S372+R372)*AU372)/100)</f>
        <v>4.09</v>
      </c>
      <c r="DA372" s="2"/>
      <c r="DB372" s="2"/>
      <c r="DC372" s="2" t="s">
        <v>4</v>
      </c>
      <c r="DD372" s="2" t="s">
        <v>4</v>
      </c>
      <c r="DE372" s="2" t="s">
        <v>4</v>
      </c>
      <c r="DF372" s="2" t="s">
        <v>4</v>
      </c>
      <c r="DG372" s="2" t="s">
        <v>4</v>
      </c>
      <c r="DH372" s="2" t="s">
        <v>4</v>
      </c>
      <c r="DI372" s="2" t="s">
        <v>4</v>
      </c>
      <c r="DJ372" s="2" t="s">
        <v>4</v>
      </c>
      <c r="DK372" s="2" t="s">
        <v>4</v>
      </c>
      <c r="DL372" s="2" t="s">
        <v>4</v>
      </c>
      <c r="DM372" s="2" t="s">
        <v>4</v>
      </c>
      <c r="DN372" s="2">
        <v>0</v>
      </c>
      <c r="DO372" s="2">
        <v>0</v>
      </c>
      <c r="DP372" s="2">
        <v>1</v>
      </c>
      <c r="DQ372" s="2">
        <v>1</v>
      </c>
      <c r="DR372" s="2"/>
      <c r="DS372" s="2"/>
      <c r="DT372" s="2"/>
      <c r="DU372" s="2">
        <v>1005</v>
      </c>
      <c r="DV372" s="2" t="s">
        <v>31</v>
      </c>
      <c r="DW372" s="2" t="s">
        <v>31</v>
      </c>
      <c r="DX372" s="2">
        <v>100</v>
      </c>
      <c r="DY372" s="2"/>
      <c r="DZ372" s="2"/>
      <c r="EA372" s="2"/>
      <c r="EB372" s="2"/>
      <c r="EC372" s="2"/>
      <c r="ED372" s="2"/>
      <c r="EE372" s="2">
        <v>16510584</v>
      </c>
      <c r="EF372" s="2">
        <v>6</v>
      </c>
      <c r="EG372" s="2" t="s">
        <v>53</v>
      </c>
      <c r="EH372" s="2">
        <v>0</v>
      </c>
      <c r="EI372" s="2" t="s">
        <v>4</v>
      </c>
      <c r="EJ372" s="2">
        <v>1</v>
      </c>
      <c r="EK372" s="2">
        <v>65005</v>
      </c>
      <c r="EL372" s="2" t="s">
        <v>518</v>
      </c>
      <c r="EM372" s="2" t="s">
        <v>297</v>
      </c>
      <c r="EN372" s="2"/>
      <c r="EO372" s="2" t="s">
        <v>4</v>
      </c>
      <c r="EP372" s="2"/>
      <c r="EQ372" s="2">
        <v>0</v>
      </c>
      <c r="ER372" s="2">
        <v>297.26</v>
      </c>
      <c r="ES372" s="2">
        <v>0</v>
      </c>
      <c r="ET372" s="2">
        <v>23.45</v>
      </c>
      <c r="EU372" s="2">
        <v>10.130000000000001</v>
      </c>
      <c r="EV372" s="2">
        <v>273.81</v>
      </c>
      <c r="EW372" s="2">
        <v>32.1</v>
      </c>
      <c r="EX372" s="2">
        <v>0.75</v>
      </c>
      <c r="EY372" s="2">
        <v>0</v>
      </c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>
        <v>0</v>
      </c>
      <c r="FR372" s="2">
        <f>ROUND(IF(AND(BH372=3,BI372=3),P372,0),2)</f>
        <v>0</v>
      </c>
      <c r="FS372" s="2">
        <v>0</v>
      </c>
      <c r="FT372" s="2"/>
      <c r="FU372" s="2"/>
      <c r="FV372" s="2"/>
      <c r="FW372" s="2"/>
      <c r="FX372" s="2">
        <v>74</v>
      </c>
      <c r="FY372" s="2">
        <v>50</v>
      </c>
      <c r="FZ372" s="2"/>
      <c r="GA372" s="2" t="s">
        <v>4</v>
      </c>
      <c r="GB372" s="2"/>
      <c r="GC372" s="2"/>
      <c r="GD372" s="2">
        <v>0</v>
      </c>
      <c r="GE372" s="2"/>
      <c r="GF372" s="2">
        <v>-1672700663</v>
      </c>
      <c r="GG372" s="2">
        <v>2</v>
      </c>
      <c r="GH372" s="2">
        <v>1</v>
      </c>
      <c r="GI372" s="2">
        <v>-2</v>
      </c>
      <c r="GJ372" s="2">
        <v>0</v>
      </c>
      <c r="GK372" s="2">
        <f>ROUND(R372*(R12)/100,2)</f>
        <v>0</v>
      </c>
      <c r="GL372" s="2">
        <f>ROUND(IF(AND(BH372=3,BI372=3,FS372&lt;&gt;0),P372,0),2)</f>
        <v>0</v>
      </c>
      <c r="GM372" s="2">
        <f>ROUND(O372+X372+Y372+GK372,2)+GX372</f>
        <v>18.71</v>
      </c>
      <c r="GN372" s="2">
        <f>IF(OR(BI372=0,BI372=1),ROUND(O372+X372+Y372+GK372,2),0)</f>
        <v>18.71</v>
      </c>
      <c r="GO372" s="2">
        <f>IF(BI372=2,ROUND(O372+X372+Y372+GK372,2),0)</f>
        <v>0</v>
      </c>
      <c r="GP372" s="2">
        <f>IF(BI372=4,ROUND(O372+X372+Y372+GK372,2)+GX372,0)</f>
        <v>0</v>
      </c>
      <c r="GQ372" s="2"/>
      <c r="GR372" s="2">
        <v>0</v>
      </c>
      <c r="GS372" s="2">
        <v>3</v>
      </c>
      <c r="GT372" s="2">
        <v>0</v>
      </c>
      <c r="GU372" s="2" t="s">
        <v>4</v>
      </c>
      <c r="GV372" s="2">
        <f>ROUND(GT372,6)</f>
        <v>0</v>
      </c>
      <c r="GW372" s="2">
        <v>1</v>
      </c>
      <c r="GX372" s="2">
        <f>ROUND(GV372*GW372*I372,2)</f>
        <v>0</v>
      </c>
      <c r="GY372" s="2"/>
      <c r="GZ372" s="2"/>
      <c r="HA372" s="2">
        <v>0</v>
      </c>
      <c r="HB372" s="2">
        <v>0</v>
      </c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  <c r="IG372" s="2"/>
      <c r="IH372" s="2"/>
      <c r="II372" s="2"/>
      <c r="IJ372" s="2"/>
      <c r="IK372" s="2">
        <v>0</v>
      </c>
      <c r="IL372" s="2"/>
      <c r="IM372" s="2"/>
      <c r="IN372" s="2"/>
      <c r="IO372" s="2"/>
      <c r="IP372" s="2"/>
      <c r="IQ372" s="2"/>
      <c r="IR372" s="2"/>
      <c r="IS372" s="2"/>
      <c r="IT372" s="2"/>
      <c r="IU372" s="2"/>
    </row>
    <row r="373" spans="1:255" x14ac:dyDescent="0.2">
      <c r="A373">
        <v>17</v>
      </c>
      <c r="B373">
        <v>1</v>
      </c>
      <c r="C373">
        <f>ROW(SmtRes!A744)</f>
        <v>744</v>
      </c>
      <c r="D373">
        <f>ROW(EtalonRes!A734)</f>
        <v>734</v>
      </c>
      <c r="E373" t="s">
        <v>553</v>
      </c>
      <c r="F373" t="s">
        <v>554</v>
      </c>
      <c r="G373" t="s">
        <v>555</v>
      </c>
      <c r="H373" t="s">
        <v>31</v>
      </c>
      <c r="I373">
        <f>ROUND(2.88/100,9)</f>
        <v>2.8799999999999999E-2</v>
      </c>
      <c r="J373">
        <v>0</v>
      </c>
      <c r="O373">
        <f>ROUND(CP373,2)</f>
        <v>55.9</v>
      </c>
      <c r="P373">
        <f>ROUND(CQ373*I373,2)</f>
        <v>0</v>
      </c>
      <c r="Q373">
        <f>ROUND(CR373*I373,2)</f>
        <v>4.41</v>
      </c>
      <c r="R373">
        <f>ROUND(CS373*I373,2)</f>
        <v>1.91</v>
      </c>
      <c r="S373">
        <f>ROUND(CT373*I373,2)</f>
        <v>51.49</v>
      </c>
      <c r="T373">
        <f>ROUND(CU373*I373,2)</f>
        <v>0</v>
      </c>
      <c r="U373">
        <f>CV373*I373</f>
        <v>0.92447999999999997</v>
      </c>
      <c r="V373">
        <f>CW373*I373</f>
        <v>2.1600000000000001E-2</v>
      </c>
      <c r="W373">
        <f>ROUND(CX373*I373,2)</f>
        <v>0</v>
      </c>
      <c r="X373">
        <f>ROUND(CY373,2)</f>
        <v>39.520000000000003</v>
      </c>
      <c r="Y373">
        <f>ROUND(CZ373,2)</f>
        <v>26.7</v>
      </c>
      <c r="AA373">
        <v>16483255</v>
      </c>
      <c r="AB373">
        <f>ROUND((AC373+AD373+AF373),6)</f>
        <v>297.26</v>
      </c>
      <c r="AC373">
        <f>ROUND((ES373),6)</f>
        <v>0</v>
      </c>
      <c r="AD373">
        <f>ROUND((((ET373)-(EU373))+AE373),6)</f>
        <v>23.45</v>
      </c>
      <c r="AE373">
        <f>ROUND((EU373),6)</f>
        <v>10.130000000000001</v>
      </c>
      <c r="AF373">
        <f>ROUND((EV373),6)</f>
        <v>273.81</v>
      </c>
      <c r="AG373">
        <f>ROUND((AP373),6)</f>
        <v>0</v>
      </c>
      <c r="AH373">
        <f>(EW373)</f>
        <v>32.1</v>
      </c>
      <c r="AI373">
        <f>(EX373)</f>
        <v>0.75</v>
      </c>
      <c r="AJ373">
        <f>ROUND((AS373),6)</f>
        <v>0</v>
      </c>
      <c r="AK373">
        <v>297.26</v>
      </c>
      <c r="AL373">
        <v>0</v>
      </c>
      <c r="AM373">
        <v>23.45</v>
      </c>
      <c r="AN373">
        <v>10.130000000000001</v>
      </c>
      <c r="AO373">
        <v>273.81</v>
      </c>
      <c r="AP373">
        <v>0</v>
      </c>
      <c r="AQ373">
        <v>32.1</v>
      </c>
      <c r="AR373">
        <v>0.75</v>
      </c>
      <c r="AS373">
        <v>0</v>
      </c>
      <c r="AT373">
        <v>74</v>
      </c>
      <c r="AU373">
        <v>50</v>
      </c>
      <c r="AV373">
        <v>1</v>
      </c>
      <c r="AW373">
        <v>1</v>
      </c>
      <c r="AZ373">
        <v>6.53</v>
      </c>
      <c r="BA373">
        <v>6.53</v>
      </c>
      <c r="BB373">
        <v>6.53</v>
      </c>
      <c r="BC373">
        <v>6.53</v>
      </c>
      <c r="BD373" t="s">
        <v>4</v>
      </c>
      <c r="BE373" t="s">
        <v>4</v>
      </c>
      <c r="BF373" t="s">
        <v>4</v>
      </c>
      <c r="BG373" t="s">
        <v>4</v>
      </c>
      <c r="BH373">
        <v>0</v>
      </c>
      <c r="BI373">
        <v>1</v>
      </c>
      <c r="BJ373" t="s">
        <v>556</v>
      </c>
      <c r="BM373">
        <v>65005</v>
      </c>
      <c r="BN373">
        <v>0</v>
      </c>
      <c r="BO373" t="s">
        <v>4</v>
      </c>
      <c r="BP373">
        <v>0</v>
      </c>
      <c r="BQ373">
        <v>6</v>
      </c>
      <c r="BR373">
        <v>0</v>
      </c>
      <c r="BS373">
        <v>6.53</v>
      </c>
      <c r="BT373">
        <v>1</v>
      </c>
      <c r="BU373">
        <v>1</v>
      </c>
      <c r="BV373">
        <v>1</v>
      </c>
      <c r="BW373">
        <v>1</v>
      </c>
      <c r="BX373">
        <v>1</v>
      </c>
      <c r="BY373" t="s">
        <v>4</v>
      </c>
      <c r="BZ373">
        <v>74</v>
      </c>
      <c r="CA373">
        <v>50</v>
      </c>
      <c r="CF373">
        <v>0</v>
      </c>
      <c r="CG373">
        <v>0</v>
      </c>
      <c r="CM373">
        <v>0</v>
      </c>
      <c r="CN373" t="s">
        <v>4</v>
      </c>
      <c r="CO373">
        <v>0</v>
      </c>
      <c r="CP373">
        <f>(P373+Q373+S373)</f>
        <v>55.900000000000006</v>
      </c>
      <c r="CQ373">
        <f>AC373*BC373</f>
        <v>0</v>
      </c>
      <c r="CR373">
        <f>AD373*BB373</f>
        <v>153.1285</v>
      </c>
      <c r="CS373">
        <f>AE373*BS373</f>
        <v>66.148900000000012</v>
      </c>
      <c r="CT373">
        <f>AF373*BA373</f>
        <v>1787.9793000000002</v>
      </c>
      <c r="CU373">
        <f t="shared" si="380"/>
        <v>0</v>
      </c>
      <c r="CV373">
        <f t="shared" si="380"/>
        <v>32.1</v>
      </c>
      <c r="CW373">
        <f t="shared" si="380"/>
        <v>0.75</v>
      </c>
      <c r="CX373">
        <f t="shared" si="380"/>
        <v>0</v>
      </c>
      <c r="CY373">
        <f>(((S373+R373)*AT373)/100)</f>
        <v>39.515999999999998</v>
      </c>
      <c r="CZ373">
        <f>(((S373+R373)*AU373)/100)</f>
        <v>26.7</v>
      </c>
      <c r="DC373" t="s">
        <v>4</v>
      </c>
      <c r="DD373" t="s">
        <v>4</v>
      </c>
      <c r="DE373" t="s">
        <v>4</v>
      </c>
      <c r="DF373" t="s">
        <v>4</v>
      </c>
      <c r="DG373" t="s">
        <v>4</v>
      </c>
      <c r="DH373" t="s">
        <v>4</v>
      </c>
      <c r="DI373" t="s">
        <v>4</v>
      </c>
      <c r="DJ373" t="s">
        <v>4</v>
      </c>
      <c r="DK373" t="s">
        <v>4</v>
      </c>
      <c r="DL373" t="s">
        <v>4</v>
      </c>
      <c r="DM373" t="s">
        <v>4</v>
      </c>
      <c r="DN373">
        <v>0</v>
      </c>
      <c r="DO373">
        <v>0</v>
      </c>
      <c r="DP373">
        <v>1</v>
      </c>
      <c r="DQ373">
        <v>1</v>
      </c>
      <c r="DU373">
        <v>1005</v>
      </c>
      <c r="DV373" t="s">
        <v>31</v>
      </c>
      <c r="DW373" t="s">
        <v>31</v>
      </c>
      <c r="DX373">
        <v>100</v>
      </c>
      <c r="EE373">
        <v>16510584</v>
      </c>
      <c r="EF373">
        <v>6</v>
      </c>
      <c r="EG373" t="s">
        <v>53</v>
      </c>
      <c r="EH373">
        <v>0</v>
      </c>
      <c r="EI373" t="s">
        <v>4</v>
      </c>
      <c r="EJ373">
        <v>1</v>
      </c>
      <c r="EK373">
        <v>65005</v>
      </c>
      <c r="EL373" t="s">
        <v>518</v>
      </c>
      <c r="EM373" t="s">
        <v>297</v>
      </c>
      <c r="EO373" t="s">
        <v>4</v>
      </c>
      <c r="EQ373">
        <v>0</v>
      </c>
      <c r="ER373">
        <v>297.26</v>
      </c>
      <c r="ES373">
        <v>0</v>
      </c>
      <c r="ET373">
        <v>23.45</v>
      </c>
      <c r="EU373">
        <v>10.130000000000001</v>
      </c>
      <c r="EV373">
        <v>273.81</v>
      </c>
      <c r="EW373">
        <v>32.1</v>
      </c>
      <c r="EX373">
        <v>0.75</v>
      </c>
      <c r="EY373">
        <v>0</v>
      </c>
      <c r="FQ373">
        <v>0</v>
      </c>
      <c r="FR373">
        <f>ROUND(IF(AND(BH373=3,BI373=3),P373,0),2)</f>
        <v>0</v>
      </c>
      <c r="FS373">
        <v>0</v>
      </c>
      <c r="FX373">
        <v>74</v>
      </c>
      <c r="FY373">
        <v>50</v>
      </c>
      <c r="GA373" t="s">
        <v>4</v>
      </c>
      <c r="GD373">
        <v>0</v>
      </c>
      <c r="GF373">
        <v>-1672700663</v>
      </c>
      <c r="GG373">
        <v>1</v>
      </c>
      <c r="GH373">
        <v>1</v>
      </c>
      <c r="GI373">
        <v>4</v>
      </c>
      <c r="GJ373">
        <v>0</v>
      </c>
      <c r="GK373">
        <f>ROUND(R373*(S12)/100,2)</f>
        <v>0</v>
      </c>
      <c r="GL373">
        <f>ROUND(IF(AND(BH373=3,BI373=3,FS373&lt;&gt;0),P373,0),2)</f>
        <v>0</v>
      </c>
      <c r="GM373">
        <f>ROUND(O373+X373+Y373+GK373,2)+GX373</f>
        <v>122.12</v>
      </c>
      <c r="GN373">
        <f>IF(OR(BI373=0,BI373=1),ROUND(O373+X373+Y373+GK373,2),0)</f>
        <v>122.12</v>
      </c>
      <c r="GO373">
        <f>IF(BI373=2,ROUND(O373+X373+Y373+GK373,2),0)</f>
        <v>0</v>
      </c>
      <c r="GP373">
        <f>IF(BI373=4,ROUND(O373+X373+Y373+GK373,2)+GX373,0)</f>
        <v>0</v>
      </c>
      <c r="GR373">
        <v>0</v>
      </c>
      <c r="GS373">
        <v>3</v>
      </c>
      <c r="GT373">
        <v>0</v>
      </c>
      <c r="GU373" t="s">
        <v>4</v>
      </c>
      <c r="GV373">
        <f>ROUND(GT373,6)</f>
        <v>0</v>
      </c>
      <c r="GW373">
        <v>1</v>
      </c>
      <c r="GX373">
        <f>ROUND(GV373*GW373*I373,2)</f>
        <v>0</v>
      </c>
      <c r="HA373">
        <v>0</v>
      </c>
      <c r="HB373">
        <v>0</v>
      </c>
      <c r="IK373">
        <v>0</v>
      </c>
    </row>
    <row r="375" spans="1:255" x14ac:dyDescent="0.2">
      <c r="A375" s="3">
        <v>51</v>
      </c>
      <c r="B375" s="3">
        <f>B368</f>
        <v>1</v>
      </c>
      <c r="C375" s="3">
        <f>A368</f>
        <v>4</v>
      </c>
      <c r="D375" s="3">
        <f>ROW(A368)</f>
        <v>368</v>
      </c>
      <c r="E375" s="3"/>
      <c r="F375" s="3" t="str">
        <f>IF(F368&lt;&gt;"",F368,"")</f>
        <v>Новый раздел</v>
      </c>
      <c r="G375" s="3" t="str">
        <f>IF(G368&lt;&gt;"",G368,"")</f>
        <v>Раздел Вентиляция</v>
      </c>
      <c r="H375" s="3">
        <v>0</v>
      </c>
      <c r="I375" s="3"/>
      <c r="J375" s="3"/>
      <c r="K375" s="3"/>
      <c r="L375" s="3"/>
      <c r="M375" s="3"/>
      <c r="N375" s="3"/>
      <c r="O375" s="3">
        <f t="shared" ref="O375:T375" si="381">ROUND(AB375,2)</f>
        <v>8.57</v>
      </c>
      <c r="P375" s="3">
        <f t="shared" si="381"/>
        <v>0</v>
      </c>
      <c r="Q375" s="3">
        <f t="shared" si="381"/>
        <v>0.68</v>
      </c>
      <c r="R375" s="3">
        <f t="shared" si="381"/>
        <v>0.28999999999999998</v>
      </c>
      <c r="S375" s="3">
        <f t="shared" si="381"/>
        <v>7.89</v>
      </c>
      <c r="T375" s="3">
        <f t="shared" si="381"/>
        <v>0</v>
      </c>
      <c r="U375" s="3">
        <f>AH375</f>
        <v>0.92447999999999997</v>
      </c>
      <c r="V375" s="3">
        <f>AI375</f>
        <v>2.1600000000000001E-2</v>
      </c>
      <c r="W375" s="3">
        <f>ROUND(AJ375,2)</f>
        <v>0</v>
      </c>
      <c r="X375" s="3">
        <f>ROUND(AK375,2)</f>
        <v>6.05</v>
      </c>
      <c r="Y375" s="3">
        <f>ROUND(AL375,2)</f>
        <v>4.09</v>
      </c>
      <c r="Z375" s="3"/>
      <c r="AA375" s="3"/>
      <c r="AB375" s="3">
        <f>ROUND(SUMIF(AA372:AA373,"=16483241",O372:O373),2)</f>
        <v>8.57</v>
      </c>
      <c r="AC375" s="3">
        <f>ROUND(SUMIF(AA372:AA373,"=16483241",P372:P373),2)</f>
        <v>0</v>
      </c>
      <c r="AD375" s="3">
        <f>ROUND(SUMIF(AA372:AA373,"=16483241",Q372:Q373),2)</f>
        <v>0.68</v>
      </c>
      <c r="AE375" s="3">
        <f>ROUND(SUMIF(AA372:AA373,"=16483241",R372:R373),2)</f>
        <v>0.28999999999999998</v>
      </c>
      <c r="AF375" s="3">
        <f>ROUND(SUMIF(AA372:AA373,"=16483241",S372:S373),2)</f>
        <v>7.89</v>
      </c>
      <c r="AG375" s="3">
        <f>ROUND(SUMIF(AA372:AA373,"=16483241",T372:T373),2)</f>
        <v>0</v>
      </c>
      <c r="AH375" s="3">
        <f>SUMIF(AA372:AA373,"=16483241",U372:U373)</f>
        <v>0.92447999999999997</v>
      </c>
      <c r="AI375" s="3">
        <f>SUMIF(AA372:AA373,"=16483241",V372:V373)</f>
        <v>2.1600000000000001E-2</v>
      </c>
      <c r="AJ375" s="3">
        <f>ROUND(SUMIF(AA372:AA373,"=16483241",W372:W373),2)</f>
        <v>0</v>
      </c>
      <c r="AK375" s="3">
        <f>ROUND(SUMIF(AA372:AA373,"=16483241",X372:X373),2)</f>
        <v>6.05</v>
      </c>
      <c r="AL375" s="3">
        <f>ROUND(SUMIF(AA372:AA373,"=16483241",Y372:Y373),2)</f>
        <v>4.09</v>
      </c>
      <c r="AM375" s="3"/>
      <c r="AN375" s="3"/>
      <c r="AO375" s="3">
        <f t="shared" ref="AO375:BC375" si="382">ROUND(BX375,2)</f>
        <v>0</v>
      </c>
      <c r="AP375" s="3">
        <f t="shared" si="382"/>
        <v>0</v>
      </c>
      <c r="AQ375" s="3">
        <f t="shared" si="382"/>
        <v>0</v>
      </c>
      <c r="AR375" s="3">
        <f t="shared" si="382"/>
        <v>18.71</v>
      </c>
      <c r="AS375" s="3">
        <f t="shared" si="382"/>
        <v>18.71</v>
      </c>
      <c r="AT375" s="3">
        <f t="shared" si="382"/>
        <v>0</v>
      </c>
      <c r="AU375" s="3">
        <f t="shared" si="382"/>
        <v>0</v>
      </c>
      <c r="AV375" s="3">
        <f t="shared" si="382"/>
        <v>0</v>
      </c>
      <c r="AW375" s="3">
        <f t="shared" si="382"/>
        <v>0</v>
      </c>
      <c r="AX375" s="3">
        <f t="shared" si="382"/>
        <v>0</v>
      </c>
      <c r="AY375" s="3">
        <f t="shared" si="382"/>
        <v>0</v>
      </c>
      <c r="AZ375" s="3">
        <f t="shared" si="382"/>
        <v>0</v>
      </c>
      <c r="BA375" s="3">
        <f t="shared" si="382"/>
        <v>0</v>
      </c>
      <c r="BB375" s="3">
        <f t="shared" si="382"/>
        <v>0</v>
      </c>
      <c r="BC375" s="3">
        <f t="shared" si="382"/>
        <v>0</v>
      </c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>
        <f>ROUND(SUMIF(AA372:AA373,"=16483241",FQ372:FQ373),2)</f>
        <v>0</v>
      </c>
      <c r="BY375" s="3">
        <f>ROUND(SUMIF(AA372:AA373,"=16483241",FR372:FR373),2)</f>
        <v>0</v>
      </c>
      <c r="BZ375" s="3">
        <f>ROUND(SUMIF(AA372:AA373,"=16483241",GL372:GL373),2)</f>
        <v>0</v>
      </c>
      <c r="CA375" s="3">
        <f>ROUND(SUMIF(AA372:AA373,"=16483241",GM372:GM373),2)</f>
        <v>18.71</v>
      </c>
      <c r="CB375" s="3">
        <f>ROUND(SUMIF(AA372:AA373,"=16483241",GN372:GN373),2)</f>
        <v>18.71</v>
      </c>
      <c r="CC375" s="3">
        <f>ROUND(SUMIF(AA372:AA373,"=16483241",GO372:GO373),2)</f>
        <v>0</v>
      </c>
      <c r="CD375" s="3">
        <f>ROUND(SUMIF(AA372:AA373,"=16483241",GP372:GP373),2)</f>
        <v>0</v>
      </c>
      <c r="CE375" s="3">
        <f>AC375-BX375</f>
        <v>0</v>
      </c>
      <c r="CF375" s="3">
        <f>AC375-BY375</f>
        <v>0</v>
      </c>
      <c r="CG375" s="3">
        <f>BX375-BZ375</f>
        <v>0</v>
      </c>
      <c r="CH375" s="3">
        <f>AC375-BX375-BY375+BZ375</f>
        <v>0</v>
      </c>
      <c r="CI375" s="3">
        <f>BY375-BZ375</f>
        <v>0</v>
      </c>
      <c r="CJ375" s="3">
        <f>ROUND(SUMIF(AA372:AA373,"=16483241",GX372:GX373),2)</f>
        <v>0</v>
      </c>
      <c r="CK375" s="3">
        <f>ROUND(SUMIF(AA372:AA373,"=16483241",GY372:GY373),2)</f>
        <v>0</v>
      </c>
      <c r="CL375" s="3">
        <f>ROUND(SUMIF(AA372:AA373,"=16483241",GZ372:GZ373),2)</f>
        <v>0</v>
      </c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4">
        <f t="shared" ref="DG375:DL375" si="383">ROUND(DT375,2)</f>
        <v>55.9</v>
      </c>
      <c r="DH375" s="4">
        <f t="shared" si="383"/>
        <v>0</v>
      </c>
      <c r="DI375" s="4">
        <f t="shared" si="383"/>
        <v>4.41</v>
      </c>
      <c r="DJ375" s="4">
        <f t="shared" si="383"/>
        <v>1.91</v>
      </c>
      <c r="DK375" s="4">
        <f t="shared" si="383"/>
        <v>51.49</v>
      </c>
      <c r="DL375" s="4">
        <f t="shared" si="383"/>
        <v>0</v>
      </c>
      <c r="DM375" s="4">
        <f>DZ375</f>
        <v>0.92447999999999997</v>
      </c>
      <c r="DN375" s="4">
        <f>EA375</f>
        <v>2.1600000000000001E-2</v>
      </c>
      <c r="DO375" s="4">
        <f>ROUND(EB375,2)</f>
        <v>0</v>
      </c>
      <c r="DP375" s="4">
        <f>ROUND(EC375,2)</f>
        <v>39.520000000000003</v>
      </c>
      <c r="DQ375" s="4">
        <f>ROUND(ED375,2)</f>
        <v>26.7</v>
      </c>
      <c r="DR375" s="4"/>
      <c r="DS375" s="4"/>
      <c r="DT375" s="4">
        <f>ROUND(SUMIF(AA372:AA373,"=16483255",O372:O373),2)</f>
        <v>55.9</v>
      </c>
      <c r="DU375" s="4">
        <f>ROUND(SUMIF(AA372:AA373,"=16483255",P372:P373),2)</f>
        <v>0</v>
      </c>
      <c r="DV375" s="4">
        <f>ROUND(SUMIF(AA372:AA373,"=16483255",Q372:Q373),2)</f>
        <v>4.41</v>
      </c>
      <c r="DW375" s="4">
        <f>ROUND(SUMIF(AA372:AA373,"=16483255",R372:R373),2)</f>
        <v>1.91</v>
      </c>
      <c r="DX375" s="4">
        <f>ROUND(SUMIF(AA372:AA373,"=16483255",S372:S373),2)</f>
        <v>51.49</v>
      </c>
      <c r="DY375" s="4">
        <f>ROUND(SUMIF(AA372:AA373,"=16483255",T372:T373),2)</f>
        <v>0</v>
      </c>
      <c r="DZ375" s="4">
        <f>SUMIF(AA372:AA373,"=16483255",U372:U373)</f>
        <v>0.92447999999999997</v>
      </c>
      <c r="EA375" s="4">
        <f>SUMIF(AA372:AA373,"=16483255",V372:V373)</f>
        <v>2.1600000000000001E-2</v>
      </c>
      <c r="EB375" s="4">
        <f>ROUND(SUMIF(AA372:AA373,"=16483255",W372:W373),2)</f>
        <v>0</v>
      </c>
      <c r="EC375" s="4">
        <f>ROUND(SUMIF(AA372:AA373,"=16483255",X372:X373),2)</f>
        <v>39.520000000000003</v>
      </c>
      <c r="ED375" s="4">
        <f>ROUND(SUMIF(AA372:AA373,"=16483255",Y372:Y373),2)</f>
        <v>26.7</v>
      </c>
      <c r="EE375" s="4"/>
      <c r="EF375" s="4"/>
      <c r="EG375" s="4">
        <f t="shared" ref="EG375:EU375" si="384">ROUND(FP375,2)</f>
        <v>0</v>
      </c>
      <c r="EH375" s="4">
        <f t="shared" si="384"/>
        <v>0</v>
      </c>
      <c r="EI375" s="4">
        <f t="shared" si="384"/>
        <v>0</v>
      </c>
      <c r="EJ375" s="4">
        <f t="shared" si="384"/>
        <v>122.12</v>
      </c>
      <c r="EK375" s="4">
        <f t="shared" si="384"/>
        <v>122.12</v>
      </c>
      <c r="EL375" s="4">
        <f t="shared" si="384"/>
        <v>0</v>
      </c>
      <c r="EM375" s="4">
        <f t="shared" si="384"/>
        <v>0</v>
      </c>
      <c r="EN375" s="4">
        <f t="shared" si="384"/>
        <v>0</v>
      </c>
      <c r="EO375" s="4">
        <f t="shared" si="384"/>
        <v>0</v>
      </c>
      <c r="EP375" s="4">
        <f t="shared" si="384"/>
        <v>0</v>
      </c>
      <c r="EQ375" s="4">
        <f t="shared" si="384"/>
        <v>0</v>
      </c>
      <c r="ER375" s="4">
        <f t="shared" si="384"/>
        <v>0</v>
      </c>
      <c r="ES375" s="4">
        <f t="shared" si="384"/>
        <v>0</v>
      </c>
      <c r="ET375" s="4">
        <f t="shared" si="384"/>
        <v>0</v>
      </c>
      <c r="EU375" s="4">
        <f t="shared" si="384"/>
        <v>0</v>
      </c>
      <c r="EV375" s="4"/>
      <c r="EW375" s="4"/>
      <c r="EX375" s="4"/>
      <c r="EY375" s="4"/>
      <c r="EZ375" s="4"/>
      <c r="FA375" s="4"/>
      <c r="FB375" s="4"/>
      <c r="FC375" s="4"/>
      <c r="FD375" s="4"/>
      <c r="FE375" s="4"/>
      <c r="FF375" s="4"/>
      <c r="FG375" s="4"/>
      <c r="FH375" s="4"/>
      <c r="FI375" s="4"/>
      <c r="FJ375" s="4"/>
      <c r="FK375" s="4"/>
      <c r="FL375" s="4"/>
      <c r="FM375" s="4"/>
      <c r="FN375" s="4"/>
      <c r="FO375" s="4"/>
      <c r="FP375" s="4">
        <f>ROUND(SUMIF(AA372:AA373,"=16483255",FQ372:FQ373),2)</f>
        <v>0</v>
      </c>
      <c r="FQ375" s="4">
        <f>ROUND(SUMIF(AA372:AA373,"=16483255",FR372:FR373),2)</f>
        <v>0</v>
      </c>
      <c r="FR375" s="4">
        <f>ROUND(SUMIF(AA372:AA373,"=16483255",GL372:GL373),2)</f>
        <v>0</v>
      </c>
      <c r="FS375" s="4">
        <f>ROUND(SUMIF(AA372:AA373,"=16483255",GM372:GM373),2)</f>
        <v>122.12</v>
      </c>
      <c r="FT375" s="4">
        <f>ROUND(SUMIF(AA372:AA373,"=16483255",GN372:GN373),2)</f>
        <v>122.12</v>
      </c>
      <c r="FU375" s="4">
        <f>ROUND(SUMIF(AA372:AA373,"=16483255",GO372:GO373),2)</f>
        <v>0</v>
      </c>
      <c r="FV375" s="4">
        <f>ROUND(SUMIF(AA372:AA373,"=16483255",GP372:GP373),2)</f>
        <v>0</v>
      </c>
      <c r="FW375" s="4">
        <f>DU375-FP375</f>
        <v>0</v>
      </c>
      <c r="FX375" s="4">
        <f>DU375-FQ375</f>
        <v>0</v>
      </c>
      <c r="FY375" s="4">
        <f>FP375-FR375</f>
        <v>0</v>
      </c>
      <c r="FZ375" s="4">
        <f>DU375-FP375-FQ375+FR375</f>
        <v>0</v>
      </c>
      <c r="GA375" s="4">
        <f>FQ375-FR375</f>
        <v>0</v>
      </c>
      <c r="GB375" s="4">
        <f>ROUND(SUMIF(AA372:AA373,"=16483255",GX372:GX373),2)</f>
        <v>0</v>
      </c>
      <c r="GC375" s="4">
        <f>ROUND(SUMIF(AA372:AA373,"=16483255",GY372:GY373),2)</f>
        <v>0</v>
      </c>
      <c r="GD375" s="4">
        <f>ROUND(SUMIF(AA372:AA373,"=16483255",GZ372:GZ373),2)</f>
        <v>0</v>
      </c>
      <c r="GE375" s="4"/>
      <c r="GF375" s="4"/>
      <c r="GG375" s="4"/>
      <c r="GH375" s="4"/>
      <c r="GI375" s="4"/>
      <c r="GJ375" s="4"/>
      <c r="GK375" s="4"/>
      <c r="GL375" s="4"/>
      <c r="GM375" s="4"/>
      <c r="GN375" s="4"/>
      <c r="GO375" s="4"/>
      <c r="GP375" s="4"/>
      <c r="GQ375" s="4"/>
      <c r="GR375" s="4"/>
      <c r="GS375" s="4"/>
      <c r="GT375" s="4"/>
      <c r="GU375" s="4"/>
      <c r="GV375" s="4"/>
      <c r="GW375" s="4"/>
      <c r="GX375" s="4">
        <v>0</v>
      </c>
    </row>
    <row r="377" spans="1:255" x14ac:dyDescent="0.2">
      <c r="A377" s="5">
        <v>50</v>
      </c>
      <c r="B377" s="5">
        <v>0</v>
      </c>
      <c r="C377" s="5">
        <v>0</v>
      </c>
      <c r="D377" s="5">
        <v>1</v>
      </c>
      <c r="E377" s="5">
        <v>0</v>
      </c>
      <c r="F377" s="5">
        <f>ROUND(Source!O375,O377)</f>
        <v>8.57</v>
      </c>
      <c r="G377" s="5" t="s">
        <v>298</v>
      </c>
      <c r="H377" s="5" t="s">
        <v>299</v>
      </c>
      <c r="I377" s="5"/>
      <c r="J377" s="5"/>
      <c r="K377" s="5">
        <v>201</v>
      </c>
      <c r="L377" s="5">
        <v>1</v>
      </c>
      <c r="M377" s="5">
        <v>3</v>
      </c>
      <c r="N377" s="5" t="s">
        <v>4</v>
      </c>
      <c r="O377" s="5">
        <v>2</v>
      </c>
      <c r="P377" s="5">
        <f>ROUND(Source!DG375,O377)</f>
        <v>55.9</v>
      </c>
      <c r="Q377" s="5"/>
      <c r="R377" s="5"/>
      <c r="S377" s="5"/>
      <c r="T377" s="5"/>
      <c r="U377" s="5"/>
      <c r="V377" s="5"/>
      <c r="W377" s="5"/>
    </row>
    <row r="378" spans="1:255" x14ac:dyDescent="0.2">
      <c r="A378" s="5">
        <v>50</v>
      </c>
      <c r="B378" s="5">
        <v>0</v>
      </c>
      <c r="C378" s="5">
        <v>0</v>
      </c>
      <c r="D378" s="5">
        <v>1</v>
      </c>
      <c r="E378" s="5">
        <v>202</v>
      </c>
      <c r="F378" s="5">
        <f>ROUND(Source!P375,O378)</f>
        <v>0</v>
      </c>
      <c r="G378" s="5" t="s">
        <v>300</v>
      </c>
      <c r="H378" s="5" t="s">
        <v>301</v>
      </c>
      <c r="I378" s="5"/>
      <c r="J378" s="5"/>
      <c r="K378" s="5">
        <v>202</v>
      </c>
      <c r="L378" s="5">
        <v>2</v>
      </c>
      <c r="M378" s="5">
        <v>3</v>
      </c>
      <c r="N378" s="5" t="s">
        <v>4</v>
      </c>
      <c r="O378" s="5">
        <v>2</v>
      </c>
      <c r="P378" s="5">
        <f>ROUND(Source!DH375,O378)</f>
        <v>0</v>
      </c>
      <c r="Q378" s="5"/>
      <c r="R378" s="5"/>
      <c r="S378" s="5"/>
      <c r="T378" s="5"/>
      <c r="U378" s="5"/>
      <c r="V378" s="5"/>
      <c r="W378" s="5"/>
    </row>
    <row r="379" spans="1:255" x14ac:dyDescent="0.2">
      <c r="A379" s="5">
        <v>50</v>
      </c>
      <c r="B379" s="5">
        <v>0</v>
      </c>
      <c r="C379" s="5">
        <v>0</v>
      </c>
      <c r="D379" s="5">
        <v>1</v>
      </c>
      <c r="E379" s="5">
        <v>222</v>
      </c>
      <c r="F379" s="5">
        <f>ROUND(Source!AO375,O379)</f>
        <v>0</v>
      </c>
      <c r="G379" s="5" t="s">
        <v>302</v>
      </c>
      <c r="H379" s="5" t="s">
        <v>303</v>
      </c>
      <c r="I379" s="5"/>
      <c r="J379" s="5"/>
      <c r="K379" s="5">
        <v>222</v>
      </c>
      <c r="L379" s="5">
        <v>3</v>
      </c>
      <c r="M379" s="5">
        <v>3</v>
      </c>
      <c r="N379" s="5" t="s">
        <v>4</v>
      </c>
      <c r="O379" s="5">
        <v>2</v>
      </c>
      <c r="P379" s="5">
        <f>ROUND(Source!EG375,O379)</f>
        <v>0</v>
      </c>
      <c r="Q379" s="5"/>
      <c r="R379" s="5"/>
      <c r="S379" s="5"/>
      <c r="T379" s="5"/>
      <c r="U379" s="5"/>
      <c r="V379" s="5"/>
      <c r="W379" s="5"/>
    </row>
    <row r="380" spans="1:255" x14ac:dyDescent="0.2">
      <c r="A380" s="5">
        <v>50</v>
      </c>
      <c r="B380" s="5">
        <v>0</v>
      </c>
      <c r="C380" s="5">
        <v>0</v>
      </c>
      <c r="D380" s="5">
        <v>1</v>
      </c>
      <c r="E380" s="5">
        <v>225</v>
      </c>
      <c r="F380" s="5">
        <f>ROUND(Source!AV375,O380)</f>
        <v>0</v>
      </c>
      <c r="G380" s="5" t="s">
        <v>304</v>
      </c>
      <c r="H380" s="5" t="s">
        <v>305</v>
      </c>
      <c r="I380" s="5"/>
      <c r="J380" s="5"/>
      <c r="K380" s="5">
        <v>225</v>
      </c>
      <c r="L380" s="5">
        <v>4</v>
      </c>
      <c r="M380" s="5">
        <v>3</v>
      </c>
      <c r="N380" s="5" t="s">
        <v>4</v>
      </c>
      <c r="O380" s="5">
        <v>2</v>
      </c>
      <c r="P380" s="5">
        <f>ROUND(Source!EN375,O380)</f>
        <v>0</v>
      </c>
      <c r="Q380" s="5"/>
      <c r="R380" s="5"/>
      <c r="S380" s="5"/>
      <c r="T380" s="5"/>
      <c r="U380" s="5"/>
      <c r="V380" s="5"/>
      <c r="W380" s="5"/>
    </row>
    <row r="381" spans="1:255" x14ac:dyDescent="0.2">
      <c r="A381" s="5">
        <v>50</v>
      </c>
      <c r="B381" s="5">
        <v>0</v>
      </c>
      <c r="C381" s="5">
        <v>0</v>
      </c>
      <c r="D381" s="5">
        <v>1</v>
      </c>
      <c r="E381" s="5">
        <v>226</v>
      </c>
      <c r="F381" s="5">
        <f>ROUND(Source!AW375,O381)</f>
        <v>0</v>
      </c>
      <c r="G381" s="5" t="s">
        <v>306</v>
      </c>
      <c r="H381" s="5" t="s">
        <v>307</v>
      </c>
      <c r="I381" s="5"/>
      <c r="J381" s="5"/>
      <c r="K381" s="5">
        <v>226</v>
      </c>
      <c r="L381" s="5">
        <v>5</v>
      </c>
      <c r="M381" s="5">
        <v>3</v>
      </c>
      <c r="N381" s="5" t="s">
        <v>4</v>
      </c>
      <c r="O381" s="5">
        <v>2</v>
      </c>
      <c r="P381" s="5">
        <f>ROUND(Source!EO375,O381)</f>
        <v>0</v>
      </c>
      <c r="Q381" s="5"/>
      <c r="R381" s="5"/>
      <c r="S381" s="5"/>
      <c r="T381" s="5"/>
      <c r="U381" s="5"/>
      <c r="V381" s="5"/>
      <c r="W381" s="5"/>
    </row>
    <row r="382" spans="1:255" x14ac:dyDescent="0.2">
      <c r="A382" s="5">
        <v>50</v>
      </c>
      <c r="B382" s="5">
        <v>0</v>
      </c>
      <c r="C382" s="5">
        <v>0</v>
      </c>
      <c r="D382" s="5">
        <v>1</v>
      </c>
      <c r="E382" s="5">
        <v>227</v>
      </c>
      <c r="F382" s="5">
        <f>ROUND(Source!AX375,O382)</f>
        <v>0</v>
      </c>
      <c r="G382" s="5" t="s">
        <v>308</v>
      </c>
      <c r="H382" s="5" t="s">
        <v>309</v>
      </c>
      <c r="I382" s="5"/>
      <c r="J382" s="5"/>
      <c r="K382" s="5">
        <v>227</v>
      </c>
      <c r="L382" s="5">
        <v>6</v>
      </c>
      <c r="M382" s="5">
        <v>3</v>
      </c>
      <c r="N382" s="5" t="s">
        <v>4</v>
      </c>
      <c r="O382" s="5">
        <v>2</v>
      </c>
      <c r="P382" s="5">
        <f>ROUND(Source!EP375,O382)</f>
        <v>0</v>
      </c>
      <c r="Q382" s="5"/>
      <c r="R382" s="5"/>
      <c r="S382" s="5"/>
      <c r="T382" s="5"/>
      <c r="U382" s="5"/>
      <c r="V382" s="5"/>
      <c r="W382" s="5"/>
    </row>
    <row r="383" spans="1:255" x14ac:dyDescent="0.2">
      <c r="A383" s="5">
        <v>50</v>
      </c>
      <c r="B383" s="5">
        <v>0</v>
      </c>
      <c r="C383" s="5">
        <v>0</v>
      </c>
      <c r="D383" s="5">
        <v>1</v>
      </c>
      <c r="E383" s="5">
        <v>228</v>
      </c>
      <c r="F383" s="5">
        <f>ROUND(Source!AY375,O383)</f>
        <v>0</v>
      </c>
      <c r="G383" s="5" t="s">
        <v>310</v>
      </c>
      <c r="H383" s="5" t="s">
        <v>311</v>
      </c>
      <c r="I383" s="5"/>
      <c r="J383" s="5"/>
      <c r="K383" s="5">
        <v>228</v>
      </c>
      <c r="L383" s="5">
        <v>7</v>
      </c>
      <c r="M383" s="5">
        <v>3</v>
      </c>
      <c r="N383" s="5" t="s">
        <v>4</v>
      </c>
      <c r="O383" s="5">
        <v>2</v>
      </c>
      <c r="P383" s="5">
        <f>ROUND(Source!EQ375,O383)</f>
        <v>0</v>
      </c>
      <c r="Q383" s="5"/>
      <c r="R383" s="5"/>
      <c r="S383" s="5"/>
      <c r="T383" s="5"/>
      <c r="U383" s="5"/>
      <c r="V383" s="5"/>
      <c r="W383" s="5"/>
    </row>
    <row r="384" spans="1:255" x14ac:dyDescent="0.2">
      <c r="A384" s="5">
        <v>50</v>
      </c>
      <c r="B384" s="5">
        <v>0</v>
      </c>
      <c r="C384" s="5">
        <v>0</v>
      </c>
      <c r="D384" s="5">
        <v>1</v>
      </c>
      <c r="E384" s="5">
        <v>216</v>
      </c>
      <c r="F384" s="5">
        <f>ROUND(Source!AP375,O384)</f>
        <v>0</v>
      </c>
      <c r="G384" s="5" t="s">
        <v>312</v>
      </c>
      <c r="H384" s="5" t="s">
        <v>313</v>
      </c>
      <c r="I384" s="5"/>
      <c r="J384" s="5"/>
      <c r="K384" s="5">
        <v>216</v>
      </c>
      <c r="L384" s="5">
        <v>8</v>
      </c>
      <c r="M384" s="5">
        <v>3</v>
      </c>
      <c r="N384" s="5" t="s">
        <v>4</v>
      </c>
      <c r="O384" s="5">
        <v>2</v>
      </c>
      <c r="P384" s="5">
        <f>ROUND(Source!EH375,O384)</f>
        <v>0</v>
      </c>
      <c r="Q384" s="5"/>
      <c r="R384" s="5"/>
      <c r="S384" s="5"/>
      <c r="T384" s="5"/>
      <c r="U384" s="5"/>
      <c r="V384" s="5"/>
      <c r="W384" s="5"/>
    </row>
    <row r="385" spans="1:23" x14ac:dyDescent="0.2">
      <c r="A385" s="5">
        <v>50</v>
      </c>
      <c r="B385" s="5">
        <v>0</v>
      </c>
      <c r="C385" s="5">
        <v>0</v>
      </c>
      <c r="D385" s="5">
        <v>1</v>
      </c>
      <c r="E385" s="5">
        <v>223</v>
      </c>
      <c r="F385" s="5">
        <f>ROUND(Source!AQ375,O385)</f>
        <v>0</v>
      </c>
      <c r="G385" s="5" t="s">
        <v>314</v>
      </c>
      <c r="H385" s="5" t="s">
        <v>315</v>
      </c>
      <c r="I385" s="5"/>
      <c r="J385" s="5"/>
      <c r="K385" s="5">
        <v>223</v>
      </c>
      <c r="L385" s="5">
        <v>9</v>
      </c>
      <c r="M385" s="5">
        <v>3</v>
      </c>
      <c r="N385" s="5" t="s">
        <v>4</v>
      </c>
      <c r="O385" s="5">
        <v>2</v>
      </c>
      <c r="P385" s="5">
        <f>ROUND(Source!EI375,O385)</f>
        <v>0</v>
      </c>
      <c r="Q385" s="5"/>
      <c r="R385" s="5"/>
      <c r="S385" s="5"/>
      <c r="T385" s="5"/>
      <c r="U385" s="5"/>
      <c r="V385" s="5"/>
      <c r="W385" s="5"/>
    </row>
    <row r="386" spans="1:23" x14ac:dyDescent="0.2">
      <c r="A386" s="5">
        <v>50</v>
      </c>
      <c r="B386" s="5">
        <v>0</v>
      </c>
      <c r="C386" s="5">
        <v>0</v>
      </c>
      <c r="D386" s="5">
        <v>1</v>
      </c>
      <c r="E386" s="5">
        <v>229</v>
      </c>
      <c r="F386" s="5">
        <f>ROUND(Source!AZ375,O386)</f>
        <v>0</v>
      </c>
      <c r="G386" s="5" t="s">
        <v>316</v>
      </c>
      <c r="H386" s="5" t="s">
        <v>317</v>
      </c>
      <c r="I386" s="5"/>
      <c r="J386" s="5"/>
      <c r="K386" s="5">
        <v>229</v>
      </c>
      <c r="L386" s="5">
        <v>10</v>
      </c>
      <c r="M386" s="5">
        <v>3</v>
      </c>
      <c r="N386" s="5" t="s">
        <v>4</v>
      </c>
      <c r="O386" s="5">
        <v>2</v>
      </c>
      <c r="P386" s="5">
        <f>ROUND(Source!ER375,O386)</f>
        <v>0</v>
      </c>
      <c r="Q386" s="5"/>
      <c r="R386" s="5"/>
      <c r="S386" s="5"/>
      <c r="T386" s="5"/>
      <c r="U386" s="5"/>
      <c r="V386" s="5"/>
      <c r="W386" s="5"/>
    </row>
    <row r="387" spans="1:23" x14ac:dyDescent="0.2">
      <c r="A387" s="5">
        <v>50</v>
      </c>
      <c r="B387" s="5">
        <v>0</v>
      </c>
      <c r="C387" s="5">
        <v>0</v>
      </c>
      <c r="D387" s="5">
        <v>1</v>
      </c>
      <c r="E387" s="5">
        <v>203</v>
      </c>
      <c r="F387" s="5">
        <f>ROUND(Source!Q375,O387)</f>
        <v>0.68</v>
      </c>
      <c r="G387" s="5" t="s">
        <v>318</v>
      </c>
      <c r="H387" s="5" t="s">
        <v>319</v>
      </c>
      <c r="I387" s="5"/>
      <c r="J387" s="5"/>
      <c r="K387" s="5">
        <v>203</v>
      </c>
      <c r="L387" s="5">
        <v>11</v>
      </c>
      <c r="M387" s="5">
        <v>3</v>
      </c>
      <c r="N387" s="5" t="s">
        <v>4</v>
      </c>
      <c r="O387" s="5">
        <v>2</v>
      </c>
      <c r="P387" s="5">
        <f>ROUND(Source!DI375,O387)</f>
        <v>4.41</v>
      </c>
      <c r="Q387" s="5"/>
      <c r="R387" s="5"/>
      <c r="S387" s="5"/>
      <c r="T387" s="5"/>
      <c r="U387" s="5"/>
      <c r="V387" s="5"/>
      <c r="W387" s="5"/>
    </row>
    <row r="388" spans="1:23" x14ac:dyDescent="0.2">
      <c r="A388" s="5">
        <v>50</v>
      </c>
      <c r="B388" s="5">
        <v>0</v>
      </c>
      <c r="C388" s="5">
        <v>0</v>
      </c>
      <c r="D388" s="5">
        <v>1</v>
      </c>
      <c r="E388" s="5">
        <v>231</v>
      </c>
      <c r="F388" s="5">
        <f>ROUND(Source!BB375,O388)</f>
        <v>0</v>
      </c>
      <c r="G388" s="5" t="s">
        <v>320</v>
      </c>
      <c r="H388" s="5" t="s">
        <v>321</v>
      </c>
      <c r="I388" s="5"/>
      <c r="J388" s="5"/>
      <c r="K388" s="5">
        <v>231</v>
      </c>
      <c r="L388" s="5">
        <v>12</v>
      </c>
      <c r="M388" s="5">
        <v>3</v>
      </c>
      <c r="N388" s="5" t="s">
        <v>4</v>
      </c>
      <c r="O388" s="5">
        <v>2</v>
      </c>
      <c r="P388" s="5">
        <f>ROUND(Source!ET375,O388)</f>
        <v>0</v>
      </c>
      <c r="Q388" s="5"/>
      <c r="R388" s="5"/>
      <c r="S388" s="5"/>
      <c r="T388" s="5"/>
      <c r="U388" s="5"/>
      <c r="V388" s="5"/>
      <c r="W388" s="5"/>
    </row>
    <row r="389" spans="1:23" x14ac:dyDescent="0.2">
      <c r="A389" s="5">
        <v>50</v>
      </c>
      <c r="B389" s="5">
        <v>0</v>
      </c>
      <c r="C389" s="5">
        <v>0</v>
      </c>
      <c r="D389" s="5">
        <v>1</v>
      </c>
      <c r="E389" s="5">
        <v>204</v>
      </c>
      <c r="F389" s="5">
        <f>ROUND(Source!R375,O389)</f>
        <v>0.28999999999999998</v>
      </c>
      <c r="G389" s="5" t="s">
        <v>322</v>
      </c>
      <c r="H389" s="5" t="s">
        <v>323</v>
      </c>
      <c r="I389" s="5"/>
      <c r="J389" s="5"/>
      <c r="K389" s="5">
        <v>204</v>
      </c>
      <c r="L389" s="5">
        <v>13</v>
      </c>
      <c r="M389" s="5">
        <v>3</v>
      </c>
      <c r="N389" s="5" t="s">
        <v>4</v>
      </c>
      <c r="O389" s="5">
        <v>2</v>
      </c>
      <c r="P389" s="5">
        <f>ROUND(Source!DJ375,O389)</f>
        <v>1.91</v>
      </c>
      <c r="Q389" s="5"/>
      <c r="R389" s="5"/>
      <c r="S389" s="5"/>
      <c r="T389" s="5"/>
      <c r="U389" s="5"/>
      <c r="V389" s="5"/>
      <c r="W389" s="5"/>
    </row>
    <row r="390" spans="1:23" x14ac:dyDescent="0.2">
      <c r="A390" s="5">
        <v>50</v>
      </c>
      <c r="B390" s="5">
        <v>0</v>
      </c>
      <c r="C390" s="5">
        <v>0</v>
      </c>
      <c r="D390" s="5">
        <v>1</v>
      </c>
      <c r="E390" s="5">
        <v>205</v>
      </c>
      <c r="F390" s="5">
        <f>ROUND(Source!S375,O390)</f>
        <v>7.89</v>
      </c>
      <c r="G390" s="5" t="s">
        <v>324</v>
      </c>
      <c r="H390" s="5" t="s">
        <v>325</v>
      </c>
      <c r="I390" s="5"/>
      <c r="J390" s="5"/>
      <c r="K390" s="5">
        <v>205</v>
      </c>
      <c r="L390" s="5">
        <v>14</v>
      </c>
      <c r="M390" s="5">
        <v>3</v>
      </c>
      <c r="N390" s="5" t="s">
        <v>4</v>
      </c>
      <c r="O390" s="5">
        <v>2</v>
      </c>
      <c r="P390" s="5">
        <f>ROUND(Source!DK375,O390)</f>
        <v>51.49</v>
      </c>
      <c r="Q390" s="5"/>
      <c r="R390" s="5"/>
      <c r="S390" s="5"/>
      <c r="T390" s="5"/>
      <c r="U390" s="5"/>
      <c r="V390" s="5"/>
      <c r="W390" s="5"/>
    </row>
    <row r="391" spans="1:23" x14ac:dyDescent="0.2">
      <c r="A391" s="5">
        <v>50</v>
      </c>
      <c r="B391" s="5">
        <v>0</v>
      </c>
      <c r="C391" s="5">
        <v>0</v>
      </c>
      <c r="D391" s="5">
        <v>1</v>
      </c>
      <c r="E391" s="5">
        <v>232</v>
      </c>
      <c r="F391" s="5">
        <f>ROUND(Source!BC375,O391)</f>
        <v>0</v>
      </c>
      <c r="G391" s="5" t="s">
        <v>326</v>
      </c>
      <c r="H391" s="5" t="s">
        <v>327</v>
      </c>
      <c r="I391" s="5"/>
      <c r="J391" s="5"/>
      <c r="K391" s="5">
        <v>232</v>
      </c>
      <c r="L391" s="5">
        <v>15</v>
      </c>
      <c r="M391" s="5">
        <v>3</v>
      </c>
      <c r="N391" s="5" t="s">
        <v>4</v>
      </c>
      <c r="O391" s="5">
        <v>2</v>
      </c>
      <c r="P391" s="5">
        <f>ROUND(Source!EU375,O391)</f>
        <v>0</v>
      </c>
      <c r="Q391" s="5"/>
      <c r="R391" s="5"/>
      <c r="S391" s="5"/>
      <c r="T391" s="5"/>
      <c r="U391" s="5"/>
      <c r="V391" s="5"/>
      <c r="W391" s="5"/>
    </row>
    <row r="392" spans="1:23" x14ac:dyDescent="0.2">
      <c r="A392" s="5">
        <v>50</v>
      </c>
      <c r="B392" s="5">
        <v>0</v>
      </c>
      <c r="C392" s="5">
        <v>0</v>
      </c>
      <c r="D392" s="5">
        <v>1</v>
      </c>
      <c r="E392" s="5">
        <v>214</v>
      </c>
      <c r="F392" s="5">
        <f>ROUND(Source!AS375,O392)</f>
        <v>18.71</v>
      </c>
      <c r="G392" s="5" t="s">
        <v>328</v>
      </c>
      <c r="H392" s="5" t="s">
        <v>329</v>
      </c>
      <c r="I392" s="5"/>
      <c r="J392" s="5"/>
      <c r="K392" s="5">
        <v>214</v>
      </c>
      <c r="L392" s="5">
        <v>16</v>
      </c>
      <c r="M392" s="5">
        <v>3</v>
      </c>
      <c r="N392" s="5" t="s">
        <v>4</v>
      </c>
      <c r="O392" s="5">
        <v>2</v>
      </c>
      <c r="P392" s="5">
        <f>ROUND(Source!EK375,O392)</f>
        <v>122.12</v>
      </c>
      <c r="Q392" s="5"/>
      <c r="R392" s="5"/>
      <c r="S392" s="5"/>
      <c r="T392" s="5"/>
      <c r="U392" s="5"/>
      <c r="V392" s="5"/>
      <c r="W392" s="5"/>
    </row>
    <row r="393" spans="1:23" x14ac:dyDescent="0.2">
      <c r="A393" s="5">
        <v>50</v>
      </c>
      <c r="B393" s="5">
        <v>0</v>
      </c>
      <c r="C393" s="5">
        <v>0</v>
      </c>
      <c r="D393" s="5">
        <v>1</v>
      </c>
      <c r="E393" s="5">
        <v>215</v>
      </c>
      <c r="F393" s="5">
        <f>ROUND(Source!AT375,O393)</f>
        <v>0</v>
      </c>
      <c r="G393" s="5" t="s">
        <v>330</v>
      </c>
      <c r="H393" s="5" t="s">
        <v>331</v>
      </c>
      <c r="I393" s="5"/>
      <c r="J393" s="5"/>
      <c r="K393" s="5">
        <v>215</v>
      </c>
      <c r="L393" s="5">
        <v>17</v>
      </c>
      <c r="M393" s="5">
        <v>3</v>
      </c>
      <c r="N393" s="5" t="s">
        <v>4</v>
      </c>
      <c r="O393" s="5">
        <v>2</v>
      </c>
      <c r="P393" s="5">
        <f>ROUND(Source!EL375,O393)</f>
        <v>0</v>
      </c>
      <c r="Q393" s="5"/>
      <c r="R393" s="5"/>
      <c r="S393" s="5"/>
      <c r="T393" s="5"/>
      <c r="U393" s="5"/>
      <c r="V393" s="5"/>
      <c r="W393" s="5"/>
    </row>
    <row r="394" spans="1:23" x14ac:dyDescent="0.2">
      <c r="A394" s="5">
        <v>50</v>
      </c>
      <c r="B394" s="5">
        <v>0</v>
      </c>
      <c r="C394" s="5">
        <v>0</v>
      </c>
      <c r="D394" s="5">
        <v>1</v>
      </c>
      <c r="E394" s="5">
        <v>217</v>
      </c>
      <c r="F394" s="5">
        <f>ROUND(Source!AU375,O394)</f>
        <v>0</v>
      </c>
      <c r="G394" s="5" t="s">
        <v>332</v>
      </c>
      <c r="H394" s="5" t="s">
        <v>333</v>
      </c>
      <c r="I394" s="5"/>
      <c r="J394" s="5"/>
      <c r="K394" s="5">
        <v>217</v>
      </c>
      <c r="L394" s="5">
        <v>18</v>
      </c>
      <c r="M394" s="5">
        <v>3</v>
      </c>
      <c r="N394" s="5" t="s">
        <v>4</v>
      </c>
      <c r="O394" s="5">
        <v>2</v>
      </c>
      <c r="P394" s="5">
        <f>ROUND(Source!EM375,O394)</f>
        <v>0</v>
      </c>
      <c r="Q394" s="5"/>
      <c r="R394" s="5"/>
      <c r="S394" s="5"/>
      <c r="T394" s="5"/>
      <c r="U394" s="5"/>
      <c r="V394" s="5"/>
      <c r="W394" s="5"/>
    </row>
    <row r="395" spans="1:23" x14ac:dyDescent="0.2">
      <c r="A395" s="5">
        <v>50</v>
      </c>
      <c r="B395" s="5">
        <v>0</v>
      </c>
      <c r="C395" s="5">
        <v>0</v>
      </c>
      <c r="D395" s="5">
        <v>1</v>
      </c>
      <c r="E395" s="5">
        <v>230</v>
      </c>
      <c r="F395" s="5">
        <f>ROUND(Source!BA375,O395)</f>
        <v>0</v>
      </c>
      <c r="G395" s="5" t="s">
        <v>334</v>
      </c>
      <c r="H395" s="5" t="s">
        <v>335</v>
      </c>
      <c r="I395" s="5"/>
      <c r="J395" s="5"/>
      <c r="K395" s="5">
        <v>230</v>
      </c>
      <c r="L395" s="5">
        <v>19</v>
      </c>
      <c r="M395" s="5">
        <v>3</v>
      </c>
      <c r="N395" s="5" t="s">
        <v>4</v>
      </c>
      <c r="O395" s="5">
        <v>2</v>
      </c>
      <c r="P395" s="5">
        <f>ROUND(Source!ES375,O395)</f>
        <v>0</v>
      </c>
      <c r="Q395" s="5"/>
      <c r="R395" s="5"/>
      <c r="S395" s="5"/>
      <c r="T395" s="5"/>
      <c r="U395" s="5"/>
      <c r="V395" s="5"/>
      <c r="W395" s="5"/>
    </row>
    <row r="396" spans="1:23" x14ac:dyDescent="0.2">
      <c r="A396" s="5">
        <v>50</v>
      </c>
      <c r="B396" s="5">
        <v>0</v>
      </c>
      <c r="C396" s="5">
        <v>0</v>
      </c>
      <c r="D396" s="5">
        <v>1</v>
      </c>
      <c r="E396" s="5">
        <v>206</v>
      </c>
      <c r="F396" s="5">
        <f>ROUND(Source!T375,O396)</f>
        <v>0</v>
      </c>
      <c r="G396" s="5" t="s">
        <v>336</v>
      </c>
      <c r="H396" s="5" t="s">
        <v>337</v>
      </c>
      <c r="I396" s="5"/>
      <c r="J396" s="5"/>
      <c r="K396" s="5">
        <v>206</v>
      </c>
      <c r="L396" s="5">
        <v>20</v>
      </c>
      <c r="M396" s="5">
        <v>3</v>
      </c>
      <c r="N396" s="5" t="s">
        <v>4</v>
      </c>
      <c r="O396" s="5">
        <v>2</v>
      </c>
      <c r="P396" s="5">
        <f>ROUND(Source!DL375,O396)</f>
        <v>0</v>
      </c>
      <c r="Q396" s="5"/>
      <c r="R396" s="5"/>
      <c r="S396" s="5"/>
      <c r="T396" s="5"/>
      <c r="U396" s="5"/>
      <c r="V396" s="5"/>
      <c r="W396" s="5"/>
    </row>
    <row r="397" spans="1:23" x14ac:dyDescent="0.2">
      <c r="A397" s="5">
        <v>50</v>
      </c>
      <c r="B397" s="5">
        <v>0</v>
      </c>
      <c r="C397" s="5">
        <v>0</v>
      </c>
      <c r="D397" s="5">
        <v>1</v>
      </c>
      <c r="E397" s="5">
        <v>207</v>
      </c>
      <c r="F397" s="5">
        <f>Source!U375</f>
        <v>0.92447999999999997</v>
      </c>
      <c r="G397" s="5" t="s">
        <v>338</v>
      </c>
      <c r="H397" s="5" t="s">
        <v>339</v>
      </c>
      <c r="I397" s="5"/>
      <c r="J397" s="5"/>
      <c r="K397" s="5">
        <v>207</v>
      </c>
      <c r="L397" s="5">
        <v>21</v>
      </c>
      <c r="M397" s="5">
        <v>3</v>
      </c>
      <c r="N397" s="5" t="s">
        <v>4</v>
      </c>
      <c r="O397" s="5">
        <v>-1</v>
      </c>
      <c r="P397" s="5">
        <f>Source!DM375</f>
        <v>0.92447999999999997</v>
      </c>
      <c r="Q397" s="5"/>
      <c r="R397" s="5"/>
      <c r="S397" s="5"/>
      <c r="T397" s="5"/>
      <c r="U397" s="5"/>
      <c r="V397" s="5"/>
      <c r="W397" s="5"/>
    </row>
    <row r="398" spans="1:23" x14ac:dyDescent="0.2">
      <c r="A398" s="5">
        <v>50</v>
      </c>
      <c r="B398" s="5">
        <v>0</v>
      </c>
      <c r="C398" s="5">
        <v>0</v>
      </c>
      <c r="D398" s="5">
        <v>1</v>
      </c>
      <c r="E398" s="5">
        <v>208</v>
      </c>
      <c r="F398" s="5">
        <f>Source!V375</f>
        <v>2.1600000000000001E-2</v>
      </c>
      <c r="G398" s="5" t="s">
        <v>340</v>
      </c>
      <c r="H398" s="5" t="s">
        <v>341</v>
      </c>
      <c r="I398" s="5"/>
      <c r="J398" s="5"/>
      <c r="K398" s="5">
        <v>208</v>
      </c>
      <c r="L398" s="5">
        <v>22</v>
      </c>
      <c r="M398" s="5">
        <v>3</v>
      </c>
      <c r="N398" s="5" t="s">
        <v>4</v>
      </c>
      <c r="O398" s="5">
        <v>-1</v>
      </c>
      <c r="P398" s="5">
        <f>Source!DN375</f>
        <v>2.1600000000000001E-2</v>
      </c>
      <c r="Q398" s="5"/>
      <c r="R398" s="5"/>
      <c r="S398" s="5"/>
      <c r="T398" s="5"/>
      <c r="U398" s="5"/>
      <c r="V398" s="5"/>
      <c r="W398" s="5"/>
    </row>
    <row r="399" spans="1:23" x14ac:dyDescent="0.2">
      <c r="A399" s="5">
        <v>50</v>
      </c>
      <c r="B399" s="5">
        <v>0</v>
      </c>
      <c r="C399" s="5">
        <v>0</v>
      </c>
      <c r="D399" s="5">
        <v>1</v>
      </c>
      <c r="E399" s="5">
        <v>209</v>
      </c>
      <c r="F399" s="5">
        <f>ROUND(Source!W375,O399)</f>
        <v>0</v>
      </c>
      <c r="G399" s="5" t="s">
        <v>342</v>
      </c>
      <c r="H399" s="5" t="s">
        <v>343</v>
      </c>
      <c r="I399" s="5"/>
      <c r="J399" s="5"/>
      <c r="K399" s="5">
        <v>209</v>
      </c>
      <c r="L399" s="5">
        <v>23</v>
      </c>
      <c r="M399" s="5">
        <v>3</v>
      </c>
      <c r="N399" s="5" t="s">
        <v>4</v>
      </c>
      <c r="O399" s="5">
        <v>2</v>
      </c>
      <c r="P399" s="5">
        <f>ROUND(Source!DO375,O399)</f>
        <v>0</v>
      </c>
      <c r="Q399" s="5"/>
      <c r="R399" s="5"/>
      <c r="S399" s="5"/>
      <c r="T399" s="5"/>
      <c r="U399" s="5"/>
      <c r="V399" s="5"/>
      <c r="W399" s="5"/>
    </row>
    <row r="400" spans="1:23" x14ac:dyDescent="0.2">
      <c r="A400" s="5">
        <v>50</v>
      </c>
      <c r="B400" s="5">
        <v>0</v>
      </c>
      <c r="C400" s="5">
        <v>0</v>
      </c>
      <c r="D400" s="5">
        <v>1</v>
      </c>
      <c r="E400" s="5">
        <v>0</v>
      </c>
      <c r="F400" s="5">
        <f>ROUND(Source!X375,O400)</f>
        <v>6.05</v>
      </c>
      <c r="G400" s="5" t="s">
        <v>344</v>
      </c>
      <c r="H400" s="5" t="s">
        <v>345</v>
      </c>
      <c r="I400" s="5"/>
      <c r="J400" s="5"/>
      <c r="K400" s="5">
        <v>210</v>
      </c>
      <c r="L400" s="5">
        <v>24</v>
      </c>
      <c r="M400" s="5">
        <v>3</v>
      </c>
      <c r="N400" s="5" t="s">
        <v>4</v>
      </c>
      <c r="O400" s="5">
        <v>2</v>
      </c>
      <c r="P400" s="5">
        <f>ROUND(Source!DP375,O400)</f>
        <v>39.520000000000003</v>
      </c>
      <c r="Q400" s="5"/>
      <c r="R400" s="5"/>
      <c r="S400" s="5"/>
      <c r="T400" s="5"/>
      <c r="U400" s="5"/>
      <c r="V400" s="5"/>
      <c r="W400" s="5"/>
    </row>
    <row r="401" spans="1:255" x14ac:dyDescent="0.2">
      <c r="A401" s="5">
        <v>50</v>
      </c>
      <c r="B401" s="5">
        <v>0</v>
      </c>
      <c r="C401" s="5">
        <v>0</v>
      </c>
      <c r="D401" s="5">
        <v>1</v>
      </c>
      <c r="E401" s="5">
        <v>0</v>
      </c>
      <c r="F401" s="5">
        <f>ROUND(Source!Y375,O401)</f>
        <v>4.09</v>
      </c>
      <c r="G401" s="5" t="s">
        <v>346</v>
      </c>
      <c r="H401" s="5" t="s">
        <v>347</v>
      </c>
      <c r="I401" s="5"/>
      <c r="J401" s="5"/>
      <c r="K401" s="5">
        <v>211</v>
      </c>
      <c r="L401" s="5">
        <v>25</v>
      </c>
      <c r="M401" s="5">
        <v>3</v>
      </c>
      <c r="N401" s="5" t="s">
        <v>4</v>
      </c>
      <c r="O401" s="5">
        <v>2</v>
      </c>
      <c r="P401" s="5">
        <f>ROUND(Source!DQ375,O401)</f>
        <v>26.7</v>
      </c>
      <c r="Q401" s="5"/>
      <c r="R401" s="5"/>
      <c r="S401" s="5"/>
      <c r="T401" s="5"/>
      <c r="U401" s="5"/>
      <c r="V401" s="5"/>
      <c r="W401" s="5"/>
    </row>
    <row r="402" spans="1:255" x14ac:dyDescent="0.2">
      <c r="A402" s="5">
        <v>50</v>
      </c>
      <c r="B402" s="5">
        <v>0</v>
      </c>
      <c r="C402" s="5">
        <v>0</v>
      </c>
      <c r="D402" s="5">
        <v>1</v>
      </c>
      <c r="E402" s="5">
        <v>224</v>
      </c>
      <c r="F402" s="5">
        <f>ROUND(Source!AR375,O402)</f>
        <v>18.71</v>
      </c>
      <c r="G402" s="5" t="s">
        <v>348</v>
      </c>
      <c r="H402" s="5" t="s">
        <v>349</v>
      </c>
      <c r="I402" s="5"/>
      <c r="J402" s="5"/>
      <c r="K402" s="5">
        <v>224</v>
      </c>
      <c r="L402" s="5">
        <v>26</v>
      </c>
      <c r="M402" s="5">
        <v>3</v>
      </c>
      <c r="N402" s="5" t="s">
        <v>4</v>
      </c>
      <c r="O402" s="5">
        <v>2</v>
      </c>
      <c r="P402" s="5">
        <f>ROUND(Source!EJ375,O402)</f>
        <v>122.12</v>
      </c>
      <c r="Q402" s="5"/>
      <c r="R402" s="5"/>
      <c r="S402" s="5"/>
      <c r="T402" s="5"/>
      <c r="U402" s="5"/>
      <c r="V402" s="5"/>
      <c r="W402" s="5"/>
    </row>
    <row r="403" spans="1:255" x14ac:dyDescent="0.2">
      <c r="A403" s="5">
        <v>50</v>
      </c>
      <c r="B403" s="5">
        <v>0</v>
      </c>
      <c r="C403" s="5">
        <v>0</v>
      </c>
      <c r="D403" s="5">
        <v>2</v>
      </c>
      <c r="E403" s="5">
        <v>201</v>
      </c>
      <c r="F403" s="5">
        <f>ROUND(ROUND(F377,2),O403)</f>
        <v>8.57</v>
      </c>
      <c r="G403" s="5" t="s">
        <v>350</v>
      </c>
      <c r="H403" s="5" t="s">
        <v>351</v>
      </c>
      <c r="I403" s="5"/>
      <c r="J403" s="5"/>
      <c r="K403" s="5">
        <v>212</v>
      </c>
      <c r="L403" s="5">
        <v>27</v>
      </c>
      <c r="M403" s="5">
        <v>3</v>
      </c>
      <c r="N403" s="5" t="s">
        <v>4</v>
      </c>
      <c r="O403" s="5">
        <v>2</v>
      </c>
      <c r="P403" s="5">
        <f>ROUND(ROUND(P377,2),O403)</f>
        <v>55.9</v>
      </c>
      <c r="Q403" s="5"/>
      <c r="R403" s="5"/>
      <c r="S403" s="5"/>
      <c r="T403" s="5"/>
      <c r="U403" s="5"/>
      <c r="V403" s="5"/>
      <c r="W403" s="5"/>
    </row>
    <row r="404" spans="1:255" x14ac:dyDescent="0.2">
      <c r="A404" s="5">
        <v>50</v>
      </c>
      <c r="B404" s="5">
        <v>0</v>
      </c>
      <c r="C404" s="5">
        <v>0</v>
      </c>
      <c r="D404" s="5">
        <v>2</v>
      </c>
      <c r="E404" s="5">
        <v>210</v>
      </c>
      <c r="F404" s="5">
        <f>ROUND(ROUND(F400,2),O404)</f>
        <v>6.05</v>
      </c>
      <c r="G404" s="5" t="s">
        <v>352</v>
      </c>
      <c r="H404" s="5" t="s">
        <v>345</v>
      </c>
      <c r="I404" s="5"/>
      <c r="J404" s="5"/>
      <c r="K404" s="5">
        <v>212</v>
      </c>
      <c r="L404" s="5">
        <v>28</v>
      </c>
      <c r="M404" s="5">
        <v>3</v>
      </c>
      <c r="N404" s="5" t="s">
        <v>4</v>
      </c>
      <c r="O404" s="5">
        <v>2</v>
      </c>
      <c r="P404" s="5">
        <f>ROUND(ROUND(P400,2),O404)</f>
        <v>39.520000000000003</v>
      </c>
      <c r="Q404" s="5"/>
      <c r="R404" s="5"/>
      <c r="S404" s="5"/>
      <c r="T404" s="5"/>
      <c r="U404" s="5"/>
      <c r="V404" s="5"/>
      <c r="W404" s="5"/>
    </row>
    <row r="405" spans="1:255" x14ac:dyDescent="0.2">
      <c r="A405" s="5">
        <v>50</v>
      </c>
      <c r="B405" s="5">
        <v>0</v>
      </c>
      <c r="C405" s="5">
        <v>0</v>
      </c>
      <c r="D405" s="5">
        <v>2</v>
      </c>
      <c r="E405" s="5">
        <v>211</v>
      </c>
      <c r="F405" s="5">
        <f>ROUND(ROUND(F401,2),O405)</f>
        <v>4.09</v>
      </c>
      <c r="G405" s="5" t="s">
        <v>353</v>
      </c>
      <c r="H405" s="5" t="s">
        <v>347</v>
      </c>
      <c r="I405" s="5"/>
      <c r="J405" s="5"/>
      <c r="K405" s="5">
        <v>212</v>
      </c>
      <c r="L405" s="5">
        <v>29</v>
      </c>
      <c r="M405" s="5">
        <v>3</v>
      </c>
      <c r="N405" s="5" t="s">
        <v>4</v>
      </c>
      <c r="O405" s="5">
        <v>2</v>
      </c>
      <c r="P405" s="5">
        <f>ROUND(ROUND(P401,2),O405)</f>
        <v>26.7</v>
      </c>
      <c r="Q405" s="5"/>
      <c r="R405" s="5"/>
      <c r="S405" s="5"/>
      <c r="T405" s="5"/>
      <c r="U405" s="5"/>
      <c r="V405" s="5"/>
      <c r="W405" s="5"/>
    </row>
    <row r="406" spans="1:255" x14ac:dyDescent="0.2">
      <c r="A406" s="5">
        <v>50</v>
      </c>
      <c r="B406" s="5">
        <v>0</v>
      </c>
      <c r="C406" s="5">
        <v>0</v>
      </c>
      <c r="D406" s="5">
        <v>2</v>
      </c>
      <c r="E406" s="5">
        <v>0</v>
      </c>
      <c r="F406" s="5">
        <f>ROUND(F403+F404+F405,O406)</f>
        <v>18.71</v>
      </c>
      <c r="G406" s="5" t="s">
        <v>354</v>
      </c>
      <c r="H406" s="5" t="s">
        <v>355</v>
      </c>
      <c r="I406" s="5"/>
      <c r="J406" s="5"/>
      <c r="K406" s="5">
        <v>212</v>
      </c>
      <c r="L406" s="5">
        <v>30</v>
      </c>
      <c r="M406" s="5">
        <v>3</v>
      </c>
      <c r="N406" s="5" t="s">
        <v>4</v>
      </c>
      <c r="O406" s="5">
        <v>2</v>
      </c>
      <c r="P406" s="5">
        <f>ROUND(P403+P404+P405,O406)</f>
        <v>122.12</v>
      </c>
      <c r="Q406" s="5"/>
      <c r="R406" s="5"/>
      <c r="S406" s="5"/>
      <c r="T406" s="5"/>
      <c r="U406" s="5"/>
      <c r="V406" s="5"/>
      <c r="W406" s="5"/>
    </row>
    <row r="407" spans="1:255" x14ac:dyDescent="0.2">
      <c r="A407" s="5">
        <v>50</v>
      </c>
      <c r="B407" s="5">
        <v>0</v>
      </c>
      <c r="C407" s="5">
        <v>0</v>
      </c>
      <c r="D407" s="5">
        <v>2</v>
      </c>
      <c r="E407" s="5">
        <v>0</v>
      </c>
      <c r="F407" s="5">
        <f>0</f>
        <v>0</v>
      </c>
      <c r="G407" s="5" t="s">
        <v>356</v>
      </c>
      <c r="H407" s="5" t="s">
        <v>357</v>
      </c>
      <c r="I407" s="5"/>
      <c r="J407" s="5"/>
      <c r="K407" s="5">
        <v>212</v>
      </c>
      <c r="L407" s="5">
        <v>31</v>
      </c>
      <c r="M407" s="5">
        <v>3</v>
      </c>
      <c r="N407" s="5" t="s">
        <v>4</v>
      </c>
      <c r="O407" s="5">
        <v>-1</v>
      </c>
      <c r="P407" s="5">
        <f>0</f>
        <v>0</v>
      </c>
      <c r="Q407" s="5"/>
      <c r="R407" s="5"/>
      <c r="S407" s="5"/>
      <c r="T407" s="5"/>
      <c r="U407" s="5"/>
      <c r="V407" s="5"/>
      <c r="W407" s="5"/>
    </row>
    <row r="408" spans="1:255" x14ac:dyDescent="0.2">
      <c r="A408" s="5">
        <v>50</v>
      </c>
      <c r="B408" s="5">
        <v>1</v>
      </c>
      <c r="C408" s="5">
        <v>0</v>
      </c>
      <c r="D408" s="5">
        <v>2</v>
      </c>
      <c r="E408" s="5">
        <v>0</v>
      </c>
      <c r="F408" s="5">
        <f>ROUND(F406+F407,O408)</f>
        <v>18.71</v>
      </c>
      <c r="G408" s="5" t="s">
        <v>358</v>
      </c>
      <c r="H408" s="5" t="s">
        <v>355</v>
      </c>
      <c r="I408" s="5"/>
      <c r="J408" s="5"/>
      <c r="K408" s="5">
        <v>212</v>
      </c>
      <c r="L408" s="5">
        <v>32</v>
      </c>
      <c r="M408" s="5">
        <v>0</v>
      </c>
      <c r="N408" s="5" t="s">
        <v>4</v>
      </c>
      <c r="O408" s="5">
        <v>2</v>
      </c>
      <c r="P408" s="5">
        <f>ROUND(P406+P407,O408)</f>
        <v>122.12</v>
      </c>
      <c r="Q408" s="5"/>
      <c r="R408" s="5"/>
      <c r="S408" s="5"/>
      <c r="T408" s="5"/>
      <c r="U408" s="5"/>
      <c r="V408" s="5"/>
      <c r="W408" s="5"/>
    </row>
    <row r="409" spans="1:255" x14ac:dyDescent="0.2">
      <c r="A409" s="5">
        <v>50</v>
      </c>
      <c r="B409" s="5">
        <v>1</v>
      </c>
      <c r="C409" s="5">
        <v>0</v>
      </c>
      <c r="D409" s="5">
        <v>2</v>
      </c>
      <c r="E409" s="5">
        <v>0</v>
      </c>
      <c r="F409" s="5">
        <f>ROUND(ROUND(F408*0.18,2),O409)</f>
        <v>3.37</v>
      </c>
      <c r="G409" s="5" t="s">
        <v>359</v>
      </c>
      <c r="H409" s="5" t="s">
        <v>360</v>
      </c>
      <c r="I409" s="5"/>
      <c r="J409" s="5"/>
      <c r="K409" s="5">
        <v>212</v>
      </c>
      <c r="L409" s="5">
        <v>33</v>
      </c>
      <c r="M409" s="5">
        <v>0</v>
      </c>
      <c r="N409" s="5" t="s">
        <v>4</v>
      </c>
      <c r="O409" s="5">
        <v>2</v>
      </c>
      <c r="P409" s="5">
        <f>ROUND(ROUND(P408*0.18,2),O409)</f>
        <v>21.98</v>
      </c>
      <c r="Q409" s="5"/>
      <c r="R409" s="5"/>
      <c r="S409" s="5"/>
      <c r="T409" s="5"/>
      <c r="U409" s="5"/>
      <c r="V409" s="5"/>
      <c r="W409" s="5"/>
    </row>
    <row r="410" spans="1:255" x14ac:dyDescent="0.2">
      <c r="A410" s="5">
        <v>50</v>
      </c>
      <c r="B410" s="5">
        <v>1</v>
      </c>
      <c r="C410" s="5">
        <v>0</v>
      </c>
      <c r="D410" s="5">
        <v>2</v>
      </c>
      <c r="E410" s="5">
        <v>213</v>
      </c>
      <c r="F410" s="5">
        <f>ROUND(F408+F409,O410)</f>
        <v>22.08</v>
      </c>
      <c r="G410" s="5" t="s">
        <v>361</v>
      </c>
      <c r="H410" s="5" t="s">
        <v>348</v>
      </c>
      <c r="I410" s="5"/>
      <c r="J410" s="5"/>
      <c r="K410" s="5">
        <v>212</v>
      </c>
      <c r="L410" s="5">
        <v>34</v>
      </c>
      <c r="M410" s="5">
        <v>0</v>
      </c>
      <c r="N410" s="5" t="s">
        <v>4</v>
      </c>
      <c r="O410" s="5">
        <v>2</v>
      </c>
      <c r="P410" s="5">
        <f>ROUND(P408+P409,O410)</f>
        <v>144.1</v>
      </c>
      <c r="Q410" s="5"/>
      <c r="R410" s="5"/>
      <c r="S410" s="5"/>
      <c r="T410" s="5"/>
      <c r="U410" s="5"/>
      <c r="V410" s="5"/>
      <c r="W410" s="5"/>
    </row>
    <row r="412" spans="1:255" x14ac:dyDescent="0.2">
      <c r="A412" s="1">
        <v>4</v>
      </c>
      <c r="B412" s="1">
        <v>1</v>
      </c>
      <c r="C412" s="1"/>
      <c r="D412" s="1">
        <f>ROW(A435)</f>
        <v>435</v>
      </c>
      <c r="E412" s="1"/>
      <c r="F412" s="1" t="s">
        <v>12</v>
      </c>
      <c r="G412" s="1" t="s">
        <v>557</v>
      </c>
      <c r="H412" s="1" t="s">
        <v>4</v>
      </c>
      <c r="I412" s="1">
        <v>0</v>
      </c>
      <c r="J412" s="1"/>
      <c r="K412" s="1">
        <v>0</v>
      </c>
      <c r="L412" s="1"/>
      <c r="M412" s="1"/>
      <c r="N412" s="1"/>
      <c r="O412" s="1"/>
      <c r="P412" s="1"/>
      <c r="Q412" s="1"/>
      <c r="R412" s="1"/>
      <c r="S412" s="1"/>
      <c r="T412" s="1"/>
      <c r="U412" s="1" t="s">
        <v>4</v>
      </c>
      <c r="V412" s="1">
        <v>0</v>
      </c>
      <c r="W412" s="1"/>
      <c r="X412" s="1"/>
      <c r="Y412" s="1"/>
      <c r="Z412" s="1"/>
      <c r="AA412" s="1"/>
      <c r="AB412" s="1" t="s">
        <v>4</v>
      </c>
      <c r="AC412" s="1" t="s">
        <v>4</v>
      </c>
      <c r="AD412" s="1" t="s">
        <v>4</v>
      </c>
      <c r="AE412" s="1" t="s">
        <v>4</v>
      </c>
      <c r="AF412" s="1" t="s">
        <v>4</v>
      </c>
      <c r="AG412" s="1" t="s">
        <v>4</v>
      </c>
      <c r="AH412" s="1"/>
      <c r="AI412" s="1"/>
      <c r="AJ412" s="1"/>
      <c r="AK412" s="1"/>
      <c r="AL412" s="1"/>
      <c r="AM412" s="1"/>
      <c r="AN412" s="1"/>
      <c r="AO412" s="1"/>
      <c r="AP412" s="1" t="s">
        <v>4</v>
      </c>
      <c r="AQ412" s="1" t="s">
        <v>4</v>
      </c>
      <c r="AR412" s="1" t="s">
        <v>4</v>
      </c>
      <c r="AS412" s="1"/>
      <c r="AT412" s="1"/>
      <c r="AU412" s="1"/>
      <c r="AV412" s="1"/>
      <c r="AW412" s="1"/>
      <c r="AX412" s="1"/>
      <c r="AY412" s="1"/>
      <c r="AZ412" s="1" t="s">
        <v>4</v>
      </c>
      <c r="BA412" s="1"/>
      <c r="BB412" s="1" t="s">
        <v>4</v>
      </c>
      <c r="BC412" s="1" t="s">
        <v>4</v>
      </c>
      <c r="BD412" s="1" t="s">
        <v>4</v>
      </c>
      <c r="BE412" s="1" t="s">
        <v>4</v>
      </c>
      <c r="BF412" s="1" t="s">
        <v>4</v>
      </c>
      <c r="BG412" s="1" t="s">
        <v>4</v>
      </c>
      <c r="BH412" s="1" t="s">
        <v>4</v>
      </c>
      <c r="BI412" s="1" t="s">
        <v>4</v>
      </c>
      <c r="BJ412" s="1" t="s">
        <v>4</v>
      </c>
      <c r="BK412" s="1" t="s">
        <v>4</v>
      </c>
      <c r="BL412" s="1" t="s">
        <v>4</v>
      </c>
      <c r="BM412" s="1" t="s">
        <v>4</v>
      </c>
      <c r="BN412" s="1" t="s">
        <v>4</v>
      </c>
      <c r="BO412" s="1" t="s">
        <v>4</v>
      </c>
      <c r="BP412" s="1" t="s">
        <v>4</v>
      </c>
      <c r="BQ412" s="1"/>
      <c r="BR412" s="1"/>
      <c r="BS412" s="1"/>
      <c r="BT412" s="1"/>
      <c r="BU412" s="1"/>
      <c r="BV412" s="1"/>
      <c r="BW412" s="1"/>
      <c r="BX412" s="1">
        <v>0</v>
      </c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>
        <v>0</v>
      </c>
    </row>
    <row r="414" spans="1:255" x14ac:dyDescent="0.2">
      <c r="A414" s="3">
        <v>52</v>
      </c>
      <c r="B414" s="3">
        <f t="shared" ref="B414:G414" si="385">B435</f>
        <v>1</v>
      </c>
      <c r="C414" s="3">
        <f t="shared" si="385"/>
        <v>4</v>
      </c>
      <c r="D414" s="3">
        <f t="shared" si="385"/>
        <v>412</v>
      </c>
      <c r="E414" s="3">
        <f t="shared" si="385"/>
        <v>0</v>
      </c>
      <c r="F414" s="3" t="str">
        <f t="shared" si="385"/>
        <v>Новый раздел</v>
      </c>
      <c r="G414" s="3" t="str">
        <f t="shared" si="385"/>
        <v>Раздел Пожарная сигнализация</v>
      </c>
      <c r="H414" s="3"/>
      <c r="I414" s="3"/>
      <c r="J414" s="3"/>
      <c r="K414" s="3"/>
      <c r="L414" s="3"/>
      <c r="M414" s="3"/>
      <c r="N414" s="3"/>
      <c r="O414" s="3">
        <f t="shared" ref="O414:AT414" si="386">O435</f>
        <v>2838.72</v>
      </c>
      <c r="P414" s="3">
        <f t="shared" si="386"/>
        <v>2432.2600000000002</v>
      </c>
      <c r="Q414" s="3">
        <f t="shared" si="386"/>
        <v>2.7</v>
      </c>
      <c r="R414" s="3">
        <f t="shared" si="386"/>
        <v>0.43</v>
      </c>
      <c r="S414" s="3">
        <f t="shared" si="386"/>
        <v>403.76</v>
      </c>
      <c r="T414" s="3">
        <f t="shared" si="386"/>
        <v>0</v>
      </c>
      <c r="U414" s="3">
        <f t="shared" si="386"/>
        <v>43.238519999999994</v>
      </c>
      <c r="V414" s="3">
        <f t="shared" si="386"/>
        <v>3.3479999999999996E-2</v>
      </c>
      <c r="W414" s="3">
        <f t="shared" si="386"/>
        <v>0</v>
      </c>
      <c r="X414" s="3">
        <f t="shared" si="386"/>
        <v>347.82</v>
      </c>
      <c r="Y414" s="3">
        <f t="shared" si="386"/>
        <v>251.58</v>
      </c>
      <c r="Z414" s="3">
        <f t="shared" si="386"/>
        <v>0</v>
      </c>
      <c r="AA414" s="3">
        <f t="shared" si="386"/>
        <v>0</v>
      </c>
      <c r="AB414" s="3">
        <f t="shared" si="386"/>
        <v>2838.72</v>
      </c>
      <c r="AC414" s="3">
        <f t="shared" si="386"/>
        <v>2432.2600000000002</v>
      </c>
      <c r="AD414" s="3">
        <f t="shared" si="386"/>
        <v>2.7</v>
      </c>
      <c r="AE414" s="3">
        <f t="shared" si="386"/>
        <v>0.43</v>
      </c>
      <c r="AF414" s="3">
        <f t="shared" si="386"/>
        <v>403.76</v>
      </c>
      <c r="AG414" s="3">
        <f t="shared" si="386"/>
        <v>0</v>
      </c>
      <c r="AH414" s="3">
        <f t="shared" si="386"/>
        <v>43.238519999999994</v>
      </c>
      <c r="AI414" s="3">
        <f t="shared" si="386"/>
        <v>3.3479999999999996E-2</v>
      </c>
      <c r="AJ414" s="3">
        <f t="shared" si="386"/>
        <v>0</v>
      </c>
      <c r="AK414" s="3">
        <f t="shared" si="386"/>
        <v>347.82</v>
      </c>
      <c r="AL414" s="3">
        <f t="shared" si="386"/>
        <v>251.58</v>
      </c>
      <c r="AM414" s="3">
        <f t="shared" si="386"/>
        <v>0</v>
      </c>
      <c r="AN414" s="3">
        <f t="shared" si="386"/>
        <v>0</v>
      </c>
      <c r="AO414" s="3">
        <f t="shared" si="386"/>
        <v>0</v>
      </c>
      <c r="AP414" s="3">
        <f t="shared" si="386"/>
        <v>0</v>
      </c>
      <c r="AQ414" s="3">
        <f t="shared" si="386"/>
        <v>0</v>
      </c>
      <c r="AR414" s="3">
        <f t="shared" si="386"/>
        <v>3438.12</v>
      </c>
      <c r="AS414" s="3">
        <f t="shared" si="386"/>
        <v>67.86</v>
      </c>
      <c r="AT414" s="3">
        <f t="shared" si="386"/>
        <v>3370.26</v>
      </c>
      <c r="AU414" s="3">
        <f t="shared" ref="AU414:BZ414" si="387">AU435</f>
        <v>0</v>
      </c>
      <c r="AV414" s="3">
        <f t="shared" si="387"/>
        <v>2432.2600000000002</v>
      </c>
      <c r="AW414" s="3">
        <f t="shared" si="387"/>
        <v>2432.2600000000002</v>
      </c>
      <c r="AX414" s="3">
        <f t="shared" si="387"/>
        <v>0</v>
      </c>
      <c r="AY414" s="3">
        <f t="shared" si="387"/>
        <v>2432.2600000000002</v>
      </c>
      <c r="AZ414" s="3">
        <f t="shared" si="387"/>
        <v>0</v>
      </c>
      <c r="BA414" s="3">
        <f t="shared" si="387"/>
        <v>0</v>
      </c>
      <c r="BB414" s="3">
        <f t="shared" si="387"/>
        <v>0</v>
      </c>
      <c r="BC414" s="3">
        <f t="shared" si="387"/>
        <v>0</v>
      </c>
      <c r="BD414" s="3">
        <f t="shared" si="387"/>
        <v>0</v>
      </c>
      <c r="BE414" s="3">
        <f t="shared" si="387"/>
        <v>0</v>
      </c>
      <c r="BF414" s="3">
        <f t="shared" si="387"/>
        <v>0</v>
      </c>
      <c r="BG414" s="3">
        <f t="shared" si="387"/>
        <v>0</v>
      </c>
      <c r="BH414" s="3">
        <f t="shared" si="387"/>
        <v>0</v>
      </c>
      <c r="BI414" s="3">
        <f t="shared" si="387"/>
        <v>0</v>
      </c>
      <c r="BJ414" s="3">
        <f t="shared" si="387"/>
        <v>0</v>
      </c>
      <c r="BK414" s="3">
        <f t="shared" si="387"/>
        <v>0</v>
      </c>
      <c r="BL414" s="3">
        <f t="shared" si="387"/>
        <v>0</v>
      </c>
      <c r="BM414" s="3">
        <f t="shared" si="387"/>
        <v>0</v>
      </c>
      <c r="BN414" s="3">
        <f t="shared" si="387"/>
        <v>0</v>
      </c>
      <c r="BO414" s="3">
        <f t="shared" si="387"/>
        <v>0</v>
      </c>
      <c r="BP414" s="3">
        <f t="shared" si="387"/>
        <v>0</v>
      </c>
      <c r="BQ414" s="3">
        <f t="shared" si="387"/>
        <v>0</v>
      </c>
      <c r="BR414" s="3">
        <f t="shared" si="387"/>
        <v>0</v>
      </c>
      <c r="BS414" s="3">
        <f t="shared" si="387"/>
        <v>0</v>
      </c>
      <c r="BT414" s="3">
        <f t="shared" si="387"/>
        <v>0</v>
      </c>
      <c r="BU414" s="3">
        <f t="shared" si="387"/>
        <v>0</v>
      </c>
      <c r="BV414" s="3">
        <f t="shared" si="387"/>
        <v>0</v>
      </c>
      <c r="BW414" s="3">
        <f t="shared" si="387"/>
        <v>0</v>
      </c>
      <c r="BX414" s="3">
        <f t="shared" si="387"/>
        <v>0</v>
      </c>
      <c r="BY414" s="3">
        <f t="shared" si="387"/>
        <v>0</v>
      </c>
      <c r="BZ414" s="3">
        <f t="shared" si="387"/>
        <v>0</v>
      </c>
      <c r="CA414" s="3">
        <f t="shared" ref="CA414:DF414" si="388">CA435</f>
        <v>3438.12</v>
      </c>
      <c r="CB414" s="3">
        <f t="shared" si="388"/>
        <v>67.86</v>
      </c>
      <c r="CC414" s="3">
        <f t="shared" si="388"/>
        <v>3370.26</v>
      </c>
      <c r="CD414" s="3">
        <f t="shared" si="388"/>
        <v>0</v>
      </c>
      <c r="CE414" s="3">
        <f t="shared" si="388"/>
        <v>2432.2600000000002</v>
      </c>
      <c r="CF414" s="3">
        <f t="shared" si="388"/>
        <v>2432.2600000000002</v>
      </c>
      <c r="CG414" s="3">
        <f t="shared" si="388"/>
        <v>0</v>
      </c>
      <c r="CH414" s="3">
        <f t="shared" si="388"/>
        <v>2432.2600000000002</v>
      </c>
      <c r="CI414" s="3">
        <f t="shared" si="388"/>
        <v>0</v>
      </c>
      <c r="CJ414" s="3">
        <f t="shared" si="388"/>
        <v>0</v>
      </c>
      <c r="CK414" s="3">
        <f t="shared" si="388"/>
        <v>0</v>
      </c>
      <c r="CL414" s="3">
        <f t="shared" si="388"/>
        <v>0</v>
      </c>
      <c r="CM414" s="3">
        <f t="shared" si="388"/>
        <v>0</v>
      </c>
      <c r="CN414" s="3">
        <f t="shared" si="388"/>
        <v>0</v>
      </c>
      <c r="CO414" s="3">
        <f t="shared" si="388"/>
        <v>0</v>
      </c>
      <c r="CP414" s="3">
        <f t="shared" si="388"/>
        <v>0</v>
      </c>
      <c r="CQ414" s="3">
        <f t="shared" si="388"/>
        <v>0</v>
      </c>
      <c r="CR414" s="3">
        <f t="shared" si="388"/>
        <v>0</v>
      </c>
      <c r="CS414" s="3">
        <f t="shared" si="388"/>
        <v>0</v>
      </c>
      <c r="CT414" s="3">
        <f t="shared" si="388"/>
        <v>0</v>
      </c>
      <c r="CU414" s="3">
        <f t="shared" si="388"/>
        <v>0</v>
      </c>
      <c r="CV414" s="3">
        <f t="shared" si="388"/>
        <v>0</v>
      </c>
      <c r="CW414" s="3">
        <f t="shared" si="388"/>
        <v>0</v>
      </c>
      <c r="CX414" s="3">
        <f t="shared" si="388"/>
        <v>0</v>
      </c>
      <c r="CY414" s="3">
        <f t="shared" si="388"/>
        <v>0</v>
      </c>
      <c r="CZ414" s="3">
        <f t="shared" si="388"/>
        <v>0</v>
      </c>
      <c r="DA414" s="3">
        <f t="shared" si="388"/>
        <v>0</v>
      </c>
      <c r="DB414" s="3">
        <f t="shared" si="388"/>
        <v>0</v>
      </c>
      <c r="DC414" s="3">
        <f t="shared" si="388"/>
        <v>0</v>
      </c>
      <c r="DD414" s="3">
        <f t="shared" si="388"/>
        <v>0</v>
      </c>
      <c r="DE414" s="3">
        <f t="shared" si="388"/>
        <v>0</v>
      </c>
      <c r="DF414" s="3">
        <f t="shared" si="388"/>
        <v>0</v>
      </c>
      <c r="DG414" s="4">
        <f t="shared" ref="DG414:EL414" si="389">DG435</f>
        <v>18536.810000000001</v>
      </c>
      <c r="DH414" s="4">
        <f t="shared" si="389"/>
        <v>15882.62</v>
      </c>
      <c r="DI414" s="4">
        <f t="shared" si="389"/>
        <v>17.64</v>
      </c>
      <c r="DJ414" s="4">
        <f t="shared" si="389"/>
        <v>2.78</v>
      </c>
      <c r="DK414" s="4">
        <f t="shared" si="389"/>
        <v>2636.55</v>
      </c>
      <c r="DL414" s="4">
        <f t="shared" si="389"/>
        <v>0</v>
      </c>
      <c r="DM414" s="4">
        <f t="shared" si="389"/>
        <v>43.238519999999994</v>
      </c>
      <c r="DN414" s="4">
        <f t="shared" si="389"/>
        <v>3.3479999999999996E-2</v>
      </c>
      <c r="DO414" s="4">
        <f t="shared" si="389"/>
        <v>0</v>
      </c>
      <c r="DP414" s="4">
        <f t="shared" si="389"/>
        <v>2271.2199999999998</v>
      </c>
      <c r="DQ414" s="4">
        <f t="shared" si="389"/>
        <v>1642.75</v>
      </c>
      <c r="DR414" s="4">
        <f t="shared" si="389"/>
        <v>0</v>
      </c>
      <c r="DS414" s="4">
        <f t="shared" si="389"/>
        <v>0</v>
      </c>
      <c r="DT414" s="4">
        <f t="shared" si="389"/>
        <v>18536.810000000001</v>
      </c>
      <c r="DU414" s="4">
        <f t="shared" si="389"/>
        <v>15882.62</v>
      </c>
      <c r="DV414" s="4">
        <f t="shared" si="389"/>
        <v>17.64</v>
      </c>
      <c r="DW414" s="4">
        <f t="shared" si="389"/>
        <v>2.78</v>
      </c>
      <c r="DX414" s="4">
        <f t="shared" si="389"/>
        <v>2636.55</v>
      </c>
      <c r="DY414" s="4">
        <f t="shared" si="389"/>
        <v>0</v>
      </c>
      <c r="DZ414" s="4">
        <f t="shared" si="389"/>
        <v>43.238519999999994</v>
      </c>
      <c r="EA414" s="4">
        <f t="shared" si="389"/>
        <v>3.3479999999999996E-2</v>
      </c>
      <c r="EB414" s="4">
        <f t="shared" si="389"/>
        <v>0</v>
      </c>
      <c r="EC414" s="4">
        <f t="shared" si="389"/>
        <v>2271.2199999999998</v>
      </c>
      <c r="ED414" s="4">
        <f t="shared" si="389"/>
        <v>1642.75</v>
      </c>
      <c r="EE414" s="4">
        <f t="shared" si="389"/>
        <v>0</v>
      </c>
      <c r="EF414" s="4">
        <f t="shared" si="389"/>
        <v>0</v>
      </c>
      <c r="EG414" s="4">
        <f t="shared" si="389"/>
        <v>0</v>
      </c>
      <c r="EH414" s="4">
        <f t="shared" si="389"/>
        <v>0</v>
      </c>
      <c r="EI414" s="4">
        <f t="shared" si="389"/>
        <v>0</v>
      </c>
      <c r="EJ414" s="4">
        <f t="shared" si="389"/>
        <v>22450.78</v>
      </c>
      <c r="EK414" s="4">
        <f t="shared" si="389"/>
        <v>443.13</v>
      </c>
      <c r="EL414" s="4">
        <f t="shared" si="389"/>
        <v>22007.65</v>
      </c>
      <c r="EM414" s="4">
        <f t="shared" ref="EM414:FR414" si="390">EM435</f>
        <v>0</v>
      </c>
      <c r="EN414" s="4">
        <f t="shared" si="390"/>
        <v>15882.62</v>
      </c>
      <c r="EO414" s="4">
        <f t="shared" si="390"/>
        <v>15882.62</v>
      </c>
      <c r="EP414" s="4">
        <f t="shared" si="390"/>
        <v>0</v>
      </c>
      <c r="EQ414" s="4">
        <f t="shared" si="390"/>
        <v>15882.62</v>
      </c>
      <c r="ER414" s="4">
        <f t="shared" si="390"/>
        <v>0</v>
      </c>
      <c r="ES414" s="4">
        <f t="shared" si="390"/>
        <v>0</v>
      </c>
      <c r="ET414" s="4">
        <f t="shared" si="390"/>
        <v>0</v>
      </c>
      <c r="EU414" s="4">
        <f t="shared" si="390"/>
        <v>0</v>
      </c>
      <c r="EV414" s="4">
        <f t="shared" si="390"/>
        <v>0</v>
      </c>
      <c r="EW414" s="4">
        <f t="shared" si="390"/>
        <v>0</v>
      </c>
      <c r="EX414" s="4">
        <f t="shared" si="390"/>
        <v>0</v>
      </c>
      <c r="EY414" s="4">
        <f t="shared" si="390"/>
        <v>0</v>
      </c>
      <c r="EZ414" s="4">
        <f t="shared" si="390"/>
        <v>0</v>
      </c>
      <c r="FA414" s="4">
        <f t="shared" si="390"/>
        <v>0</v>
      </c>
      <c r="FB414" s="4">
        <f t="shared" si="390"/>
        <v>0</v>
      </c>
      <c r="FC414" s="4">
        <f t="shared" si="390"/>
        <v>0</v>
      </c>
      <c r="FD414" s="4">
        <f t="shared" si="390"/>
        <v>0</v>
      </c>
      <c r="FE414" s="4">
        <f t="shared" si="390"/>
        <v>0</v>
      </c>
      <c r="FF414" s="4">
        <f t="shared" si="390"/>
        <v>0</v>
      </c>
      <c r="FG414" s="4">
        <f t="shared" si="390"/>
        <v>0</v>
      </c>
      <c r="FH414" s="4">
        <f t="shared" si="390"/>
        <v>0</v>
      </c>
      <c r="FI414" s="4">
        <f t="shared" si="390"/>
        <v>0</v>
      </c>
      <c r="FJ414" s="4">
        <f t="shared" si="390"/>
        <v>0</v>
      </c>
      <c r="FK414" s="4">
        <f t="shared" si="390"/>
        <v>0</v>
      </c>
      <c r="FL414" s="4">
        <f t="shared" si="390"/>
        <v>0</v>
      </c>
      <c r="FM414" s="4">
        <f t="shared" si="390"/>
        <v>0</v>
      </c>
      <c r="FN414" s="4">
        <f t="shared" si="390"/>
        <v>0</v>
      </c>
      <c r="FO414" s="4">
        <f t="shared" si="390"/>
        <v>0</v>
      </c>
      <c r="FP414" s="4">
        <f t="shared" si="390"/>
        <v>0</v>
      </c>
      <c r="FQ414" s="4">
        <f t="shared" si="390"/>
        <v>0</v>
      </c>
      <c r="FR414" s="4">
        <f t="shared" si="390"/>
        <v>0</v>
      </c>
      <c r="FS414" s="4">
        <f t="shared" ref="FS414:GX414" si="391">FS435</f>
        <v>22450.78</v>
      </c>
      <c r="FT414" s="4">
        <f t="shared" si="391"/>
        <v>443.13</v>
      </c>
      <c r="FU414" s="4">
        <f t="shared" si="391"/>
        <v>22007.65</v>
      </c>
      <c r="FV414" s="4">
        <f t="shared" si="391"/>
        <v>0</v>
      </c>
      <c r="FW414" s="4">
        <f t="shared" si="391"/>
        <v>15882.62</v>
      </c>
      <c r="FX414" s="4">
        <f t="shared" si="391"/>
        <v>15882.62</v>
      </c>
      <c r="FY414" s="4">
        <f t="shared" si="391"/>
        <v>0</v>
      </c>
      <c r="FZ414" s="4">
        <f t="shared" si="391"/>
        <v>15882.62</v>
      </c>
      <c r="GA414" s="4">
        <f t="shared" si="391"/>
        <v>0</v>
      </c>
      <c r="GB414" s="4">
        <f t="shared" si="391"/>
        <v>0</v>
      </c>
      <c r="GC414" s="4">
        <f t="shared" si="391"/>
        <v>0</v>
      </c>
      <c r="GD414" s="4">
        <f t="shared" si="391"/>
        <v>0</v>
      </c>
      <c r="GE414" s="4">
        <f t="shared" si="391"/>
        <v>0</v>
      </c>
      <c r="GF414" s="4">
        <f t="shared" si="391"/>
        <v>0</v>
      </c>
      <c r="GG414" s="4">
        <f t="shared" si="391"/>
        <v>0</v>
      </c>
      <c r="GH414" s="4">
        <f t="shared" si="391"/>
        <v>0</v>
      </c>
      <c r="GI414" s="4">
        <f t="shared" si="391"/>
        <v>0</v>
      </c>
      <c r="GJ414" s="4">
        <f t="shared" si="391"/>
        <v>0</v>
      </c>
      <c r="GK414" s="4">
        <f t="shared" si="391"/>
        <v>0</v>
      </c>
      <c r="GL414" s="4">
        <f t="shared" si="391"/>
        <v>0</v>
      </c>
      <c r="GM414" s="4">
        <f t="shared" si="391"/>
        <v>0</v>
      </c>
      <c r="GN414" s="4">
        <f t="shared" si="391"/>
        <v>0</v>
      </c>
      <c r="GO414" s="4">
        <f t="shared" si="391"/>
        <v>0</v>
      </c>
      <c r="GP414" s="4">
        <f t="shared" si="391"/>
        <v>0</v>
      </c>
      <c r="GQ414" s="4">
        <f t="shared" si="391"/>
        <v>0</v>
      </c>
      <c r="GR414" s="4">
        <f t="shared" si="391"/>
        <v>0</v>
      </c>
      <c r="GS414" s="4">
        <f t="shared" si="391"/>
        <v>0</v>
      </c>
      <c r="GT414" s="4">
        <f t="shared" si="391"/>
        <v>0</v>
      </c>
      <c r="GU414" s="4">
        <f t="shared" si="391"/>
        <v>0</v>
      </c>
      <c r="GV414" s="4">
        <f t="shared" si="391"/>
        <v>0</v>
      </c>
      <c r="GW414" s="4">
        <f t="shared" si="391"/>
        <v>0</v>
      </c>
      <c r="GX414" s="4">
        <f t="shared" si="391"/>
        <v>0</v>
      </c>
    </row>
    <row r="416" spans="1:255" x14ac:dyDescent="0.2">
      <c r="A416" s="2">
        <v>17</v>
      </c>
      <c r="B416" s="2">
        <v>1</v>
      </c>
      <c r="C416" s="2">
        <f>ROW(SmtRes!A751)</f>
        <v>751</v>
      </c>
      <c r="D416" s="2">
        <f>ROW(EtalonRes!A741)</f>
        <v>741</v>
      </c>
      <c r="E416" s="2" t="s">
        <v>558</v>
      </c>
      <c r="F416" s="2" t="s">
        <v>559</v>
      </c>
      <c r="G416" s="2" t="s">
        <v>560</v>
      </c>
      <c r="H416" s="2" t="s">
        <v>101</v>
      </c>
      <c r="I416" s="2">
        <v>12</v>
      </c>
      <c r="J416" s="2">
        <v>0</v>
      </c>
      <c r="K416" s="2"/>
      <c r="L416" s="2"/>
      <c r="M416" s="2"/>
      <c r="N416" s="2"/>
      <c r="O416" s="2">
        <f t="shared" ref="O416:O433" si="392">ROUND(CP416,2)</f>
        <v>29.09</v>
      </c>
      <c r="P416" s="2">
        <f t="shared" ref="P416:P433" si="393">ROUND(CQ416*I416,2)</f>
        <v>0</v>
      </c>
      <c r="Q416" s="2">
        <f t="shared" ref="Q416:Q433" si="394">ROUND(CR416*I416,2)</f>
        <v>0</v>
      </c>
      <c r="R416" s="2">
        <f t="shared" ref="R416:R433" si="395">ROUND(CS416*I416,2)</f>
        <v>0</v>
      </c>
      <c r="S416" s="2">
        <f t="shared" ref="S416:S433" si="396">ROUND(CT416*I416,2)</f>
        <v>29.09</v>
      </c>
      <c r="T416" s="2">
        <f t="shared" ref="T416:T433" si="397">ROUND(CU416*I416,2)</f>
        <v>0</v>
      </c>
      <c r="U416" s="2">
        <f t="shared" ref="U416:U433" si="398">CV416*I416</f>
        <v>3.024</v>
      </c>
      <c r="V416" s="2">
        <f t="shared" ref="V416:V433" si="399">CW416*I416</f>
        <v>0</v>
      </c>
      <c r="W416" s="2">
        <f t="shared" ref="W416:W433" si="400">ROUND(CX416*I416,2)</f>
        <v>0</v>
      </c>
      <c r="X416" s="2">
        <f t="shared" ref="X416:X433" si="401">ROUND(CY416,2)</f>
        <v>23.27</v>
      </c>
      <c r="Y416" s="2">
        <f t="shared" ref="Y416:Y433" si="402">ROUND(CZ416,2)</f>
        <v>17.45</v>
      </c>
      <c r="Z416" s="2"/>
      <c r="AA416" s="2">
        <v>16483241</v>
      </c>
      <c r="AB416" s="2">
        <f t="shared" ref="AB416:AB433" si="403">ROUND((AC416+AD416+AF416),6)</f>
        <v>2.4239999999999999</v>
      </c>
      <c r="AC416" s="2">
        <f>ROUND(((ES416*0)),6)</f>
        <v>0</v>
      </c>
      <c r="AD416" s="2">
        <f>ROUND(((((ET416*0.3))-((EU416*0.3)))+AE416),6)</f>
        <v>0</v>
      </c>
      <c r="AE416" s="2">
        <f t="shared" ref="AE416:AF419" si="404">ROUND(((EU416*0.3)),6)</f>
        <v>0</v>
      </c>
      <c r="AF416" s="2">
        <f t="shared" si="404"/>
        <v>2.4239999999999999</v>
      </c>
      <c r="AG416" s="2">
        <f t="shared" ref="AG416:AG433" si="405">ROUND((AP416),6)</f>
        <v>0</v>
      </c>
      <c r="AH416" s="2">
        <f t="shared" ref="AH416:AI419" si="406">((EW416*0.3))</f>
        <v>0.252</v>
      </c>
      <c r="AI416" s="2">
        <f t="shared" si="406"/>
        <v>0</v>
      </c>
      <c r="AJ416" s="2">
        <f t="shared" ref="AJ416:AJ433" si="407">ROUND((AS416),6)</f>
        <v>0</v>
      </c>
      <c r="AK416" s="2">
        <v>9.36</v>
      </c>
      <c r="AL416" s="2">
        <v>1.28</v>
      </c>
      <c r="AM416" s="2">
        <v>0</v>
      </c>
      <c r="AN416" s="2">
        <v>0</v>
      </c>
      <c r="AO416" s="2">
        <v>8.08</v>
      </c>
      <c r="AP416" s="2">
        <v>0</v>
      </c>
      <c r="AQ416" s="2">
        <v>0.84</v>
      </c>
      <c r="AR416" s="2">
        <v>0</v>
      </c>
      <c r="AS416" s="2">
        <v>0</v>
      </c>
      <c r="AT416" s="2">
        <v>80</v>
      </c>
      <c r="AU416" s="2">
        <v>60</v>
      </c>
      <c r="AV416" s="2">
        <v>1</v>
      </c>
      <c r="AW416" s="2">
        <v>1</v>
      </c>
      <c r="AX416" s="2"/>
      <c r="AY416" s="2"/>
      <c r="AZ416" s="2">
        <v>1</v>
      </c>
      <c r="BA416" s="2">
        <v>1</v>
      </c>
      <c r="BB416" s="2">
        <v>1</v>
      </c>
      <c r="BC416" s="2">
        <v>1</v>
      </c>
      <c r="BD416" s="2" t="s">
        <v>4</v>
      </c>
      <c r="BE416" s="2" t="s">
        <v>4</v>
      </c>
      <c r="BF416" s="2" t="s">
        <v>4</v>
      </c>
      <c r="BG416" s="2" t="s">
        <v>4</v>
      </c>
      <c r="BH416" s="2">
        <v>0</v>
      </c>
      <c r="BI416" s="2">
        <v>2</v>
      </c>
      <c r="BJ416" s="2" t="s">
        <v>561</v>
      </c>
      <c r="BK416" s="2"/>
      <c r="BL416" s="2"/>
      <c r="BM416" s="2">
        <v>110011</v>
      </c>
      <c r="BN416" s="2">
        <v>0</v>
      </c>
      <c r="BO416" s="2" t="s">
        <v>4</v>
      </c>
      <c r="BP416" s="2">
        <v>0</v>
      </c>
      <c r="BQ416" s="2">
        <v>3</v>
      </c>
      <c r="BR416" s="2">
        <v>0</v>
      </c>
      <c r="BS416" s="2">
        <v>1</v>
      </c>
      <c r="BT416" s="2">
        <v>1</v>
      </c>
      <c r="BU416" s="2">
        <v>1</v>
      </c>
      <c r="BV416" s="2">
        <v>1</v>
      </c>
      <c r="BW416" s="2">
        <v>1</v>
      </c>
      <c r="BX416" s="2">
        <v>1</v>
      </c>
      <c r="BY416" s="2" t="s">
        <v>4</v>
      </c>
      <c r="BZ416" s="2">
        <v>80</v>
      </c>
      <c r="CA416" s="2">
        <v>60</v>
      </c>
      <c r="CB416" s="2"/>
      <c r="CC416" s="2"/>
      <c r="CD416" s="2"/>
      <c r="CE416" s="2"/>
      <c r="CF416" s="2">
        <v>0</v>
      </c>
      <c r="CG416" s="2">
        <v>0</v>
      </c>
      <c r="CH416" s="2"/>
      <c r="CI416" s="2"/>
      <c r="CJ416" s="2"/>
      <c r="CK416" s="2"/>
      <c r="CL416" s="2"/>
      <c r="CM416" s="2">
        <v>0</v>
      </c>
      <c r="CN416" s="2" t="s">
        <v>382</v>
      </c>
      <c r="CO416" s="2">
        <v>0</v>
      </c>
      <c r="CP416" s="2">
        <f t="shared" ref="CP416:CP433" si="408">(P416+Q416+S416)</f>
        <v>29.09</v>
      </c>
      <c r="CQ416" s="2">
        <f t="shared" ref="CQ416:CQ433" si="409">AC416*BC416</f>
        <v>0</v>
      </c>
      <c r="CR416" s="2">
        <f t="shared" ref="CR416:CR433" si="410">AD416*BB416</f>
        <v>0</v>
      </c>
      <c r="CS416" s="2">
        <f t="shared" ref="CS416:CS433" si="411">AE416*BS416</f>
        <v>0</v>
      </c>
      <c r="CT416" s="2">
        <f t="shared" ref="CT416:CT433" si="412">AF416*BA416</f>
        <v>2.4239999999999999</v>
      </c>
      <c r="CU416" s="2">
        <f t="shared" ref="CU416:CU433" si="413">AG416</f>
        <v>0</v>
      </c>
      <c r="CV416" s="2">
        <f t="shared" ref="CV416:CV433" si="414">AH416</f>
        <v>0.252</v>
      </c>
      <c r="CW416" s="2">
        <f t="shared" ref="CW416:CW433" si="415">AI416</f>
        <v>0</v>
      </c>
      <c r="CX416" s="2">
        <f t="shared" ref="CX416:CX433" si="416">AJ416</f>
        <v>0</v>
      </c>
      <c r="CY416" s="2">
        <f t="shared" ref="CY416:CY433" si="417">(((S416+R416)*AT416)/100)</f>
        <v>23.271999999999998</v>
      </c>
      <c r="CZ416" s="2">
        <f t="shared" ref="CZ416:CZ433" si="418">(((S416+R416)*AU416)/100)</f>
        <v>17.454000000000001</v>
      </c>
      <c r="DA416" s="2"/>
      <c r="DB416" s="2"/>
      <c r="DC416" s="2" t="s">
        <v>4</v>
      </c>
      <c r="DD416" s="2" t="s">
        <v>20</v>
      </c>
      <c r="DE416" s="2" t="s">
        <v>383</v>
      </c>
      <c r="DF416" s="2" t="s">
        <v>383</v>
      </c>
      <c r="DG416" s="2" t="s">
        <v>383</v>
      </c>
      <c r="DH416" s="2" t="s">
        <v>4</v>
      </c>
      <c r="DI416" s="2" t="s">
        <v>383</v>
      </c>
      <c r="DJ416" s="2" t="s">
        <v>383</v>
      </c>
      <c r="DK416" s="2" t="s">
        <v>4</v>
      </c>
      <c r="DL416" s="2" t="s">
        <v>4</v>
      </c>
      <c r="DM416" s="2" t="s">
        <v>4</v>
      </c>
      <c r="DN416" s="2">
        <v>0</v>
      </c>
      <c r="DO416" s="2">
        <v>0</v>
      </c>
      <c r="DP416" s="2">
        <v>1</v>
      </c>
      <c r="DQ416" s="2">
        <v>1</v>
      </c>
      <c r="DR416" s="2"/>
      <c r="DS416" s="2"/>
      <c r="DT416" s="2"/>
      <c r="DU416" s="2">
        <v>1013</v>
      </c>
      <c r="DV416" s="2" t="s">
        <v>101</v>
      </c>
      <c r="DW416" s="2" t="s">
        <v>101</v>
      </c>
      <c r="DX416" s="2">
        <v>1</v>
      </c>
      <c r="DY416" s="2"/>
      <c r="DZ416" s="2"/>
      <c r="EA416" s="2"/>
      <c r="EB416" s="2"/>
      <c r="EC416" s="2"/>
      <c r="ED416" s="2"/>
      <c r="EE416" s="2">
        <v>16510417</v>
      </c>
      <c r="EF416" s="2">
        <v>3</v>
      </c>
      <c r="EG416" s="2" t="s">
        <v>368</v>
      </c>
      <c r="EH416" s="2">
        <v>0</v>
      </c>
      <c r="EI416" s="2" t="s">
        <v>4</v>
      </c>
      <c r="EJ416" s="2">
        <v>2</v>
      </c>
      <c r="EK416" s="2">
        <v>110011</v>
      </c>
      <c r="EL416" s="2" t="s">
        <v>562</v>
      </c>
      <c r="EM416" s="2" t="s">
        <v>399</v>
      </c>
      <c r="EN416" s="2"/>
      <c r="EO416" s="2" t="s">
        <v>384</v>
      </c>
      <c r="EP416" s="2"/>
      <c r="EQ416" s="2">
        <v>0</v>
      </c>
      <c r="ER416" s="2">
        <v>9.36</v>
      </c>
      <c r="ES416" s="2">
        <v>1.28</v>
      </c>
      <c r="ET416" s="2">
        <v>0</v>
      </c>
      <c r="EU416" s="2">
        <v>0</v>
      </c>
      <c r="EV416" s="2">
        <v>8.08</v>
      </c>
      <c r="EW416" s="2">
        <v>0.84</v>
      </c>
      <c r="EX416" s="2">
        <v>0</v>
      </c>
      <c r="EY416" s="2">
        <v>0</v>
      </c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>
        <v>0</v>
      </c>
      <c r="FR416" s="2">
        <f t="shared" ref="FR416:FR433" si="419">ROUND(IF(AND(BH416=3,BI416=3),P416,0),2)</f>
        <v>0</v>
      </c>
      <c r="FS416" s="2">
        <v>0</v>
      </c>
      <c r="FT416" s="2"/>
      <c r="FU416" s="2"/>
      <c r="FV416" s="2"/>
      <c r="FW416" s="2"/>
      <c r="FX416" s="2">
        <v>80</v>
      </c>
      <c r="FY416" s="2">
        <v>60</v>
      </c>
      <c r="FZ416" s="2"/>
      <c r="GA416" s="2" t="s">
        <v>4</v>
      </c>
      <c r="GB416" s="2"/>
      <c r="GC416" s="2"/>
      <c r="GD416" s="2">
        <v>0</v>
      </c>
      <c r="GE416" s="2"/>
      <c r="GF416" s="2">
        <v>-1089188621</v>
      </c>
      <c r="GG416" s="2">
        <v>2</v>
      </c>
      <c r="GH416" s="2">
        <v>1</v>
      </c>
      <c r="GI416" s="2">
        <v>-2</v>
      </c>
      <c r="GJ416" s="2">
        <v>0</v>
      </c>
      <c r="GK416" s="2">
        <f>ROUND(R416*(R12)/100,2)</f>
        <v>0</v>
      </c>
      <c r="GL416" s="2">
        <f t="shared" ref="GL416:GL433" si="420">ROUND(IF(AND(BH416=3,BI416=3,FS416&lt;&gt;0),P416,0),2)</f>
        <v>0</v>
      </c>
      <c r="GM416" s="2">
        <f t="shared" ref="GM416:GM433" si="421">ROUND(O416+X416+Y416+GK416,2)+GX416</f>
        <v>69.81</v>
      </c>
      <c r="GN416" s="2">
        <f t="shared" ref="GN416:GN433" si="422">IF(OR(BI416=0,BI416=1),ROUND(O416+X416+Y416+GK416,2),0)</f>
        <v>0</v>
      </c>
      <c r="GO416" s="2">
        <f t="shared" ref="GO416:GO433" si="423">IF(BI416=2,ROUND(O416+X416+Y416+GK416,2),0)</f>
        <v>69.81</v>
      </c>
      <c r="GP416" s="2">
        <f t="shared" ref="GP416:GP433" si="424">IF(BI416=4,ROUND(O416+X416+Y416+GK416,2)+GX416,0)</f>
        <v>0</v>
      </c>
      <c r="GQ416" s="2"/>
      <c r="GR416" s="2">
        <v>0</v>
      </c>
      <c r="GS416" s="2">
        <v>3</v>
      </c>
      <c r="GT416" s="2">
        <v>0</v>
      </c>
      <c r="GU416" s="2" t="s">
        <v>4</v>
      </c>
      <c r="GV416" s="2">
        <f t="shared" ref="GV416:GV433" si="425">ROUND(GT416,6)</f>
        <v>0</v>
      </c>
      <c r="GW416" s="2">
        <v>1</v>
      </c>
      <c r="GX416" s="2">
        <f t="shared" ref="GX416:GX433" si="426">ROUND(GV416*GW416*I416,2)</f>
        <v>0</v>
      </c>
      <c r="GY416" s="2"/>
      <c r="GZ416" s="2"/>
      <c r="HA416" s="2">
        <v>0</v>
      </c>
      <c r="HB416" s="2">
        <v>0</v>
      </c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/>
      <c r="HR416" s="2"/>
      <c r="HS416" s="2"/>
      <c r="HT416" s="2"/>
      <c r="HU416" s="2"/>
      <c r="HV416" s="2"/>
      <c r="HW416" s="2"/>
      <c r="HX416" s="2"/>
      <c r="HY416" s="2"/>
      <c r="HZ416" s="2"/>
      <c r="IA416" s="2"/>
      <c r="IB416" s="2"/>
      <c r="IC416" s="2"/>
      <c r="ID416" s="2"/>
      <c r="IE416" s="2"/>
      <c r="IF416" s="2"/>
      <c r="IG416" s="2"/>
      <c r="IH416" s="2"/>
      <c r="II416" s="2"/>
      <c r="IJ416" s="2"/>
      <c r="IK416" s="2">
        <v>0</v>
      </c>
      <c r="IL416" s="2"/>
      <c r="IM416" s="2"/>
      <c r="IN416" s="2"/>
      <c r="IO416" s="2"/>
      <c r="IP416" s="2"/>
      <c r="IQ416" s="2"/>
      <c r="IR416" s="2"/>
      <c r="IS416" s="2"/>
      <c r="IT416" s="2"/>
      <c r="IU416" s="2"/>
    </row>
    <row r="417" spans="1:255" x14ac:dyDescent="0.2">
      <c r="A417">
        <v>17</v>
      </c>
      <c r="B417">
        <v>1</v>
      </c>
      <c r="C417">
        <f>ROW(SmtRes!A758)</f>
        <v>758</v>
      </c>
      <c r="D417">
        <f>ROW(EtalonRes!A748)</f>
        <v>748</v>
      </c>
      <c r="E417" t="s">
        <v>558</v>
      </c>
      <c r="F417" t="s">
        <v>559</v>
      </c>
      <c r="G417" t="s">
        <v>560</v>
      </c>
      <c r="H417" t="s">
        <v>101</v>
      </c>
      <c r="I417">
        <v>12</v>
      </c>
      <c r="J417">
        <v>0</v>
      </c>
      <c r="O417">
        <f t="shared" si="392"/>
        <v>189.94</v>
      </c>
      <c r="P417">
        <f t="shared" si="393"/>
        <v>0</v>
      </c>
      <c r="Q417">
        <f t="shared" si="394"/>
        <v>0</v>
      </c>
      <c r="R417">
        <f t="shared" si="395"/>
        <v>0</v>
      </c>
      <c r="S417">
        <f t="shared" si="396"/>
        <v>189.94</v>
      </c>
      <c r="T417">
        <f t="shared" si="397"/>
        <v>0</v>
      </c>
      <c r="U417">
        <f t="shared" si="398"/>
        <v>3.024</v>
      </c>
      <c r="V417">
        <f t="shared" si="399"/>
        <v>0</v>
      </c>
      <c r="W417">
        <f t="shared" si="400"/>
        <v>0</v>
      </c>
      <c r="X417">
        <f t="shared" si="401"/>
        <v>151.94999999999999</v>
      </c>
      <c r="Y417">
        <f t="shared" si="402"/>
        <v>113.96</v>
      </c>
      <c r="AA417">
        <v>16483255</v>
      </c>
      <c r="AB417">
        <f t="shared" si="403"/>
        <v>2.4239999999999999</v>
      </c>
      <c r="AC417">
        <f>ROUND(((ES417*0)),6)</f>
        <v>0</v>
      </c>
      <c r="AD417">
        <f>ROUND(((((ET417*0.3))-((EU417*0.3)))+AE417),6)</f>
        <v>0</v>
      </c>
      <c r="AE417">
        <f t="shared" si="404"/>
        <v>0</v>
      </c>
      <c r="AF417">
        <f t="shared" si="404"/>
        <v>2.4239999999999999</v>
      </c>
      <c r="AG417">
        <f t="shared" si="405"/>
        <v>0</v>
      </c>
      <c r="AH417">
        <f t="shared" si="406"/>
        <v>0.252</v>
      </c>
      <c r="AI417">
        <f t="shared" si="406"/>
        <v>0</v>
      </c>
      <c r="AJ417">
        <f t="shared" si="407"/>
        <v>0</v>
      </c>
      <c r="AK417">
        <v>9.36</v>
      </c>
      <c r="AL417">
        <v>1.28</v>
      </c>
      <c r="AM417">
        <v>0</v>
      </c>
      <c r="AN417">
        <v>0</v>
      </c>
      <c r="AO417">
        <v>8.08</v>
      </c>
      <c r="AP417">
        <v>0</v>
      </c>
      <c r="AQ417">
        <v>0.84</v>
      </c>
      <c r="AR417">
        <v>0</v>
      </c>
      <c r="AS417">
        <v>0</v>
      </c>
      <c r="AT417">
        <v>80</v>
      </c>
      <c r="AU417">
        <v>60</v>
      </c>
      <c r="AV417">
        <v>1</v>
      </c>
      <c r="AW417">
        <v>1</v>
      </c>
      <c r="AZ417">
        <v>6.53</v>
      </c>
      <c r="BA417">
        <v>6.53</v>
      </c>
      <c r="BB417">
        <v>6.53</v>
      </c>
      <c r="BC417">
        <v>6.53</v>
      </c>
      <c r="BD417" t="s">
        <v>4</v>
      </c>
      <c r="BE417" t="s">
        <v>4</v>
      </c>
      <c r="BF417" t="s">
        <v>4</v>
      </c>
      <c r="BG417" t="s">
        <v>4</v>
      </c>
      <c r="BH417">
        <v>0</v>
      </c>
      <c r="BI417">
        <v>2</v>
      </c>
      <c r="BJ417" t="s">
        <v>561</v>
      </c>
      <c r="BM417">
        <v>110011</v>
      </c>
      <c r="BN417">
        <v>0</v>
      </c>
      <c r="BO417" t="s">
        <v>4</v>
      </c>
      <c r="BP417">
        <v>0</v>
      </c>
      <c r="BQ417">
        <v>3</v>
      </c>
      <c r="BR417">
        <v>0</v>
      </c>
      <c r="BS417">
        <v>6.53</v>
      </c>
      <c r="BT417">
        <v>1</v>
      </c>
      <c r="BU417">
        <v>1</v>
      </c>
      <c r="BV417">
        <v>1</v>
      </c>
      <c r="BW417">
        <v>1</v>
      </c>
      <c r="BX417">
        <v>1</v>
      </c>
      <c r="BY417" t="s">
        <v>4</v>
      </c>
      <c r="BZ417">
        <v>80</v>
      </c>
      <c r="CA417">
        <v>60</v>
      </c>
      <c r="CF417">
        <v>0</v>
      </c>
      <c r="CG417">
        <v>0</v>
      </c>
      <c r="CM417">
        <v>0</v>
      </c>
      <c r="CN417" t="s">
        <v>382</v>
      </c>
      <c r="CO417">
        <v>0</v>
      </c>
      <c r="CP417">
        <f t="shared" si="408"/>
        <v>189.94</v>
      </c>
      <c r="CQ417">
        <f t="shared" si="409"/>
        <v>0</v>
      </c>
      <c r="CR417">
        <f t="shared" si="410"/>
        <v>0</v>
      </c>
      <c r="CS417">
        <f t="shared" si="411"/>
        <v>0</v>
      </c>
      <c r="CT417">
        <f t="shared" si="412"/>
        <v>15.828720000000001</v>
      </c>
      <c r="CU417">
        <f t="shared" si="413"/>
        <v>0</v>
      </c>
      <c r="CV417">
        <f t="shared" si="414"/>
        <v>0.252</v>
      </c>
      <c r="CW417">
        <f t="shared" si="415"/>
        <v>0</v>
      </c>
      <c r="CX417">
        <f t="shared" si="416"/>
        <v>0</v>
      </c>
      <c r="CY417">
        <f t="shared" si="417"/>
        <v>151.952</v>
      </c>
      <c r="CZ417">
        <f t="shared" si="418"/>
        <v>113.964</v>
      </c>
      <c r="DC417" t="s">
        <v>4</v>
      </c>
      <c r="DD417" t="s">
        <v>20</v>
      </c>
      <c r="DE417" t="s">
        <v>383</v>
      </c>
      <c r="DF417" t="s">
        <v>383</v>
      </c>
      <c r="DG417" t="s">
        <v>383</v>
      </c>
      <c r="DH417" t="s">
        <v>4</v>
      </c>
      <c r="DI417" t="s">
        <v>383</v>
      </c>
      <c r="DJ417" t="s">
        <v>383</v>
      </c>
      <c r="DK417" t="s">
        <v>4</v>
      </c>
      <c r="DL417" t="s">
        <v>4</v>
      </c>
      <c r="DM417" t="s">
        <v>4</v>
      </c>
      <c r="DN417">
        <v>0</v>
      </c>
      <c r="DO417">
        <v>0</v>
      </c>
      <c r="DP417">
        <v>1</v>
      </c>
      <c r="DQ417">
        <v>1</v>
      </c>
      <c r="DU417">
        <v>1013</v>
      </c>
      <c r="DV417" t="s">
        <v>101</v>
      </c>
      <c r="DW417" t="s">
        <v>101</v>
      </c>
      <c r="DX417">
        <v>1</v>
      </c>
      <c r="EE417">
        <v>16510417</v>
      </c>
      <c r="EF417">
        <v>3</v>
      </c>
      <c r="EG417" t="s">
        <v>368</v>
      </c>
      <c r="EH417">
        <v>0</v>
      </c>
      <c r="EI417" t="s">
        <v>4</v>
      </c>
      <c r="EJ417">
        <v>2</v>
      </c>
      <c r="EK417">
        <v>110011</v>
      </c>
      <c r="EL417" t="s">
        <v>562</v>
      </c>
      <c r="EM417" t="s">
        <v>399</v>
      </c>
      <c r="EO417" t="s">
        <v>384</v>
      </c>
      <c r="EQ417">
        <v>0</v>
      </c>
      <c r="ER417">
        <v>9.36</v>
      </c>
      <c r="ES417">
        <v>1.28</v>
      </c>
      <c r="ET417">
        <v>0</v>
      </c>
      <c r="EU417">
        <v>0</v>
      </c>
      <c r="EV417">
        <v>8.08</v>
      </c>
      <c r="EW417">
        <v>0.84</v>
      </c>
      <c r="EX417">
        <v>0</v>
      </c>
      <c r="EY417">
        <v>0</v>
      </c>
      <c r="FQ417">
        <v>0</v>
      </c>
      <c r="FR417">
        <f t="shared" si="419"/>
        <v>0</v>
      </c>
      <c r="FS417">
        <v>0</v>
      </c>
      <c r="FX417">
        <v>80</v>
      </c>
      <c r="FY417">
        <v>60</v>
      </c>
      <c r="GA417" t="s">
        <v>4</v>
      </c>
      <c r="GD417">
        <v>0</v>
      </c>
      <c r="GF417">
        <v>-1089188621</v>
      </c>
      <c r="GG417">
        <v>1</v>
      </c>
      <c r="GH417">
        <v>1</v>
      </c>
      <c r="GI417">
        <v>4</v>
      </c>
      <c r="GJ417">
        <v>0</v>
      </c>
      <c r="GK417">
        <f>ROUND(R417*(S12)/100,2)</f>
        <v>0</v>
      </c>
      <c r="GL417">
        <f t="shared" si="420"/>
        <v>0</v>
      </c>
      <c r="GM417">
        <f t="shared" si="421"/>
        <v>455.85</v>
      </c>
      <c r="GN417">
        <f t="shared" si="422"/>
        <v>0</v>
      </c>
      <c r="GO417">
        <f t="shared" si="423"/>
        <v>455.85</v>
      </c>
      <c r="GP417">
        <f t="shared" si="424"/>
        <v>0</v>
      </c>
      <c r="GR417">
        <v>0</v>
      </c>
      <c r="GS417">
        <v>3</v>
      </c>
      <c r="GT417">
        <v>0</v>
      </c>
      <c r="GU417" t="s">
        <v>4</v>
      </c>
      <c r="GV417">
        <f t="shared" si="425"/>
        <v>0</v>
      </c>
      <c r="GW417">
        <v>1</v>
      </c>
      <c r="GX417">
        <f t="shared" si="426"/>
        <v>0</v>
      </c>
      <c r="HA417">
        <v>0</v>
      </c>
      <c r="HB417">
        <v>0</v>
      </c>
      <c r="IK417">
        <v>0</v>
      </c>
    </row>
    <row r="418" spans="1:255" x14ac:dyDescent="0.2">
      <c r="A418" s="2">
        <v>17</v>
      </c>
      <c r="B418" s="2">
        <v>1</v>
      </c>
      <c r="C418" s="2">
        <f>ROW(SmtRes!A764)</f>
        <v>764</v>
      </c>
      <c r="D418" s="2">
        <f>ROW(EtalonRes!A754)</f>
        <v>754</v>
      </c>
      <c r="E418" s="2" t="s">
        <v>563</v>
      </c>
      <c r="F418" s="2" t="s">
        <v>564</v>
      </c>
      <c r="G418" s="2" t="s">
        <v>565</v>
      </c>
      <c r="H418" s="2" t="s">
        <v>38</v>
      </c>
      <c r="I418" s="2">
        <f>ROUND(36/100,9)</f>
        <v>0.36</v>
      </c>
      <c r="J418" s="2">
        <v>0</v>
      </c>
      <c r="K418" s="2"/>
      <c r="L418" s="2"/>
      <c r="M418" s="2"/>
      <c r="N418" s="2"/>
      <c r="O418" s="2">
        <f t="shared" si="392"/>
        <v>16.760000000000002</v>
      </c>
      <c r="P418" s="2">
        <f t="shared" si="393"/>
        <v>0</v>
      </c>
      <c r="Q418" s="2">
        <f t="shared" si="394"/>
        <v>0.03</v>
      </c>
      <c r="R418" s="2">
        <f t="shared" si="395"/>
        <v>0.02</v>
      </c>
      <c r="S418" s="2">
        <f t="shared" si="396"/>
        <v>16.73</v>
      </c>
      <c r="T418" s="2">
        <f t="shared" si="397"/>
        <v>0</v>
      </c>
      <c r="U418" s="2">
        <f t="shared" si="398"/>
        <v>1.7593199999999998</v>
      </c>
      <c r="V418" s="2">
        <f t="shared" si="399"/>
        <v>1.08E-3</v>
      </c>
      <c r="W418" s="2">
        <f t="shared" si="400"/>
        <v>0</v>
      </c>
      <c r="X418" s="2">
        <f t="shared" si="401"/>
        <v>15.91</v>
      </c>
      <c r="Y418" s="2">
        <f t="shared" si="402"/>
        <v>10.89</v>
      </c>
      <c r="Z418" s="2"/>
      <c r="AA418" s="2">
        <v>16483241</v>
      </c>
      <c r="AB418" s="2">
        <f t="shared" si="403"/>
        <v>46.569000000000003</v>
      </c>
      <c r="AC418" s="2">
        <f>ROUND(((ES418*0)),6)</f>
        <v>0</v>
      </c>
      <c r="AD418" s="2">
        <f>ROUND(((((ET418*0.3))-((EU418*0.3)))+AE418),6)</f>
        <v>9.2999999999999999E-2</v>
      </c>
      <c r="AE418" s="2">
        <f t="shared" si="404"/>
        <v>4.2000000000000003E-2</v>
      </c>
      <c r="AF418" s="2">
        <f t="shared" si="404"/>
        <v>46.475999999999999</v>
      </c>
      <c r="AG418" s="2">
        <f t="shared" si="405"/>
        <v>0</v>
      </c>
      <c r="AH418" s="2">
        <f t="shared" si="406"/>
        <v>4.8869999999999996</v>
      </c>
      <c r="AI418" s="2">
        <f t="shared" si="406"/>
        <v>3.0000000000000001E-3</v>
      </c>
      <c r="AJ418" s="2">
        <f t="shared" si="407"/>
        <v>0</v>
      </c>
      <c r="AK418" s="2">
        <v>206.76</v>
      </c>
      <c r="AL418" s="2">
        <v>51.53</v>
      </c>
      <c r="AM418" s="2">
        <v>0.31</v>
      </c>
      <c r="AN418" s="2">
        <v>0.14000000000000001</v>
      </c>
      <c r="AO418" s="2">
        <v>154.91999999999999</v>
      </c>
      <c r="AP418" s="2">
        <v>0</v>
      </c>
      <c r="AQ418" s="2">
        <v>16.29</v>
      </c>
      <c r="AR418" s="2">
        <v>0.01</v>
      </c>
      <c r="AS418" s="2">
        <v>0</v>
      </c>
      <c r="AT418" s="2">
        <v>95</v>
      </c>
      <c r="AU418" s="2">
        <v>65</v>
      </c>
      <c r="AV418" s="2">
        <v>1</v>
      </c>
      <c r="AW418" s="2">
        <v>1</v>
      </c>
      <c r="AX418" s="2"/>
      <c r="AY418" s="2"/>
      <c r="AZ418" s="2">
        <v>1</v>
      </c>
      <c r="BA418" s="2">
        <v>1</v>
      </c>
      <c r="BB418" s="2">
        <v>1</v>
      </c>
      <c r="BC418" s="2">
        <v>1</v>
      </c>
      <c r="BD418" s="2" t="s">
        <v>4</v>
      </c>
      <c r="BE418" s="2" t="s">
        <v>4</v>
      </c>
      <c r="BF418" s="2" t="s">
        <v>4</v>
      </c>
      <c r="BG418" s="2" t="s">
        <v>4</v>
      </c>
      <c r="BH418" s="2">
        <v>0</v>
      </c>
      <c r="BI418" s="2">
        <v>2</v>
      </c>
      <c r="BJ418" s="2" t="s">
        <v>566</v>
      </c>
      <c r="BK418" s="2"/>
      <c r="BL418" s="2"/>
      <c r="BM418" s="2">
        <v>108001</v>
      </c>
      <c r="BN418" s="2">
        <v>0</v>
      </c>
      <c r="BO418" s="2" t="s">
        <v>4</v>
      </c>
      <c r="BP418" s="2">
        <v>0</v>
      </c>
      <c r="BQ418" s="2">
        <v>3</v>
      </c>
      <c r="BR418" s="2">
        <v>0</v>
      </c>
      <c r="BS418" s="2">
        <v>1</v>
      </c>
      <c r="BT418" s="2">
        <v>1</v>
      </c>
      <c r="BU418" s="2">
        <v>1</v>
      </c>
      <c r="BV418" s="2">
        <v>1</v>
      </c>
      <c r="BW418" s="2">
        <v>1</v>
      </c>
      <c r="BX418" s="2">
        <v>1</v>
      </c>
      <c r="BY418" s="2" t="s">
        <v>4</v>
      </c>
      <c r="BZ418" s="2">
        <v>95</v>
      </c>
      <c r="CA418" s="2">
        <v>65</v>
      </c>
      <c r="CB418" s="2"/>
      <c r="CC418" s="2"/>
      <c r="CD418" s="2"/>
      <c r="CE418" s="2"/>
      <c r="CF418" s="2">
        <v>0</v>
      </c>
      <c r="CG418" s="2">
        <v>0</v>
      </c>
      <c r="CH418" s="2"/>
      <c r="CI418" s="2"/>
      <c r="CJ418" s="2"/>
      <c r="CK418" s="2"/>
      <c r="CL418" s="2"/>
      <c r="CM418" s="2">
        <v>0</v>
      </c>
      <c r="CN418" s="2" t="s">
        <v>382</v>
      </c>
      <c r="CO418" s="2">
        <v>0</v>
      </c>
      <c r="CP418" s="2">
        <f t="shared" si="408"/>
        <v>16.760000000000002</v>
      </c>
      <c r="CQ418" s="2">
        <f t="shared" si="409"/>
        <v>0</v>
      </c>
      <c r="CR418" s="2">
        <f t="shared" si="410"/>
        <v>9.2999999999999999E-2</v>
      </c>
      <c r="CS418" s="2">
        <f t="shared" si="411"/>
        <v>4.2000000000000003E-2</v>
      </c>
      <c r="CT418" s="2">
        <f t="shared" si="412"/>
        <v>46.475999999999999</v>
      </c>
      <c r="CU418" s="2">
        <f t="shared" si="413"/>
        <v>0</v>
      </c>
      <c r="CV418" s="2">
        <f t="shared" si="414"/>
        <v>4.8869999999999996</v>
      </c>
      <c r="CW418" s="2">
        <f t="shared" si="415"/>
        <v>3.0000000000000001E-3</v>
      </c>
      <c r="CX418" s="2">
        <f t="shared" si="416"/>
        <v>0</v>
      </c>
      <c r="CY418" s="2">
        <f t="shared" si="417"/>
        <v>15.9125</v>
      </c>
      <c r="CZ418" s="2">
        <f t="shared" si="418"/>
        <v>10.887499999999999</v>
      </c>
      <c r="DA418" s="2"/>
      <c r="DB418" s="2"/>
      <c r="DC418" s="2" t="s">
        <v>4</v>
      </c>
      <c r="DD418" s="2" t="s">
        <v>20</v>
      </c>
      <c r="DE418" s="2" t="s">
        <v>383</v>
      </c>
      <c r="DF418" s="2" t="s">
        <v>383</v>
      </c>
      <c r="DG418" s="2" t="s">
        <v>383</v>
      </c>
      <c r="DH418" s="2" t="s">
        <v>4</v>
      </c>
      <c r="DI418" s="2" t="s">
        <v>383</v>
      </c>
      <c r="DJ418" s="2" t="s">
        <v>383</v>
      </c>
      <c r="DK418" s="2" t="s">
        <v>4</v>
      </c>
      <c r="DL418" s="2" t="s">
        <v>4</v>
      </c>
      <c r="DM418" s="2" t="s">
        <v>4</v>
      </c>
      <c r="DN418" s="2">
        <v>0</v>
      </c>
      <c r="DO418" s="2">
        <v>0</v>
      </c>
      <c r="DP418" s="2">
        <v>1</v>
      </c>
      <c r="DQ418" s="2">
        <v>1</v>
      </c>
      <c r="DR418" s="2"/>
      <c r="DS418" s="2"/>
      <c r="DT418" s="2"/>
      <c r="DU418" s="2">
        <v>1003</v>
      </c>
      <c r="DV418" s="2" t="s">
        <v>38</v>
      </c>
      <c r="DW418" s="2" t="s">
        <v>38</v>
      </c>
      <c r="DX418" s="2">
        <v>100</v>
      </c>
      <c r="DY418" s="2"/>
      <c r="DZ418" s="2"/>
      <c r="EA418" s="2"/>
      <c r="EB418" s="2"/>
      <c r="EC418" s="2"/>
      <c r="ED418" s="2"/>
      <c r="EE418" s="2">
        <v>16510370</v>
      </c>
      <c r="EF418" s="2">
        <v>3</v>
      </c>
      <c r="EG418" s="2" t="s">
        <v>368</v>
      </c>
      <c r="EH418" s="2">
        <v>0</v>
      </c>
      <c r="EI418" s="2" t="s">
        <v>4</v>
      </c>
      <c r="EJ418" s="2">
        <v>2</v>
      </c>
      <c r="EK418" s="2">
        <v>108001</v>
      </c>
      <c r="EL418" s="2" t="s">
        <v>369</v>
      </c>
      <c r="EM418" s="2" t="s">
        <v>370</v>
      </c>
      <c r="EN418" s="2"/>
      <c r="EO418" s="2" t="s">
        <v>384</v>
      </c>
      <c r="EP418" s="2"/>
      <c r="EQ418" s="2">
        <v>0</v>
      </c>
      <c r="ER418" s="2">
        <v>206.76</v>
      </c>
      <c r="ES418" s="2">
        <v>51.53</v>
      </c>
      <c r="ET418" s="2">
        <v>0.31</v>
      </c>
      <c r="EU418" s="2">
        <v>0.14000000000000001</v>
      </c>
      <c r="EV418" s="2">
        <v>154.91999999999999</v>
      </c>
      <c r="EW418" s="2">
        <v>16.29</v>
      </c>
      <c r="EX418" s="2">
        <v>0.01</v>
      </c>
      <c r="EY418" s="2">
        <v>0</v>
      </c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>
        <v>0</v>
      </c>
      <c r="FR418" s="2">
        <f t="shared" si="419"/>
        <v>0</v>
      </c>
      <c r="FS418" s="2">
        <v>0</v>
      </c>
      <c r="FT418" s="2"/>
      <c r="FU418" s="2"/>
      <c r="FV418" s="2"/>
      <c r="FW418" s="2"/>
      <c r="FX418" s="2">
        <v>95</v>
      </c>
      <c r="FY418" s="2">
        <v>65</v>
      </c>
      <c r="FZ418" s="2"/>
      <c r="GA418" s="2" t="s">
        <v>4</v>
      </c>
      <c r="GB418" s="2"/>
      <c r="GC418" s="2"/>
      <c r="GD418" s="2">
        <v>0</v>
      </c>
      <c r="GE418" s="2"/>
      <c r="GF418" s="2">
        <v>-678378528</v>
      </c>
      <c r="GG418" s="2">
        <v>2</v>
      </c>
      <c r="GH418" s="2">
        <v>1</v>
      </c>
      <c r="GI418" s="2">
        <v>-2</v>
      </c>
      <c r="GJ418" s="2">
        <v>0</v>
      </c>
      <c r="GK418" s="2">
        <f>ROUND(R418*(R12)/100,2)</f>
        <v>0</v>
      </c>
      <c r="GL418" s="2">
        <f t="shared" si="420"/>
        <v>0</v>
      </c>
      <c r="GM418" s="2">
        <f t="shared" si="421"/>
        <v>43.56</v>
      </c>
      <c r="GN418" s="2">
        <f t="shared" si="422"/>
        <v>0</v>
      </c>
      <c r="GO418" s="2">
        <f t="shared" si="423"/>
        <v>43.56</v>
      </c>
      <c r="GP418" s="2">
        <f t="shared" si="424"/>
        <v>0</v>
      </c>
      <c r="GQ418" s="2"/>
      <c r="GR418" s="2">
        <v>0</v>
      </c>
      <c r="GS418" s="2">
        <v>3</v>
      </c>
      <c r="GT418" s="2">
        <v>0</v>
      </c>
      <c r="GU418" s="2" t="s">
        <v>4</v>
      </c>
      <c r="GV418" s="2">
        <f t="shared" si="425"/>
        <v>0</v>
      </c>
      <c r="GW418" s="2">
        <v>1</v>
      </c>
      <c r="GX418" s="2">
        <f t="shared" si="426"/>
        <v>0</v>
      </c>
      <c r="GY418" s="2"/>
      <c r="GZ418" s="2"/>
      <c r="HA418" s="2">
        <v>0</v>
      </c>
      <c r="HB418" s="2">
        <v>0</v>
      </c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/>
      <c r="HS418" s="2"/>
      <c r="HT418" s="2"/>
      <c r="HU418" s="2"/>
      <c r="HV418" s="2"/>
      <c r="HW418" s="2"/>
      <c r="HX418" s="2"/>
      <c r="HY418" s="2"/>
      <c r="HZ418" s="2"/>
      <c r="IA418" s="2"/>
      <c r="IB418" s="2"/>
      <c r="IC418" s="2"/>
      <c r="ID418" s="2"/>
      <c r="IE418" s="2"/>
      <c r="IF418" s="2"/>
      <c r="IG418" s="2"/>
      <c r="IH418" s="2"/>
      <c r="II418" s="2"/>
      <c r="IJ418" s="2"/>
      <c r="IK418" s="2">
        <v>0</v>
      </c>
      <c r="IL418" s="2"/>
      <c r="IM418" s="2"/>
      <c r="IN418" s="2"/>
      <c r="IO418" s="2"/>
      <c r="IP418" s="2"/>
      <c r="IQ418" s="2"/>
      <c r="IR418" s="2"/>
      <c r="IS418" s="2"/>
      <c r="IT418" s="2"/>
      <c r="IU418" s="2"/>
    </row>
    <row r="419" spans="1:255" x14ac:dyDescent="0.2">
      <c r="A419">
        <v>17</v>
      </c>
      <c r="B419">
        <v>1</v>
      </c>
      <c r="C419">
        <f>ROW(SmtRes!A770)</f>
        <v>770</v>
      </c>
      <c r="D419">
        <f>ROW(EtalonRes!A760)</f>
        <v>760</v>
      </c>
      <c r="E419" t="s">
        <v>563</v>
      </c>
      <c r="F419" t="s">
        <v>564</v>
      </c>
      <c r="G419" t="s">
        <v>565</v>
      </c>
      <c r="H419" t="s">
        <v>38</v>
      </c>
      <c r="I419">
        <f>ROUND(36/100,9)</f>
        <v>0.36</v>
      </c>
      <c r="J419">
        <v>0</v>
      </c>
      <c r="O419">
        <f t="shared" si="392"/>
        <v>109.48</v>
      </c>
      <c r="P419">
        <f t="shared" si="393"/>
        <v>0</v>
      </c>
      <c r="Q419">
        <f t="shared" si="394"/>
        <v>0.22</v>
      </c>
      <c r="R419">
        <f t="shared" si="395"/>
        <v>0.1</v>
      </c>
      <c r="S419">
        <f t="shared" si="396"/>
        <v>109.26</v>
      </c>
      <c r="T419">
        <f t="shared" si="397"/>
        <v>0</v>
      </c>
      <c r="U419">
        <f t="shared" si="398"/>
        <v>1.7593199999999998</v>
      </c>
      <c r="V419">
        <f t="shared" si="399"/>
        <v>1.08E-3</v>
      </c>
      <c r="W419">
        <f t="shared" si="400"/>
        <v>0</v>
      </c>
      <c r="X419">
        <f t="shared" si="401"/>
        <v>103.89</v>
      </c>
      <c r="Y419">
        <f t="shared" si="402"/>
        <v>71.08</v>
      </c>
      <c r="AA419">
        <v>16483255</v>
      </c>
      <c r="AB419">
        <f t="shared" si="403"/>
        <v>46.569000000000003</v>
      </c>
      <c r="AC419">
        <f>ROUND(((ES419*0)),6)</f>
        <v>0</v>
      </c>
      <c r="AD419">
        <f>ROUND(((((ET419*0.3))-((EU419*0.3)))+AE419),6)</f>
        <v>9.2999999999999999E-2</v>
      </c>
      <c r="AE419">
        <f t="shared" si="404"/>
        <v>4.2000000000000003E-2</v>
      </c>
      <c r="AF419">
        <f t="shared" si="404"/>
        <v>46.475999999999999</v>
      </c>
      <c r="AG419">
        <f t="shared" si="405"/>
        <v>0</v>
      </c>
      <c r="AH419">
        <f t="shared" si="406"/>
        <v>4.8869999999999996</v>
      </c>
      <c r="AI419">
        <f t="shared" si="406"/>
        <v>3.0000000000000001E-3</v>
      </c>
      <c r="AJ419">
        <f t="shared" si="407"/>
        <v>0</v>
      </c>
      <c r="AK419">
        <v>206.76</v>
      </c>
      <c r="AL419">
        <v>51.53</v>
      </c>
      <c r="AM419">
        <v>0.31</v>
      </c>
      <c r="AN419">
        <v>0.14000000000000001</v>
      </c>
      <c r="AO419">
        <v>154.91999999999999</v>
      </c>
      <c r="AP419">
        <v>0</v>
      </c>
      <c r="AQ419">
        <v>16.29</v>
      </c>
      <c r="AR419">
        <v>0.01</v>
      </c>
      <c r="AS419">
        <v>0</v>
      </c>
      <c r="AT419">
        <v>95</v>
      </c>
      <c r="AU419">
        <v>65</v>
      </c>
      <c r="AV419">
        <v>1</v>
      </c>
      <c r="AW419">
        <v>1</v>
      </c>
      <c r="AZ419">
        <v>6.53</v>
      </c>
      <c r="BA419">
        <v>6.53</v>
      </c>
      <c r="BB419">
        <v>6.53</v>
      </c>
      <c r="BC419">
        <v>6.53</v>
      </c>
      <c r="BD419" t="s">
        <v>4</v>
      </c>
      <c r="BE419" t="s">
        <v>4</v>
      </c>
      <c r="BF419" t="s">
        <v>4</v>
      </c>
      <c r="BG419" t="s">
        <v>4</v>
      </c>
      <c r="BH419">
        <v>0</v>
      </c>
      <c r="BI419">
        <v>2</v>
      </c>
      <c r="BJ419" t="s">
        <v>566</v>
      </c>
      <c r="BM419">
        <v>108001</v>
      </c>
      <c r="BN419">
        <v>0</v>
      </c>
      <c r="BO419" t="s">
        <v>4</v>
      </c>
      <c r="BP419">
        <v>0</v>
      </c>
      <c r="BQ419">
        <v>3</v>
      </c>
      <c r="BR419">
        <v>0</v>
      </c>
      <c r="BS419">
        <v>6.53</v>
      </c>
      <c r="BT419">
        <v>1</v>
      </c>
      <c r="BU419">
        <v>1</v>
      </c>
      <c r="BV419">
        <v>1</v>
      </c>
      <c r="BW419">
        <v>1</v>
      </c>
      <c r="BX419">
        <v>1</v>
      </c>
      <c r="BY419" t="s">
        <v>4</v>
      </c>
      <c r="BZ419">
        <v>95</v>
      </c>
      <c r="CA419">
        <v>65</v>
      </c>
      <c r="CF419">
        <v>0</v>
      </c>
      <c r="CG419">
        <v>0</v>
      </c>
      <c r="CM419">
        <v>0</v>
      </c>
      <c r="CN419" t="s">
        <v>382</v>
      </c>
      <c r="CO419">
        <v>0</v>
      </c>
      <c r="CP419">
        <f t="shared" si="408"/>
        <v>109.48</v>
      </c>
      <c r="CQ419">
        <f t="shared" si="409"/>
        <v>0</v>
      </c>
      <c r="CR419">
        <f t="shared" si="410"/>
        <v>0.60729</v>
      </c>
      <c r="CS419">
        <f t="shared" si="411"/>
        <v>0.27426</v>
      </c>
      <c r="CT419">
        <f t="shared" si="412"/>
        <v>303.48828000000003</v>
      </c>
      <c r="CU419">
        <f t="shared" si="413"/>
        <v>0</v>
      </c>
      <c r="CV419">
        <f t="shared" si="414"/>
        <v>4.8869999999999996</v>
      </c>
      <c r="CW419">
        <f t="shared" si="415"/>
        <v>3.0000000000000001E-3</v>
      </c>
      <c r="CX419">
        <f t="shared" si="416"/>
        <v>0</v>
      </c>
      <c r="CY419">
        <f t="shared" si="417"/>
        <v>103.89200000000001</v>
      </c>
      <c r="CZ419">
        <f t="shared" si="418"/>
        <v>71.084000000000003</v>
      </c>
      <c r="DC419" t="s">
        <v>4</v>
      </c>
      <c r="DD419" t="s">
        <v>20</v>
      </c>
      <c r="DE419" t="s">
        <v>383</v>
      </c>
      <c r="DF419" t="s">
        <v>383</v>
      </c>
      <c r="DG419" t="s">
        <v>383</v>
      </c>
      <c r="DH419" t="s">
        <v>4</v>
      </c>
      <c r="DI419" t="s">
        <v>383</v>
      </c>
      <c r="DJ419" t="s">
        <v>383</v>
      </c>
      <c r="DK419" t="s">
        <v>4</v>
      </c>
      <c r="DL419" t="s">
        <v>4</v>
      </c>
      <c r="DM419" t="s">
        <v>4</v>
      </c>
      <c r="DN419">
        <v>0</v>
      </c>
      <c r="DO419">
        <v>0</v>
      </c>
      <c r="DP419">
        <v>1</v>
      </c>
      <c r="DQ419">
        <v>1</v>
      </c>
      <c r="DU419">
        <v>1003</v>
      </c>
      <c r="DV419" t="s">
        <v>38</v>
      </c>
      <c r="DW419" t="s">
        <v>38</v>
      </c>
      <c r="DX419">
        <v>100</v>
      </c>
      <c r="EE419">
        <v>16510370</v>
      </c>
      <c r="EF419">
        <v>3</v>
      </c>
      <c r="EG419" t="s">
        <v>368</v>
      </c>
      <c r="EH419">
        <v>0</v>
      </c>
      <c r="EI419" t="s">
        <v>4</v>
      </c>
      <c r="EJ419">
        <v>2</v>
      </c>
      <c r="EK419">
        <v>108001</v>
      </c>
      <c r="EL419" t="s">
        <v>369</v>
      </c>
      <c r="EM419" t="s">
        <v>370</v>
      </c>
      <c r="EO419" t="s">
        <v>384</v>
      </c>
      <c r="EQ419">
        <v>0</v>
      </c>
      <c r="ER419">
        <v>206.76</v>
      </c>
      <c r="ES419">
        <v>51.53</v>
      </c>
      <c r="ET419">
        <v>0.31</v>
      </c>
      <c r="EU419">
        <v>0.14000000000000001</v>
      </c>
      <c r="EV419">
        <v>154.91999999999999</v>
      </c>
      <c r="EW419">
        <v>16.29</v>
      </c>
      <c r="EX419">
        <v>0.01</v>
      </c>
      <c r="EY419">
        <v>0</v>
      </c>
      <c r="FQ419">
        <v>0</v>
      </c>
      <c r="FR419">
        <f t="shared" si="419"/>
        <v>0</v>
      </c>
      <c r="FS419">
        <v>0</v>
      </c>
      <c r="FX419">
        <v>95</v>
      </c>
      <c r="FY419">
        <v>65</v>
      </c>
      <c r="GA419" t="s">
        <v>4</v>
      </c>
      <c r="GD419">
        <v>0</v>
      </c>
      <c r="GF419">
        <v>-678378528</v>
      </c>
      <c r="GG419">
        <v>1</v>
      </c>
      <c r="GH419">
        <v>1</v>
      </c>
      <c r="GI419">
        <v>4</v>
      </c>
      <c r="GJ419">
        <v>0</v>
      </c>
      <c r="GK419">
        <f>ROUND(R419*(S12)/100,2)</f>
        <v>0</v>
      </c>
      <c r="GL419">
        <f t="shared" si="420"/>
        <v>0</v>
      </c>
      <c r="GM419">
        <f t="shared" si="421"/>
        <v>284.45</v>
      </c>
      <c r="GN419">
        <f t="shared" si="422"/>
        <v>0</v>
      </c>
      <c r="GO419">
        <f t="shared" si="423"/>
        <v>284.45</v>
      </c>
      <c r="GP419">
        <f t="shared" si="424"/>
        <v>0</v>
      </c>
      <c r="GR419">
        <v>0</v>
      </c>
      <c r="GS419">
        <v>3</v>
      </c>
      <c r="GT419">
        <v>0</v>
      </c>
      <c r="GU419" t="s">
        <v>4</v>
      </c>
      <c r="GV419">
        <f t="shared" si="425"/>
        <v>0</v>
      </c>
      <c r="GW419">
        <v>1</v>
      </c>
      <c r="GX419">
        <f t="shared" si="426"/>
        <v>0</v>
      </c>
      <c r="HA419">
        <v>0</v>
      </c>
      <c r="HB419">
        <v>0</v>
      </c>
      <c r="IK419">
        <v>0</v>
      </c>
    </row>
    <row r="420" spans="1:255" x14ac:dyDescent="0.2">
      <c r="A420" s="2">
        <v>17</v>
      </c>
      <c r="B420" s="2">
        <v>1</v>
      </c>
      <c r="C420" s="2">
        <f>ROW(SmtRes!A773)</f>
        <v>773</v>
      </c>
      <c r="D420" s="2">
        <f>ROW(EtalonRes!A763)</f>
        <v>763</v>
      </c>
      <c r="E420" s="2" t="s">
        <v>567</v>
      </c>
      <c r="F420" s="2" t="s">
        <v>373</v>
      </c>
      <c r="G420" s="2" t="s">
        <v>374</v>
      </c>
      <c r="H420" s="2" t="s">
        <v>38</v>
      </c>
      <c r="I420" s="2">
        <f>ROUND(36/100,9)</f>
        <v>0.36</v>
      </c>
      <c r="J420" s="2">
        <v>0</v>
      </c>
      <c r="K420" s="2"/>
      <c r="L420" s="2"/>
      <c r="M420" s="2"/>
      <c r="N420" s="2"/>
      <c r="O420" s="2">
        <f t="shared" si="392"/>
        <v>27.18</v>
      </c>
      <c r="P420" s="2">
        <f t="shared" si="393"/>
        <v>0</v>
      </c>
      <c r="Q420" s="2">
        <f t="shared" si="394"/>
        <v>0.11</v>
      </c>
      <c r="R420" s="2">
        <f t="shared" si="395"/>
        <v>0.05</v>
      </c>
      <c r="S420" s="2">
        <f t="shared" si="396"/>
        <v>27.07</v>
      </c>
      <c r="T420" s="2">
        <f t="shared" si="397"/>
        <v>0</v>
      </c>
      <c r="U420" s="2">
        <f t="shared" si="398"/>
        <v>3.4704000000000002</v>
      </c>
      <c r="V420" s="2">
        <f t="shared" si="399"/>
        <v>3.5999999999999999E-3</v>
      </c>
      <c r="W420" s="2">
        <f t="shared" si="400"/>
        <v>0</v>
      </c>
      <c r="X420" s="2">
        <f t="shared" si="401"/>
        <v>23.05</v>
      </c>
      <c r="Y420" s="2">
        <f t="shared" si="402"/>
        <v>17.63</v>
      </c>
      <c r="Z420" s="2"/>
      <c r="AA420" s="2">
        <v>16483241</v>
      </c>
      <c r="AB420" s="2">
        <f t="shared" si="403"/>
        <v>75.5</v>
      </c>
      <c r="AC420" s="2">
        <f t="shared" ref="AC420:AC433" si="427">ROUND((ES420),6)</f>
        <v>0</v>
      </c>
      <c r="AD420" s="2">
        <f t="shared" ref="AD420:AD433" si="428">ROUND((((ET420)-(EU420))+AE420),6)</f>
        <v>0.31</v>
      </c>
      <c r="AE420" s="2">
        <f t="shared" ref="AE420:AE433" si="429">ROUND((EU420),6)</f>
        <v>0.14000000000000001</v>
      </c>
      <c r="AF420" s="2">
        <f t="shared" ref="AF420:AF433" si="430">ROUND((EV420),6)</f>
        <v>75.19</v>
      </c>
      <c r="AG420" s="2">
        <f t="shared" si="405"/>
        <v>0</v>
      </c>
      <c r="AH420" s="2">
        <f t="shared" ref="AH420:AH433" si="431">(EW420)</f>
        <v>9.64</v>
      </c>
      <c r="AI420" s="2">
        <f t="shared" ref="AI420:AI433" si="432">(EX420)</f>
        <v>0.01</v>
      </c>
      <c r="AJ420" s="2">
        <f t="shared" si="407"/>
        <v>0</v>
      </c>
      <c r="AK420" s="2">
        <v>75.5</v>
      </c>
      <c r="AL420" s="2">
        <v>0</v>
      </c>
      <c r="AM420" s="2">
        <v>0.31</v>
      </c>
      <c r="AN420" s="2">
        <v>0.14000000000000001</v>
      </c>
      <c r="AO420" s="2">
        <v>75.19</v>
      </c>
      <c r="AP420" s="2">
        <v>0</v>
      </c>
      <c r="AQ420" s="2">
        <v>9.64</v>
      </c>
      <c r="AR420" s="2">
        <v>0.01</v>
      </c>
      <c r="AS420" s="2">
        <v>0</v>
      </c>
      <c r="AT420" s="2">
        <v>85</v>
      </c>
      <c r="AU420" s="2">
        <v>65</v>
      </c>
      <c r="AV420" s="2">
        <v>1</v>
      </c>
      <c r="AW420" s="2">
        <v>1</v>
      </c>
      <c r="AX420" s="2"/>
      <c r="AY420" s="2"/>
      <c r="AZ420" s="2">
        <v>1</v>
      </c>
      <c r="BA420" s="2">
        <v>1</v>
      </c>
      <c r="BB420" s="2">
        <v>1</v>
      </c>
      <c r="BC420" s="2">
        <v>1</v>
      </c>
      <c r="BD420" s="2" t="s">
        <v>4</v>
      </c>
      <c r="BE420" s="2" t="s">
        <v>4</v>
      </c>
      <c r="BF420" s="2" t="s">
        <v>4</v>
      </c>
      <c r="BG420" s="2" t="s">
        <v>4</v>
      </c>
      <c r="BH420" s="2">
        <v>0</v>
      </c>
      <c r="BI420" s="2">
        <v>1</v>
      </c>
      <c r="BJ420" s="2" t="s">
        <v>375</v>
      </c>
      <c r="BK420" s="2"/>
      <c r="BL420" s="2"/>
      <c r="BM420" s="2">
        <v>67001</v>
      </c>
      <c r="BN420" s="2">
        <v>0</v>
      </c>
      <c r="BO420" s="2" t="s">
        <v>4</v>
      </c>
      <c r="BP420" s="2">
        <v>0</v>
      </c>
      <c r="BQ420" s="2">
        <v>6</v>
      </c>
      <c r="BR420" s="2">
        <v>0</v>
      </c>
      <c r="BS420" s="2">
        <v>1</v>
      </c>
      <c r="BT420" s="2">
        <v>1</v>
      </c>
      <c r="BU420" s="2">
        <v>1</v>
      </c>
      <c r="BV420" s="2">
        <v>1</v>
      </c>
      <c r="BW420" s="2">
        <v>1</v>
      </c>
      <c r="BX420" s="2">
        <v>1</v>
      </c>
      <c r="BY420" s="2" t="s">
        <v>4</v>
      </c>
      <c r="BZ420" s="2">
        <v>85</v>
      </c>
      <c r="CA420" s="2">
        <v>65</v>
      </c>
      <c r="CB420" s="2"/>
      <c r="CC420" s="2"/>
      <c r="CD420" s="2"/>
      <c r="CE420" s="2"/>
      <c r="CF420" s="2">
        <v>0</v>
      </c>
      <c r="CG420" s="2">
        <v>0</v>
      </c>
      <c r="CH420" s="2"/>
      <c r="CI420" s="2"/>
      <c r="CJ420" s="2"/>
      <c r="CK420" s="2"/>
      <c r="CL420" s="2"/>
      <c r="CM420" s="2">
        <v>0</v>
      </c>
      <c r="CN420" s="2" t="s">
        <v>4</v>
      </c>
      <c r="CO420" s="2">
        <v>0</v>
      </c>
      <c r="CP420" s="2">
        <f t="shared" si="408"/>
        <v>27.18</v>
      </c>
      <c r="CQ420" s="2">
        <f t="shared" si="409"/>
        <v>0</v>
      </c>
      <c r="CR420" s="2">
        <f t="shared" si="410"/>
        <v>0.31</v>
      </c>
      <c r="CS420" s="2">
        <f t="shared" si="411"/>
        <v>0.14000000000000001</v>
      </c>
      <c r="CT420" s="2">
        <f t="shared" si="412"/>
        <v>75.19</v>
      </c>
      <c r="CU420" s="2">
        <f t="shared" si="413"/>
        <v>0</v>
      </c>
      <c r="CV420" s="2">
        <f t="shared" si="414"/>
        <v>9.64</v>
      </c>
      <c r="CW420" s="2">
        <f t="shared" si="415"/>
        <v>0.01</v>
      </c>
      <c r="CX420" s="2">
        <f t="shared" si="416"/>
        <v>0</v>
      </c>
      <c r="CY420" s="2">
        <f t="shared" si="417"/>
        <v>23.052000000000003</v>
      </c>
      <c r="CZ420" s="2">
        <f t="shared" si="418"/>
        <v>17.628</v>
      </c>
      <c r="DA420" s="2"/>
      <c r="DB420" s="2"/>
      <c r="DC420" s="2" t="s">
        <v>4</v>
      </c>
      <c r="DD420" s="2" t="s">
        <v>4</v>
      </c>
      <c r="DE420" s="2" t="s">
        <v>4</v>
      </c>
      <c r="DF420" s="2" t="s">
        <v>4</v>
      </c>
      <c r="DG420" s="2" t="s">
        <v>4</v>
      </c>
      <c r="DH420" s="2" t="s">
        <v>4</v>
      </c>
      <c r="DI420" s="2" t="s">
        <v>4</v>
      </c>
      <c r="DJ420" s="2" t="s">
        <v>4</v>
      </c>
      <c r="DK420" s="2" t="s">
        <v>4</v>
      </c>
      <c r="DL420" s="2" t="s">
        <v>4</v>
      </c>
      <c r="DM420" s="2" t="s">
        <v>4</v>
      </c>
      <c r="DN420" s="2">
        <v>0</v>
      </c>
      <c r="DO420" s="2">
        <v>0</v>
      </c>
      <c r="DP420" s="2">
        <v>1</v>
      </c>
      <c r="DQ420" s="2">
        <v>1</v>
      </c>
      <c r="DR420" s="2"/>
      <c r="DS420" s="2"/>
      <c r="DT420" s="2"/>
      <c r="DU420" s="2">
        <v>1003</v>
      </c>
      <c r="DV420" s="2" t="s">
        <v>38</v>
      </c>
      <c r="DW420" s="2" t="s">
        <v>38</v>
      </c>
      <c r="DX420" s="2">
        <v>100</v>
      </c>
      <c r="DY420" s="2"/>
      <c r="DZ420" s="2"/>
      <c r="EA420" s="2"/>
      <c r="EB420" s="2"/>
      <c r="EC420" s="2"/>
      <c r="ED420" s="2"/>
      <c r="EE420" s="2">
        <v>16510612</v>
      </c>
      <c r="EF420" s="2">
        <v>6</v>
      </c>
      <c r="EG420" s="2" t="s">
        <v>53</v>
      </c>
      <c r="EH420" s="2">
        <v>0</v>
      </c>
      <c r="EI420" s="2" t="s">
        <v>4</v>
      </c>
      <c r="EJ420" s="2">
        <v>1</v>
      </c>
      <c r="EK420" s="2">
        <v>67001</v>
      </c>
      <c r="EL420" s="2" t="s">
        <v>376</v>
      </c>
      <c r="EM420" s="2" t="s">
        <v>377</v>
      </c>
      <c r="EN420" s="2"/>
      <c r="EO420" s="2" t="s">
        <v>4</v>
      </c>
      <c r="EP420" s="2"/>
      <c r="EQ420" s="2">
        <v>0</v>
      </c>
      <c r="ER420" s="2">
        <v>75.5</v>
      </c>
      <c r="ES420" s="2">
        <v>0</v>
      </c>
      <c r="ET420" s="2">
        <v>0.31</v>
      </c>
      <c r="EU420" s="2">
        <v>0.14000000000000001</v>
      </c>
      <c r="EV420" s="2">
        <v>75.19</v>
      </c>
      <c r="EW420" s="2">
        <v>9.64</v>
      </c>
      <c r="EX420" s="2">
        <v>0.01</v>
      </c>
      <c r="EY420" s="2">
        <v>0</v>
      </c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>
        <v>0</v>
      </c>
      <c r="FR420" s="2">
        <f t="shared" si="419"/>
        <v>0</v>
      </c>
      <c r="FS420" s="2">
        <v>0</v>
      </c>
      <c r="FT420" s="2"/>
      <c r="FU420" s="2"/>
      <c r="FV420" s="2"/>
      <c r="FW420" s="2"/>
      <c r="FX420" s="2">
        <v>85</v>
      </c>
      <c r="FY420" s="2">
        <v>65</v>
      </c>
      <c r="FZ420" s="2"/>
      <c r="GA420" s="2" t="s">
        <v>4</v>
      </c>
      <c r="GB420" s="2"/>
      <c r="GC420" s="2"/>
      <c r="GD420" s="2">
        <v>0</v>
      </c>
      <c r="GE420" s="2"/>
      <c r="GF420" s="2">
        <v>-240526577</v>
      </c>
      <c r="GG420" s="2">
        <v>2</v>
      </c>
      <c r="GH420" s="2">
        <v>1</v>
      </c>
      <c r="GI420" s="2">
        <v>-2</v>
      </c>
      <c r="GJ420" s="2">
        <v>0</v>
      </c>
      <c r="GK420" s="2">
        <f>ROUND(R420*(R12)/100,2)</f>
        <v>0</v>
      </c>
      <c r="GL420" s="2">
        <f t="shared" si="420"/>
        <v>0</v>
      </c>
      <c r="GM420" s="2">
        <f t="shared" si="421"/>
        <v>67.86</v>
      </c>
      <c r="GN420" s="2">
        <f t="shared" si="422"/>
        <v>67.86</v>
      </c>
      <c r="GO420" s="2">
        <f t="shared" si="423"/>
        <v>0</v>
      </c>
      <c r="GP420" s="2">
        <f t="shared" si="424"/>
        <v>0</v>
      </c>
      <c r="GQ420" s="2"/>
      <c r="GR420" s="2">
        <v>0</v>
      </c>
      <c r="GS420" s="2">
        <v>3</v>
      </c>
      <c r="GT420" s="2">
        <v>0</v>
      </c>
      <c r="GU420" s="2" t="s">
        <v>4</v>
      </c>
      <c r="GV420" s="2">
        <f t="shared" si="425"/>
        <v>0</v>
      </c>
      <c r="GW420" s="2">
        <v>1</v>
      </c>
      <c r="GX420" s="2">
        <f t="shared" si="426"/>
        <v>0</v>
      </c>
      <c r="GY420" s="2"/>
      <c r="GZ420" s="2"/>
      <c r="HA420" s="2">
        <v>0</v>
      </c>
      <c r="HB420" s="2">
        <v>0</v>
      </c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  <c r="HW420" s="2"/>
      <c r="HX420" s="2"/>
      <c r="HY420" s="2"/>
      <c r="HZ420" s="2"/>
      <c r="IA420" s="2"/>
      <c r="IB420" s="2"/>
      <c r="IC420" s="2"/>
      <c r="ID420" s="2"/>
      <c r="IE420" s="2"/>
      <c r="IF420" s="2"/>
      <c r="IG420" s="2"/>
      <c r="IH420" s="2"/>
      <c r="II420" s="2"/>
      <c r="IJ420" s="2"/>
      <c r="IK420" s="2">
        <v>0</v>
      </c>
      <c r="IL420" s="2"/>
      <c r="IM420" s="2"/>
      <c r="IN420" s="2"/>
      <c r="IO420" s="2"/>
      <c r="IP420" s="2"/>
      <c r="IQ420" s="2"/>
      <c r="IR420" s="2"/>
      <c r="IS420" s="2"/>
      <c r="IT420" s="2"/>
      <c r="IU420" s="2"/>
    </row>
    <row r="421" spans="1:255" x14ac:dyDescent="0.2">
      <c r="A421">
        <v>17</v>
      </c>
      <c r="B421">
        <v>1</v>
      </c>
      <c r="C421">
        <f>ROW(SmtRes!A776)</f>
        <v>776</v>
      </c>
      <c r="D421">
        <f>ROW(EtalonRes!A766)</f>
        <v>766</v>
      </c>
      <c r="E421" t="s">
        <v>567</v>
      </c>
      <c r="F421" t="s">
        <v>373</v>
      </c>
      <c r="G421" t="s">
        <v>374</v>
      </c>
      <c r="H421" t="s">
        <v>38</v>
      </c>
      <c r="I421">
        <f>ROUND(36/100,9)</f>
        <v>0.36</v>
      </c>
      <c r="J421">
        <v>0</v>
      </c>
      <c r="O421">
        <f t="shared" si="392"/>
        <v>177.49</v>
      </c>
      <c r="P421">
        <f t="shared" si="393"/>
        <v>0</v>
      </c>
      <c r="Q421">
        <f t="shared" si="394"/>
        <v>0.73</v>
      </c>
      <c r="R421">
        <f t="shared" si="395"/>
        <v>0.33</v>
      </c>
      <c r="S421">
        <f t="shared" si="396"/>
        <v>176.76</v>
      </c>
      <c r="T421">
        <f t="shared" si="397"/>
        <v>0</v>
      </c>
      <c r="U421">
        <f t="shared" si="398"/>
        <v>3.4704000000000002</v>
      </c>
      <c r="V421">
        <f t="shared" si="399"/>
        <v>3.5999999999999999E-3</v>
      </c>
      <c r="W421">
        <f t="shared" si="400"/>
        <v>0</v>
      </c>
      <c r="X421">
        <f t="shared" si="401"/>
        <v>150.53</v>
      </c>
      <c r="Y421">
        <f t="shared" si="402"/>
        <v>115.11</v>
      </c>
      <c r="AA421">
        <v>16483255</v>
      </c>
      <c r="AB421">
        <f t="shared" si="403"/>
        <v>75.5</v>
      </c>
      <c r="AC421">
        <f t="shared" si="427"/>
        <v>0</v>
      </c>
      <c r="AD421">
        <f t="shared" si="428"/>
        <v>0.31</v>
      </c>
      <c r="AE421">
        <f t="shared" si="429"/>
        <v>0.14000000000000001</v>
      </c>
      <c r="AF421">
        <f t="shared" si="430"/>
        <v>75.19</v>
      </c>
      <c r="AG421">
        <f t="shared" si="405"/>
        <v>0</v>
      </c>
      <c r="AH421">
        <f t="shared" si="431"/>
        <v>9.64</v>
      </c>
      <c r="AI421">
        <f t="shared" si="432"/>
        <v>0.01</v>
      </c>
      <c r="AJ421">
        <f t="shared" si="407"/>
        <v>0</v>
      </c>
      <c r="AK421">
        <v>75.5</v>
      </c>
      <c r="AL421">
        <v>0</v>
      </c>
      <c r="AM421">
        <v>0.31</v>
      </c>
      <c r="AN421">
        <v>0.14000000000000001</v>
      </c>
      <c r="AO421">
        <v>75.19</v>
      </c>
      <c r="AP421">
        <v>0</v>
      </c>
      <c r="AQ421">
        <v>9.64</v>
      </c>
      <c r="AR421">
        <v>0.01</v>
      </c>
      <c r="AS421">
        <v>0</v>
      </c>
      <c r="AT421">
        <v>85</v>
      </c>
      <c r="AU421">
        <v>65</v>
      </c>
      <c r="AV421">
        <v>1</v>
      </c>
      <c r="AW421">
        <v>1</v>
      </c>
      <c r="AZ421">
        <v>6.53</v>
      </c>
      <c r="BA421">
        <v>6.53</v>
      </c>
      <c r="BB421">
        <v>6.53</v>
      </c>
      <c r="BC421">
        <v>6.53</v>
      </c>
      <c r="BD421" t="s">
        <v>4</v>
      </c>
      <c r="BE421" t="s">
        <v>4</v>
      </c>
      <c r="BF421" t="s">
        <v>4</v>
      </c>
      <c r="BG421" t="s">
        <v>4</v>
      </c>
      <c r="BH421">
        <v>0</v>
      </c>
      <c r="BI421">
        <v>1</v>
      </c>
      <c r="BJ421" t="s">
        <v>375</v>
      </c>
      <c r="BM421">
        <v>67001</v>
      </c>
      <c r="BN421">
        <v>0</v>
      </c>
      <c r="BO421" t="s">
        <v>4</v>
      </c>
      <c r="BP421">
        <v>0</v>
      </c>
      <c r="BQ421">
        <v>6</v>
      </c>
      <c r="BR421">
        <v>0</v>
      </c>
      <c r="BS421">
        <v>6.53</v>
      </c>
      <c r="BT421">
        <v>1</v>
      </c>
      <c r="BU421">
        <v>1</v>
      </c>
      <c r="BV421">
        <v>1</v>
      </c>
      <c r="BW421">
        <v>1</v>
      </c>
      <c r="BX421">
        <v>1</v>
      </c>
      <c r="BY421" t="s">
        <v>4</v>
      </c>
      <c r="BZ421">
        <v>85</v>
      </c>
      <c r="CA421">
        <v>65</v>
      </c>
      <c r="CF421">
        <v>0</v>
      </c>
      <c r="CG421">
        <v>0</v>
      </c>
      <c r="CM421">
        <v>0</v>
      </c>
      <c r="CN421" t="s">
        <v>4</v>
      </c>
      <c r="CO421">
        <v>0</v>
      </c>
      <c r="CP421">
        <f t="shared" si="408"/>
        <v>177.48999999999998</v>
      </c>
      <c r="CQ421">
        <f t="shared" si="409"/>
        <v>0</v>
      </c>
      <c r="CR421">
        <f t="shared" si="410"/>
        <v>2.0243000000000002</v>
      </c>
      <c r="CS421">
        <f t="shared" si="411"/>
        <v>0.91420000000000012</v>
      </c>
      <c r="CT421">
        <f t="shared" si="412"/>
        <v>490.9907</v>
      </c>
      <c r="CU421">
        <f t="shared" si="413"/>
        <v>0</v>
      </c>
      <c r="CV421">
        <f t="shared" si="414"/>
        <v>9.64</v>
      </c>
      <c r="CW421">
        <f t="shared" si="415"/>
        <v>0.01</v>
      </c>
      <c r="CX421">
        <f t="shared" si="416"/>
        <v>0</v>
      </c>
      <c r="CY421">
        <f t="shared" si="417"/>
        <v>150.5265</v>
      </c>
      <c r="CZ421">
        <f t="shared" si="418"/>
        <v>115.10850000000001</v>
      </c>
      <c r="DC421" t="s">
        <v>4</v>
      </c>
      <c r="DD421" t="s">
        <v>4</v>
      </c>
      <c r="DE421" t="s">
        <v>4</v>
      </c>
      <c r="DF421" t="s">
        <v>4</v>
      </c>
      <c r="DG421" t="s">
        <v>4</v>
      </c>
      <c r="DH421" t="s">
        <v>4</v>
      </c>
      <c r="DI421" t="s">
        <v>4</v>
      </c>
      <c r="DJ421" t="s">
        <v>4</v>
      </c>
      <c r="DK421" t="s">
        <v>4</v>
      </c>
      <c r="DL421" t="s">
        <v>4</v>
      </c>
      <c r="DM421" t="s">
        <v>4</v>
      </c>
      <c r="DN421">
        <v>0</v>
      </c>
      <c r="DO421">
        <v>0</v>
      </c>
      <c r="DP421">
        <v>1</v>
      </c>
      <c r="DQ421">
        <v>1</v>
      </c>
      <c r="DU421">
        <v>1003</v>
      </c>
      <c r="DV421" t="s">
        <v>38</v>
      </c>
      <c r="DW421" t="s">
        <v>38</v>
      </c>
      <c r="DX421">
        <v>100</v>
      </c>
      <c r="EE421">
        <v>16510612</v>
      </c>
      <c r="EF421">
        <v>6</v>
      </c>
      <c r="EG421" t="s">
        <v>53</v>
      </c>
      <c r="EH421">
        <v>0</v>
      </c>
      <c r="EI421" t="s">
        <v>4</v>
      </c>
      <c r="EJ421">
        <v>1</v>
      </c>
      <c r="EK421">
        <v>67001</v>
      </c>
      <c r="EL421" t="s">
        <v>376</v>
      </c>
      <c r="EM421" t="s">
        <v>377</v>
      </c>
      <c r="EO421" t="s">
        <v>4</v>
      </c>
      <c r="EQ421">
        <v>0</v>
      </c>
      <c r="ER421">
        <v>75.5</v>
      </c>
      <c r="ES421">
        <v>0</v>
      </c>
      <c r="ET421">
        <v>0.31</v>
      </c>
      <c r="EU421">
        <v>0.14000000000000001</v>
      </c>
      <c r="EV421">
        <v>75.19</v>
      </c>
      <c r="EW421">
        <v>9.64</v>
      </c>
      <c r="EX421">
        <v>0.01</v>
      </c>
      <c r="EY421">
        <v>0</v>
      </c>
      <c r="FQ421">
        <v>0</v>
      </c>
      <c r="FR421">
        <f t="shared" si="419"/>
        <v>0</v>
      </c>
      <c r="FS421">
        <v>0</v>
      </c>
      <c r="FX421">
        <v>85</v>
      </c>
      <c r="FY421">
        <v>65</v>
      </c>
      <c r="GA421" t="s">
        <v>4</v>
      </c>
      <c r="GD421">
        <v>0</v>
      </c>
      <c r="GF421">
        <v>-240526577</v>
      </c>
      <c r="GG421">
        <v>1</v>
      </c>
      <c r="GH421">
        <v>1</v>
      </c>
      <c r="GI421">
        <v>4</v>
      </c>
      <c r="GJ421">
        <v>0</v>
      </c>
      <c r="GK421">
        <f>ROUND(R421*(S12)/100,2)</f>
        <v>0</v>
      </c>
      <c r="GL421">
        <f t="shared" si="420"/>
        <v>0</v>
      </c>
      <c r="GM421">
        <f t="shared" si="421"/>
        <v>443.13</v>
      </c>
      <c r="GN421">
        <f t="shared" si="422"/>
        <v>443.13</v>
      </c>
      <c r="GO421">
        <f t="shared" si="423"/>
        <v>0</v>
      </c>
      <c r="GP421">
        <f t="shared" si="424"/>
        <v>0</v>
      </c>
      <c r="GR421">
        <v>0</v>
      </c>
      <c r="GS421">
        <v>3</v>
      </c>
      <c r="GT421">
        <v>0</v>
      </c>
      <c r="GU421" t="s">
        <v>4</v>
      </c>
      <c r="GV421">
        <f t="shared" si="425"/>
        <v>0</v>
      </c>
      <c r="GW421">
        <v>1</v>
      </c>
      <c r="GX421">
        <f t="shared" si="426"/>
        <v>0</v>
      </c>
      <c r="HA421">
        <v>0</v>
      </c>
      <c r="HB421">
        <v>0</v>
      </c>
      <c r="IK421">
        <v>0</v>
      </c>
    </row>
    <row r="422" spans="1:255" x14ac:dyDescent="0.2">
      <c r="A422" s="2">
        <v>17</v>
      </c>
      <c r="B422" s="2">
        <v>1</v>
      </c>
      <c r="C422" s="2">
        <f>ROW(SmtRes!A780)</f>
        <v>780</v>
      </c>
      <c r="D422" s="2">
        <f>ROW(EtalonRes!A769)</f>
        <v>769</v>
      </c>
      <c r="E422" s="2" t="s">
        <v>568</v>
      </c>
      <c r="F422" s="2" t="s">
        <v>405</v>
      </c>
      <c r="G422" s="2" t="s">
        <v>406</v>
      </c>
      <c r="H422" s="2" t="s">
        <v>38</v>
      </c>
      <c r="I422" s="2">
        <f>ROUND(72/100,9)</f>
        <v>0.72</v>
      </c>
      <c r="J422" s="2">
        <v>0</v>
      </c>
      <c r="K422" s="2"/>
      <c r="L422" s="2"/>
      <c r="M422" s="2"/>
      <c r="N422" s="2"/>
      <c r="O422" s="2">
        <f t="shared" si="392"/>
        <v>112.56</v>
      </c>
      <c r="P422" s="2">
        <f t="shared" si="393"/>
        <v>12.09</v>
      </c>
      <c r="Q422" s="2">
        <f t="shared" si="394"/>
        <v>0</v>
      </c>
      <c r="R422" s="2">
        <f t="shared" si="395"/>
        <v>0</v>
      </c>
      <c r="S422" s="2">
        <f t="shared" si="396"/>
        <v>100.47</v>
      </c>
      <c r="T422" s="2">
        <f t="shared" si="397"/>
        <v>0</v>
      </c>
      <c r="U422" s="2">
        <f t="shared" si="398"/>
        <v>10.943999999999999</v>
      </c>
      <c r="V422" s="2">
        <f t="shared" si="399"/>
        <v>0</v>
      </c>
      <c r="W422" s="2">
        <f t="shared" si="400"/>
        <v>0</v>
      </c>
      <c r="X422" s="2">
        <f t="shared" si="401"/>
        <v>95.45</v>
      </c>
      <c r="Y422" s="2">
        <f t="shared" si="402"/>
        <v>65.31</v>
      </c>
      <c r="Z422" s="2"/>
      <c r="AA422" s="2">
        <v>16483241</v>
      </c>
      <c r="AB422" s="2">
        <f t="shared" si="403"/>
        <v>156.33000000000001</v>
      </c>
      <c r="AC422" s="2">
        <f t="shared" si="427"/>
        <v>16.79</v>
      </c>
      <c r="AD422" s="2">
        <f t="shared" si="428"/>
        <v>0</v>
      </c>
      <c r="AE422" s="2">
        <f t="shared" si="429"/>
        <v>0</v>
      </c>
      <c r="AF422" s="2">
        <f t="shared" si="430"/>
        <v>139.54</v>
      </c>
      <c r="AG422" s="2">
        <f t="shared" si="405"/>
        <v>0</v>
      </c>
      <c r="AH422" s="2">
        <f t="shared" si="431"/>
        <v>15.2</v>
      </c>
      <c r="AI422" s="2">
        <f t="shared" si="432"/>
        <v>0</v>
      </c>
      <c r="AJ422" s="2">
        <f t="shared" si="407"/>
        <v>0</v>
      </c>
      <c r="AK422" s="2">
        <v>156.33000000000001</v>
      </c>
      <c r="AL422" s="2">
        <v>16.79</v>
      </c>
      <c r="AM422" s="2">
        <v>0</v>
      </c>
      <c r="AN422" s="2">
        <v>0</v>
      </c>
      <c r="AO422" s="2">
        <v>139.54</v>
      </c>
      <c r="AP422" s="2">
        <v>0</v>
      </c>
      <c r="AQ422" s="2">
        <v>15.2</v>
      </c>
      <c r="AR422" s="2">
        <v>0</v>
      </c>
      <c r="AS422" s="2">
        <v>0</v>
      </c>
      <c r="AT422" s="2">
        <v>95</v>
      </c>
      <c r="AU422" s="2">
        <v>65</v>
      </c>
      <c r="AV422" s="2">
        <v>1</v>
      </c>
      <c r="AW422" s="2">
        <v>1</v>
      </c>
      <c r="AX422" s="2"/>
      <c r="AY422" s="2"/>
      <c r="AZ422" s="2">
        <v>1</v>
      </c>
      <c r="BA422" s="2">
        <v>1</v>
      </c>
      <c r="BB422" s="2">
        <v>1</v>
      </c>
      <c r="BC422" s="2">
        <v>1</v>
      </c>
      <c r="BD422" s="2" t="s">
        <v>4</v>
      </c>
      <c r="BE422" s="2" t="s">
        <v>4</v>
      </c>
      <c r="BF422" s="2" t="s">
        <v>4</v>
      </c>
      <c r="BG422" s="2" t="s">
        <v>4</v>
      </c>
      <c r="BH422" s="2">
        <v>0</v>
      </c>
      <c r="BI422" s="2">
        <v>2</v>
      </c>
      <c r="BJ422" s="2" t="s">
        <v>407</v>
      </c>
      <c r="BK422" s="2"/>
      <c r="BL422" s="2"/>
      <c r="BM422" s="2">
        <v>108001</v>
      </c>
      <c r="BN422" s="2">
        <v>0</v>
      </c>
      <c r="BO422" s="2" t="s">
        <v>4</v>
      </c>
      <c r="BP422" s="2">
        <v>0</v>
      </c>
      <c r="BQ422" s="2">
        <v>3</v>
      </c>
      <c r="BR422" s="2">
        <v>0</v>
      </c>
      <c r="BS422" s="2">
        <v>1</v>
      </c>
      <c r="BT422" s="2">
        <v>1</v>
      </c>
      <c r="BU422" s="2">
        <v>1</v>
      </c>
      <c r="BV422" s="2">
        <v>1</v>
      </c>
      <c r="BW422" s="2">
        <v>1</v>
      </c>
      <c r="BX422" s="2">
        <v>1</v>
      </c>
      <c r="BY422" s="2" t="s">
        <v>4</v>
      </c>
      <c r="BZ422" s="2">
        <v>95</v>
      </c>
      <c r="CA422" s="2">
        <v>65</v>
      </c>
      <c r="CB422" s="2"/>
      <c r="CC422" s="2"/>
      <c r="CD422" s="2"/>
      <c r="CE422" s="2"/>
      <c r="CF422" s="2">
        <v>0</v>
      </c>
      <c r="CG422" s="2">
        <v>0</v>
      </c>
      <c r="CH422" s="2"/>
      <c r="CI422" s="2"/>
      <c r="CJ422" s="2"/>
      <c r="CK422" s="2"/>
      <c r="CL422" s="2"/>
      <c r="CM422" s="2">
        <v>0</v>
      </c>
      <c r="CN422" s="2" t="s">
        <v>4</v>
      </c>
      <c r="CO422" s="2">
        <v>0</v>
      </c>
      <c r="CP422" s="2">
        <f t="shared" si="408"/>
        <v>112.56</v>
      </c>
      <c r="CQ422" s="2">
        <f t="shared" si="409"/>
        <v>16.79</v>
      </c>
      <c r="CR422" s="2">
        <f t="shared" si="410"/>
        <v>0</v>
      </c>
      <c r="CS422" s="2">
        <f t="shared" si="411"/>
        <v>0</v>
      </c>
      <c r="CT422" s="2">
        <f t="shared" si="412"/>
        <v>139.54</v>
      </c>
      <c r="CU422" s="2">
        <f t="shared" si="413"/>
        <v>0</v>
      </c>
      <c r="CV422" s="2">
        <f t="shared" si="414"/>
        <v>15.2</v>
      </c>
      <c r="CW422" s="2">
        <f t="shared" si="415"/>
        <v>0</v>
      </c>
      <c r="CX422" s="2">
        <f t="shared" si="416"/>
        <v>0</v>
      </c>
      <c r="CY422" s="2">
        <f t="shared" si="417"/>
        <v>95.4465</v>
      </c>
      <c r="CZ422" s="2">
        <f t="shared" si="418"/>
        <v>65.305499999999995</v>
      </c>
      <c r="DA422" s="2"/>
      <c r="DB422" s="2"/>
      <c r="DC422" s="2" t="s">
        <v>4</v>
      </c>
      <c r="DD422" s="2" t="s">
        <v>4</v>
      </c>
      <c r="DE422" s="2" t="s">
        <v>4</v>
      </c>
      <c r="DF422" s="2" t="s">
        <v>4</v>
      </c>
      <c r="DG422" s="2" t="s">
        <v>4</v>
      </c>
      <c r="DH422" s="2" t="s">
        <v>4</v>
      </c>
      <c r="DI422" s="2" t="s">
        <v>4</v>
      </c>
      <c r="DJ422" s="2" t="s">
        <v>4</v>
      </c>
      <c r="DK422" s="2" t="s">
        <v>4</v>
      </c>
      <c r="DL422" s="2" t="s">
        <v>4</v>
      </c>
      <c r="DM422" s="2" t="s">
        <v>4</v>
      </c>
      <c r="DN422" s="2">
        <v>0</v>
      </c>
      <c r="DO422" s="2">
        <v>0</v>
      </c>
      <c r="DP422" s="2">
        <v>1</v>
      </c>
      <c r="DQ422" s="2">
        <v>1</v>
      </c>
      <c r="DR422" s="2"/>
      <c r="DS422" s="2"/>
      <c r="DT422" s="2"/>
      <c r="DU422" s="2">
        <v>1003</v>
      </c>
      <c r="DV422" s="2" t="s">
        <v>38</v>
      </c>
      <c r="DW422" s="2" t="s">
        <v>38</v>
      </c>
      <c r="DX422" s="2">
        <v>100</v>
      </c>
      <c r="DY422" s="2"/>
      <c r="DZ422" s="2"/>
      <c r="EA422" s="2"/>
      <c r="EB422" s="2"/>
      <c r="EC422" s="2"/>
      <c r="ED422" s="2"/>
      <c r="EE422" s="2">
        <v>16510370</v>
      </c>
      <c r="EF422" s="2">
        <v>3</v>
      </c>
      <c r="EG422" s="2" t="s">
        <v>368</v>
      </c>
      <c r="EH422" s="2">
        <v>0</v>
      </c>
      <c r="EI422" s="2" t="s">
        <v>4</v>
      </c>
      <c r="EJ422" s="2">
        <v>2</v>
      </c>
      <c r="EK422" s="2">
        <v>108001</v>
      </c>
      <c r="EL422" s="2" t="s">
        <v>369</v>
      </c>
      <c r="EM422" s="2" t="s">
        <v>370</v>
      </c>
      <c r="EN422" s="2"/>
      <c r="EO422" s="2" t="s">
        <v>4</v>
      </c>
      <c r="EP422" s="2"/>
      <c r="EQ422" s="2">
        <v>0</v>
      </c>
      <c r="ER422" s="2">
        <v>156.33000000000001</v>
      </c>
      <c r="ES422" s="2">
        <v>16.79</v>
      </c>
      <c r="ET422" s="2">
        <v>0</v>
      </c>
      <c r="EU422" s="2">
        <v>0</v>
      </c>
      <c r="EV422" s="2">
        <v>139.54</v>
      </c>
      <c r="EW422" s="2">
        <v>15.2</v>
      </c>
      <c r="EX422" s="2">
        <v>0</v>
      </c>
      <c r="EY422" s="2">
        <v>0</v>
      </c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>
        <v>0</v>
      </c>
      <c r="FR422" s="2">
        <f t="shared" si="419"/>
        <v>0</v>
      </c>
      <c r="FS422" s="2">
        <v>0</v>
      </c>
      <c r="FT422" s="2"/>
      <c r="FU422" s="2"/>
      <c r="FV422" s="2"/>
      <c r="FW422" s="2"/>
      <c r="FX422" s="2">
        <v>95</v>
      </c>
      <c r="FY422" s="2">
        <v>65</v>
      </c>
      <c r="FZ422" s="2"/>
      <c r="GA422" s="2" t="s">
        <v>4</v>
      </c>
      <c r="GB422" s="2"/>
      <c r="GC422" s="2"/>
      <c r="GD422" s="2">
        <v>0</v>
      </c>
      <c r="GE422" s="2"/>
      <c r="GF422" s="2">
        <v>-596386547</v>
      </c>
      <c r="GG422" s="2">
        <v>2</v>
      </c>
      <c r="GH422" s="2">
        <v>1</v>
      </c>
      <c r="GI422" s="2">
        <v>-2</v>
      </c>
      <c r="GJ422" s="2">
        <v>0</v>
      </c>
      <c r="GK422" s="2">
        <f>ROUND(R422*(R12)/100,2)</f>
        <v>0</v>
      </c>
      <c r="GL422" s="2">
        <f t="shared" si="420"/>
        <v>0</v>
      </c>
      <c r="GM422" s="2">
        <f t="shared" si="421"/>
        <v>273.32</v>
      </c>
      <c r="GN422" s="2">
        <f t="shared" si="422"/>
        <v>0</v>
      </c>
      <c r="GO422" s="2">
        <f t="shared" si="423"/>
        <v>273.32</v>
      </c>
      <c r="GP422" s="2">
        <f t="shared" si="424"/>
        <v>0</v>
      </c>
      <c r="GQ422" s="2"/>
      <c r="GR422" s="2">
        <v>0</v>
      </c>
      <c r="GS422" s="2">
        <v>3</v>
      </c>
      <c r="GT422" s="2">
        <v>0</v>
      </c>
      <c r="GU422" s="2" t="s">
        <v>4</v>
      </c>
      <c r="GV422" s="2">
        <f t="shared" si="425"/>
        <v>0</v>
      </c>
      <c r="GW422" s="2">
        <v>1</v>
      </c>
      <c r="GX422" s="2">
        <f t="shared" si="426"/>
        <v>0</v>
      </c>
      <c r="GY422" s="2"/>
      <c r="GZ422" s="2"/>
      <c r="HA422" s="2">
        <v>0</v>
      </c>
      <c r="HB422" s="2">
        <v>0</v>
      </c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  <c r="HW422" s="2"/>
      <c r="HX422" s="2"/>
      <c r="HY422" s="2"/>
      <c r="HZ422" s="2"/>
      <c r="IA422" s="2"/>
      <c r="IB422" s="2"/>
      <c r="IC422" s="2"/>
      <c r="ID422" s="2"/>
      <c r="IE422" s="2"/>
      <c r="IF422" s="2"/>
      <c r="IG422" s="2"/>
      <c r="IH422" s="2"/>
      <c r="II422" s="2"/>
      <c r="IJ422" s="2"/>
      <c r="IK422" s="2">
        <v>0</v>
      </c>
      <c r="IL422" s="2"/>
      <c r="IM422" s="2"/>
      <c r="IN422" s="2"/>
      <c r="IO422" s="2"/>
      <c r="IP422" s="2"/>
      <c r="IQ422" s="2"/>
      <c r="IR422" s="2"/>
      <c r="IS422" s="2"/>
      <c r="IT422" s="2"/>
      <c r="IU422" s="2"/>
    </row>
    <row r="423" spans="1:255" x14ac:dyDescent="0.2">
      <c r="A423">
        <v>17</v>
      </c>
      <c r="B423">
        <v>1</v>
      </c>
      <c r="C423">
        <f>ROW(SmtRes!A784)</f>
        <v>784</v>
      </c>
      <c r="D423">
        <f>ROW(EtalonRes!A772)</f>
        <v>772</v>
      </c>
      <c r="E423" t="s">
        <v>568</v>
      </c>
      <c r="F423" t="s">
        <v>405</v>
      </c>
      <c r="G423" t="s">
        <v>406</v>
      </c>
      <c r="H423" t="s">
        <v>38</v>
      </c>
      <c r="I423">
        <f>ROUND(72/100,9)</f>
        <v>0.72</v>
      </c>
      <c r="J423">
        <v>0</v>
      </c>
      <c r="O423">
        <f t="shared" si="392"/>
        <v>735</v>
      </c>
      <c r="P423">
        <f t="shared" si="393"/>
        <v>78.94</v>
      </c>
      <c r="Q423">
        <f t="shared" si="394"/>
        <v>0</v>
      </c>
      <c r="R423">
        <f t="shared" si="395"/>
        <v>0</v>
      </c>
      <c r="S423">
        <f t="shared" si="396"/>
        <v>656.06</v>
      </c>
      <c r="T423">
        <f t="shared" si="397"/>
        <v>0</v>
      </c>
      <c r="U423">
        <f t="shared" si="398"/>
        <v>10.943999999999999</v>
      </c>
      <c r="V423">
        <f t="shared" si="399"/>
        <v>0</v>
      </c>
      <c r="W423">
        <f t="shared" si="400"/>
        <v>0</v>
      </c>
      <c r="X423">
        <f t="shared" si="401"/>
        <v>623.26</v>
      </c>
      <c r="Y423">
        <f t="shared" si="402"/>
        <v>426.44</v>
      </c>
      <c r="AA423">
        <v>16483255</v>
      </c>
      <c r="AB423">
        <f t="shared" si="403"/>
        <v>156.33000000000001</v>
      </c>
      <c r="AC423">
        <f t="shared" si="427"/>
        <v>16.79</v>
      </c>
      <c r="AD423">
        <f t="shared" si="428"/>
        <v>0</v>
      </c>
      <c r="AE423">
        <f t="shared" si="429"/>
        <v>0</v>
      </c>
      <c r="AF423">
        <f t="shared" si="430"/>
        <v>139.54</v>
      </c>
      <c r="AG423">
        <f t="shared" si="405"/>
        <v>0</v>
      </c>
      <c r="AH423">
        <f t="shared" si="431"/>
        <v>15.2</v>
      </c>
      <c r="AI423">
        <f t="shared" si="432"/>
        <v>0</v>
      </c>
      <c r="AJ423">
        <f t="shared" si="407"/>
        <v>0</v>
      </c>
      <c r="AK423">
        <v>156.33000000000001</v>
      </c>
      <c r="AL423">
        <v>16.79</v>
      </c>
      <c r="AM423">
        <v>0</v>
      </c>
      <c r="AN423">
        <v>0</v>
      </c>
      <c r="AO423">
        <v>139.54</v>
      </c>
      <c r="AP423">
        <v>0</v>
      </c>
      <c r="AQ423">
        <v>15.2</v>
      </c>
      <c r="AR423">
        <v>0</v>
      </c>
      <c r="AS423">
        <v>0</v>
      </c>
      <c r="AT423">
        <v>95</v>
      </c>
      <c r="AU423">
        <v>65</v>
      </c>
      <c r="AV423">
        <v>1</v>
      </c>
      <c r="AW423">
        <v>1</v>
      </c>
      <c r="AZ423">
        <v>6.53</v>
      </c>
      <c r="BA423">
        <v>6.53</v>
      </c>
      <c r="BB423">
        <v>6.53</v>
      </c>
      <c r="BC423">
        <v>6.53</v>
      </c>
      <c r="BD423" t="s">
        <v>4</v>
      </c>
      <c r="BE423" t="s">
        <v>4</v>
      </c>
      <c r="BF423" t="s">
        <v>4</v>
      </c>
      <c r="BG423" t="s">
        <v>4</v>
      </c>
      <c r="BH423">
        <v>0</v>
      </c>
      <c r="BI423">
        <v>2</v>
      </c>
      <c r="BJ423" t="s">
        <v>407</v>
      </c>
      <c r="BM423">
        <v>108001</v>
      </c>
      <c r="BN423">
        <v>0</v>
      </c>
      <c r="BO423" t="s">
        <v>4</v>
      </c>
      <c r="BP423">
        <v>0</v>
      </c>
      <c r="BQ423">
        <v>3</v>
      </c>
      <c r="BR423">
        <v>0</v>
      </c>
      <c r="BS423">
        <v>6.53</v>
      </c>
      <c r="BT423">
        <v>1</v>
      </c>
      <c r="BU423">
        <v>1</v>
      </c>
      <c r="BV423">
        <v>1</v>
      </c>
      <c r="BW423">
        <v>1</v>
      </c>
      <c r="BX423">
        <v>1</v>
      </c>
      <c r="BY423" t="s">
        <v>4</v>
      </c>
      <c r="BZ423">
        <v>95</v>
      </c>
      <c r="CA423">
        <v>65</v>
      </c>
      <c r="CF423">
        <v>0</v>
      </c>
      <c r="CG423">
        <v>0</v>
      </c>
      <c r="CM423">
        <v>0</v>
      </c>
      <c r="CN423" t="s">
        <v>4</v>
      </c>
      <c r="CO423">
        <v>0</v>
      </c>
      <c r="CP423">
        <f t="shared" si="408"/>
        <v>735</v>
      </c>
      <c r="CQ423">
        <f t="shared" si="409"/>
        <v>109.6387</v>
      </c>
      <c r="CR423">
        <f t="shared" si="410"/>
        <v>0</v>
      </c>
      <c r="CS423">
        <f t="shared" si="411"/>
        <v>0</v>
      </c>
      <c r="CT423">
        <f t="shared" si="412"/>
        <v>911.19619999999998</v>
      </c>
      <c r="CU423">
        <f t="shared" si="413"/>
        <v>0</v>
      </c>
      <c r="CV423">
        <f t="shared" si="414"/>
        <v>15.2</v>
      </c>
      <c r="CW423">
        <f t="shared" si="415"/>
        <v>0</v>
      </c>
      <c r="CX423">
        <f t="shared" si="416"/>
        <v>0</v>
      </c>
      <c r="CY423">
        <f t="shared" si="417"/>
        <v>623.25699999999995</v>
      </c>
      <c r="CZ423">
        <f t="shared" si="418"/>
        <v>426.43899999999996</v>
      </c>
      <c r="DC423" t="s">
        <v>4</v>
      </c>
      <c r="DD423" t="s">
        <v>4</v>
      </c>
      <c r="DE423" t="s">
        <v>4</v>
      </c>
      <c r="DF423" t="s">
        <v>4</v>
      </c>
      <c r="DG423" t="s">
        <v>4</v>
      </c>
      <c r="DH423" t="s">
        <v>4</v>
      </c>
      <c r="DI423" t="s">
        <v>4</v>
      </c>
      <c r="DJ423" t="s">
        <v>4</v>
      </c>
      <c r="DK423" t="s">
        <v>4</v>
      </c>
      <c r="DL423" t="s">
        <v>4</v>
      </c>
      <c r="DM423" t="s">
        <v>4</v>
      </c>
      <c r="DN423">
        <v>0</v>
      </c>
      <c r="DO423">
        <v>0</v>
      </c>
      <c r="DP423">
        <v>1</v>
      </c>
      <c r="DQ423">
        <v>1</v>
      </c>
      <c r="DU423">
        <v>1003</v>
      </c>
      <c r="DV423" t="s">
        <v>38</v>
      </c>
      <c r="DW423" t="s">
        <v>38</v>
      </c>
      <c r="DX423">
        <v>100</v>
      </c>
      <c r="EE423">
        <v>16510370</v>
      </c>
      <c r="EF423">
        <v>3</v>
      </c>
      <c r="EG423" t="s">
        <v>368</v>
      </c>
      <c r="EH423">
        <v>0</v>
      </c>
      <c r="EI423" t="s">
        <v>4</v>
      </c>
      <c r="EJ423">
        <v>2</v>
      </c>
      <c r="EK423">
        <v>108001</v>
      </c>
      <c r="EL423" t="s">
        <v>369</v>
      </c>
      <c r="EM423" t="s">
        <v>370</v>
      </c>
      <c r="EO423" t="s">
        <v>4</v>
      </c>
      <c r="EQ423">
        <v>0</v>
      </c>
      <c r="ER423">
        <v>156.33000000000001</v>
      </c>
      <c r="ES423">
        <v>16.79</v>
      </c>
      <c r="ET423">
        <v>0</v>
      </c>
      <c r="EU423">
        <v>0</v>
      </c>
      <c r="EV423">
        <v>139.54</v>
      </c>
      <c r="EW423">
        <v>15.2</v>
      </c>
      <c r="EX423">
        <v>0</v>
      </c>
      <c r="EY423">
        <v>0</v>
      </c>
      <c r="FQ423">
        <v>0</v>
      </c>
      <c r="FR423">
        <f t="shared" si="419"/>
        <v>0</v>
      </c>
      <c r="FS423">
        <v>0</v>
      </c>
      <c r="FX423">
        <v>95</v>
      </c>
      <c r="FY423">
        <v>65</v>
      </c>
      <c r="GA423" t="s">
        <v>4</v>
      </c>
      <c r="GD423">
        <v>0</v>
      </c>
      <c r="GF423">
        <v>-596386547</v>
      </c>
      <c r="GG423">
        <v>1</v>
      </c>
      <c r="GH423">
        <v>1</v>
      </c>
      <c r="GI423">
        <v>4</v>
      </c>
      <c r="GJ423">
        <v>0</v>
      </c>
      <c r="GK423">
        <f>ROUND(R423*(S12)/100,2)</f>
        <v>0</v>
      </c>
      <c r="GL423">
        <f t="shared" si="420"/>
        <v>0</v>
      </c>
      <c r="GM423">
        <f t="shared" si="421"/>
        <v>1784.7</v>
      </c>
      <c r="GN423">
        <f t="shared" si="422"/>
        <v>0</v>
      </c>
      <c r="GO423">
        <f t="shared" si="423"/>
        <v>1784.7</v>
      </c>
      <c r="GP423">
        <f t="shared" si="424"/>
        <v>0</v>
      </c>
      <c r="GR423">
        <v>0</v>
      </c>
      <c r="GS423">
        <v>3</v>
      </c>
      <c r="GT423">
        <v>0</v>
      </c>
      <c r="GU423" t="s">
        <v>4</v>
      </c>
      <c r="GV423">
        <f t="shared" si="425"/>
        <v>0</v>
      </c>
      <c r="GW423">
        <v>1</v>
      </c>
      <c r="GX423">
        <f t="shared" si="426"/>
        <v>0</v>
      </c>
      <c r="HA423">
        <v>0</v>
      </c>
      <c r="HB423">
        <v>0</v>
      </c>
      <c r="IK423">
        <v>0</v>
      </c>
    </row>
    <row r="424" spans="1:255" x14ac:dyDescent="0.2">
      <c r="A424" s="2">
        <v>18</v>
      </c>
      <c r="B424" s="2">
        <v>1</v>
      </c>
      <c r="C424" s="2">
        <v>779</v>
      </c>
      <c r="D424" s="2"/>
      <c r="E424" s="2" t="s">
        <v>569</v>
      </c>
      <c r="F424" s="2" t="s">
        <v>570</v>
      </c>
      <c r="G424" s="2" t="s">
        <v>571</v>
      </c>
      <c r="H424" s="2" t="s">
        <v>116</v>
      </c>
      <c r="I424" s="2">
        <f>I422*J424</f>
        <v>7.1999999999999993</v>
      </c>
      <c r="J424" s="2">
        <v>10</v>
      </c>
      <c r="K424" s="2"/>
      <c r="L424" s="2"/>
      <c r="M424" s="2"/>
      <c r="N424" s="2"/>
      <c r="O424" s="2">
        <f t="shared" si="392"/>
        <v>176.69</v>
      </c>
      <c r="P424" s="2">
        <f t="shared" si="393"/>
        <v>176.69</v>
      </c>
      <c r="Q424" s="2">
        <f t="shared" si="394"/>
        <v>0</v>
      </c>
      <c r="R424" s="2">
        <f t="shared" si="395"/>
        <v>0</v>
      </c>
      <c r="S424" s="2">
        <f t="shared" si="396"/>
        <v>0</v>
      </c>
      <c r="T424" s="2">
        <f t="shared" si="397"/>
        <v>0</v>
      </c>
      <c r="U424" s="2">
        <f t="shared" si="398"/>
        <v>0</v>
      </c>
      <c r="V424" s="2">
        <f t="shared" si="399"/>
        <v>0</v>
      </c>
      <c r="W424" s="2">
        <f t="shared" si="400"/>
        <v>0</v>
      </c>
      <c r="X424" s="2">
        <f t="shared" si="401"/>
        <v>0</v>
      </c>
      <c r="Y424" s="2">
        <f t="shared" si="402"/>
        <v>0</v>
      </c>
      <c r="Z424" s="2"/>
      <c r="AA424" s="2">
        <v>16483241</v>
      </c>
      <c r="AB424" s="2">
        <f t="shared" si="403"/>
        <v>24.54</v>
      </c>
      <c r="AC424" s="2">
        <f t="shared" si="427"/>
        <v>24.54</v>
      </c>
      <c r="AD424" s="2">
        <f t="shared" si="428"/>
        <v>0</v>
      </c>
      <c r="AE424" s="2">
        <f t="shared" si="429"/>
        <v>0</v>
      </c>
      <c r="AF424" s="2">
        <f t="shared" si="430"/>
        <v>0</v>
      </c>
      <c r="AG424" s="2">
        <f t="shared" si="405"/>
        <v>0</v>
      </c>
      <c r="AH424" s="2">
        <f t="shared" si="431"/>
        <v>0</v>
      </c>
      <c r="AI424" s="2">
        <f t="shared" si="432"/>
        <v>0</v>
      </c>
      <c r="AJ424" s="2">
        <f t="shared" si="407"/>
        <v>0</v>
      </c>
      <c r="AK424" s="2">
        <v>24.54</v>
      </c>
      <c r="AL424" s="2">
        <v>24.54</v>
      </c>
      <c r="AM424" s="2">
        <v>0</v>
      </c>
      <c r="AN424" s="2">
        <v>0</v>
      </c>
      <c r="AO424" s="2">
        <v>0</v>
      </c>
      <c r="AP424" s="2">
        <v>0</v>
      </c>
      <c r="AQ424" s="2">
        <v>0</v>
      </c>
      <c r="AR424" s="2">
        <v>0</v>
      </c>
      <c r="AS424" s="2">
        <v>0</v>
      </c>
      <c r="AT424" s="2">
        <v>95</v>
      </c>
      <c r="AU424" s="2">
        <v>65</v>
      </c>
      <c r="AV424" s="2">
        <v>1</v>
      </c>
      <c r="AW424" s="2">
        <v>1</v>
      </c>
      <c r="AX424" s="2"/>
      <c r="AY424" s="2"/>
      <c r="AZ424" s="2">
        <v>1</v>
      </c>
      <c r="BA424" s="2">
        <v>1</v>
      </c>
      <c r="BB424" s="2">
        <v>1</v>
      </c>
      <c r="BC424" s="2">
        <v>1</v>
      </c>
      <c r="BD424" s="2" t="s">
        <v>4</v>
      </c>
      <c r="BE424" s="2" t="s">
        <v>4</v>
      </c>
      <c r="BF424" s="2" t="s">
        <v>4</v>
      </c>
      <c r="BG424" s="2" t="s">
        <v>4</v>
      </c>
      <c r="BH424" s="2">
        <v>3</v>
      </c>
      <c r="BI424" s="2">
        <v>2</v>
      </c>
      <c r="BJ424" s="2" t="s">
        <v>572</v>
      </c>
      <c r="BK424" s="2"/>
      <c r="BL424" s="2"/>
      <c r="BM424" s="2">
        <v>108001</v>
      </c>
      <c r="BN424" s="2">
        <v>0</v>
      </c>
      <c r="BO424" s="2" t="s">
        <v>4</v>
      </c>
      <c r="BP424" s="2">
        <v>0</v>
      </c>
      <c r="BQ424" s="2">
        <v>3</v>
      </c>
      <c r="BR424" s="2">
        <v>0</v>
      </c>
      <c r="BS424" s="2">
        <v>1</v>
      </c>
      <c r="BT424" s="2">
        <v>1</v>
      </c>
      <c r="BU424" s="2">
        <v>1</v>
      </c>
      <c r="BV424" s="2">
        <v>1</v>
      </c>
      <c r="BW424" s="2">
        <v>1</v>
      </c>
      <c r="BX424" s="2">
        <v>1</v>
      </c>
      <c r="BY424" s="2" t="s">
        <v>4</v>
      </c>
      <c r="BZ424" s="2">
        <v>95</v>
      </c>
      <c r="CA424" s="2">
        <v>65</v>
      </c>
      <c r="CB424" s="2"/>
      <c r="CC424" s="2"/>
      <c r="CD424" s="2"/>
      <c r="CE424" s="2"/>
      <c r="CF424" s="2">
        <v>0</v>
      </c>
      <c r="CG424" s="2">
        <v>0</v>
      </c>
      <c r="CH424" s="2"/>
      <c r="CI424" s="2"/>
      <c r="CJ424" s="2"/>
      <c r="CK424" s="2"/>
      <c r="CL424" s="2"/>
      <c r="CM424" s="2">
        <v>0</v>
      </c>
      <c r="CN424" s="2" t="s">
        <v>4</v>
      </c>
      <c r="CO424" s="2">
        <v>0</v>
      </c>
      <c r="CP424" s="2">
        <f t="shared" si="408"/>
        <v>176.69</v>
      </c>
      <c r="CQ424" s="2">
        <f t="shared" si="409"/>
        <v>24.54</v>
      </c>
      <c r="CR424" s="2">
        <f t="shared" si="410"/>
        <v>0</v>
      </c>
      <c r="CS424" s="2">
        <f t="shared" si="411"/>
        <v>0</v>
      </c>
      <c r="CT424" s="2">
        <f t="shared" si="412"/>
        <v>0</v>
      </c>
      <c r="CU424" s="2">
        <f t="shared" si="413"/>
        <v>0</v>
      </c>
      <c r="CV424" s="2">
        <f t="shared" si="414"/>
        <v>0</v>
      </c>
      <c r="CW424" s="2">
        <f t="shared" si="415"/>
        <v>0</v>
      </c>
      <c r="CX424" s="2">
        <f t="shared" si="416"/>
        <v>0</v>
      </c>
      <c r="CY424" s="2">
        <f t="shared" si="417"/>
        <v>0</v>
      </c>
      <c r="CZ424" s="2">
        <f t="shared" si="418"/>
        <v>0</v>
      </c>
      <c r="DA424" s="2"/>
      <c r="DB424" s="2"/>
      <c r="DC424" s="2" t="s">
        <v>4</v>
      </c>
      <c r="DD424" s="2" t="s">
        <v>4</v>
      </c>
      <c r="DE424" s="2" t="s">
        <v>4</v>
      </c>
      <c r="DF424" s="2" t="s">
        <v>4</v>
      </c>
      <c r="DG424" s="2" t="s">
        <v>4</v>
      </c>
      <c r="DH424" s="2" t="s">
        <v>4</v>
      </c>
      <c r="DI424" s="2" t="s">
        <v>4</v>
      </c>
      <c r="DJ424" s="2" t="s">
        <v>4</v>
      </c>
      <c r="DK424" s="2" t="s">
        <v>4</v>
      </c>
      <c r="DL424" s="2" t="s">
        <v>4</v>
      </c>
      <c r="DM424" s="2" t="s">
        <v>4</v>
      </c>
      <c r="DN424" s="2">
        <v>0</v>
      </c>
      <c r="DO424" s="2">
        <v>0</v>
      </c>
      <c r="DP424" s="2">
        <v>1</v>
      </c>
      <c r="DQ424" s="2">
        <v>1</v>
      </c>
      <c r="DR424" s="2"/>
      <c r="DS424" s="2"/>
      <c r="DT424" s="2"/>
      <c r="DU424" s="2">
        <v>1003</v>
      </c>
      <c r="DV424" s="2" t="s">
        <v>116</v>
      </c>
      <c r="DW424" s="2" t="s">
        <v>116</v>
      </c>
      <c r="DX424" s="2">
        <v>10</v>
      </c>
      <c r="DY424" s="2"/>
      <c r="DZ424" s="2"/>
      <c r="EA424" s="2"/>
      <c r="EB424" s="2"/>
      <c r="EC424" s="2"/>
      <c r="ED424" s="2"/>
      <c r="EE424" s="2">
        <v>16510370</v>
      </c>
      <c r="EF424" s="2">
        <v>3</v>
      </c>
      <c r="EG424" s="2" t="s">
        <v>368</v>
      </c>
      <c r="EH424" s="2">
        <v>0</v>
      </c>
      <c r="EI424" s="2" t="s">
        <v>4</v>
      </c>
      <c r="EJ424" s="2">
        <v>2</v>
      </c>
      <c r="EK424" s="2">
        <v>108001</v>
      </c>
      <c r="EL424" s="2" t="s">
        <v>369</v>
      </c>
      <c r="EM424" s="2" t="s">
        <v>370</v>
      </c>
      <c r="EN424" s="2"/>
      <c r="EO424" s="2" t="s">
        <v>4</v>
      </c>
      <c r="EP424" s="2"/>
      <c r="EQ424" s="2">
        <v>0</v>
      </c>
      <c r="ER424" s="2">
        <v>24.54</v>
      </c>
      <c r="ES424" s="2">
        <v>24.54</v>
      </c>
      <c r="ET424" s="2">
        <v>0</v>
      </c>
      <c r="EU424" s="2">
        <v>0</v>
      </c>
      <c r="EV424" s="2">
        <v>0</v>
      </c>
      <c r="EW424" s="2">
        <v>0</v>
      </c>
      <c r="EX424" s="2">
        <v>0</v>
      </c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>
        <v>0</v>
      </c>
      <c r="FR424" s="2">
        <f t="shared" si="419"/>
        <v>0</v>
      </c>
      <c r="FS424" s="2">
        <v>0</v>
      </c>
      <c r="FT424" s="2"/>
      <c r="FU424" s="2"/>
      <c r="FV424" s="2"/>
      <c r="FW424" s="2"/>
      <c r="FX424" s="2">
        <v>95</v>
      </c>
      <c r="FY424" s="2">
        <v>65</v>
      </c>
      <c r="FZ424" s="2"/>
      <c r="GA424" s="2" t="s">
        <v>4</v>
      </c>
      <c r="GB424" s="2"/>
      <c r="GC424" s="2"/>
      <c r="GD424" s="2">
        <v>0</v>
      </c>
      <c r="GE424" s="2"/>
      <c r="GF424" s="2">
        <v>1802750156</v>
      </c>
      <c r="GG424" s="2">
        <v>2</v>
      </c>
      <c r="GH424" s="2">
        <v>1</v>
      </c>
      <c r="GI424" s="2">
        <v>-2</v>
      </c>
      <c r="GJ424" s="2">
        <v>0</v>
      </c>
      <c r="GK424" s="2">
        <f>ROUND(R424*(R12)/100,2)</f>
        <v>0</v>
      </c>
      <c r="GL424" s="2">
        <f t="shared" si="420"/>
        <v>0</v>
      </c>
      <c r="GM424" s="2">
        <f t="shared" si="421"/>
        <v>176.69</v>
      </c>
      <c r="GN424" s="2">
        <f t="shared" si="422"/>
        <v>0</v>
      </c>
      <c r="GO424" s="2">
        <f t="shared" si="423"/>
        <v>176.69</v>
      </c>
      <c r="GP424" s="2">
        <f t="shared" si="424"/>
        <v>0</v>
      </c>
      <c r="GQ424" s="2"/>
      <c r="GR424" s="2">
        <v>0</v>
      </c>
      <c r="GS424" s="2">
        <v>3</v>
      </c>
      <c r="GT424" s="2">
        <v>0</v>
      </c>
      <c r="GU424" s="2" t="s">
        <v>4</v>
      </c>
      <c r="GV424" s="2">
        <f t="shared" si="425"/>
        <v>0</v>
      </c>
      <c r="GW424" s="2">
        <v>1</v>
      </c>
      <c r="GX424" s="2">
        <f t="shared" si="426"/>
        <v>0</v>
      </c>
      <c r="GY424" s="2"/>
      <c r="GZ424" s="2"/>
      <c r="HA424" s="2">
        <v>0</v>
      </c>
      <c r="HB424" s="2">
        <v>0</v>
      </c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  <c r="HW424" s="2"/>
      <c r="HX424" s="2"/>
      <c r="HY424" s="2"/>
      <c r="HZ424" s="2"/>
      <c r="IA424" s="2"/>
      <c r="IB424" s="2"/>
      <c r="IC424" s="2"/>
      <c r="ID424" s="2"/>
      <c r="IE424" s="2"/>
      <c r="IF424" s="2"/>
      <c r="IG424" s="2"/>
      <c r="IH424" s="2"/>
      <c r="II424" s="2"/>
      <c r="IJ424" s="2"/>
      <c r="IK424" s="2">
        <v>0</v>
      </c>
      <c r="IL424" s="2"/>
      <c r="IM424" s="2"/>
      <c r="IN424" s="2"/>
      <c r="IO424" s="2"/>
      <c r="IP424" s="2"/>
      <c r="IQ424" s="2"/>
      <c r="IR424" s="2"/>
      <c r="IS424" s="2"/>
      <c r="IT424" s="2"/>
      <c r="IU424" s="2"/>
    </row>
    <row r="425" spans="1:255" x14ac:dyDescent="0.2">
      <c r="A425">
        <v>18</v>
      </c>
      <c r="B425">
        <v>1</v>
      </c>
      <c r="C425">
        <v>783</v>
      </c>
      <c r="E425" t="s">
        <v>569</v>
      </c>
      <c r="F425" t="s">
        <v>570</v>
      </c>
      <c r="G425" t="s">
        <v>571</v>
      </c>
      <c r="H425" t="s">
        <v>116</v>
      </c>
      <c r="I425">
        <f>I423*J425</f>
        <v>7.1999999999999993</v>
      </c>
      <c r="J425">
        <v>10</v>
      </c>
      <c r="O425">
        <f t="shared" si="392"/>
        <v>1153.77</v>
      </c>
      <c r="P425">
        <f t="shared" si="393"/>
        <v>1153.77</v>
      </c>
      <c r="Q425">
        <f t="shared" si="394"/>
        <v>0</v>
      </c>
      <c r="R425">
        <f t="shared" si="395"/>
        <v>0</v>
      </c>
      <c r="S425">
        <f t="shared" si="396"/>
        <v>0</v>
      </c>
      <c r="T425">
        <f t="shared" si="397"/>
        <v>0</v>
      </c>
      <c r="U425">
        <f t="shared" si="398"/>
        <v>0</v>
      </c>
      <c r="V425">
        <f t="shared" si="399"/>
        <v>0</v>
      </c>
      <c r="W425">
        <f t="shared" si="400"/>
        <v>0</v>
      </c>
      <c r="X425">
        <f t="shared" si="401"/>
        <v>0</v>
      </c>
      <c r="Y425">
        <f t="shared" si="402"/>
        <v>0</v>
      </c>
      <c r="AA425">
        <v>16483255</v>
      </c>
      <c r="AB425">
        <f t="shared" si="403"/>
        <v>24.54</v>
      </c>
      <c r="AC425">
        <f t="shared" si="427"/>
        <v>24.54</v>
      </c>
      <c r="AD425">
        <f t="shared" si="428"/>
        <v>0</v>
      </c>
      <c r="AE425">
        <f t="shared" si="429"/>
        <v>0</v>
      </c>
      <c r="AF425">
        <f t="shared" si="430"/>
        <v>0</v>
      </c>
      <c r="AG425">
        <f t="shared" si="405"/>
        <v>0</v>
      </c>
      <c r="AH425">
        <f t="shared" si="431"/>
        <v>0</v>
      </c>
      <c r="AI425">
        <f t="shared" si="432"/>
        <v>0</v>
      </c>
      <c r="AJ425">
        <f t="shared" si="407"/>
        <v>0</v>
      </c>
      <c r="AK425">
        <v>24.54</v>
      </c>
      <c r="AL425">
        <v>24.54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95</v>
      </c>
      <c r="AU425">
        <v>65</v>
      </c>
      <c r="AV425">
        <v>1</v>
      </c>
      <c r="AW425">
        <v>1</v>
      </c>
      <c r="AZ425">
        <v>6.53</v>
      </c>
      <c r="BA425">
        <v>1</v>
      </c>
      <c r="BB425">
        <v>1</v>
      </c>
      <c r="BC425">
        <v>6.53</v>
      </c>
      <c r="BD425" t="s">
        <v>4</v>
      </c>
      <c r="BE425" t="s">
        <v>4</v>
      </c>
      <c r="BF425" t="s">
        <v>4</v>
      </c>
      <c r="BG425" t="s">
        <v>4</v>
      </c>
      <c r="BH425">
        <v>3</v>
      </c>
      <c r="BI425">
        <v>2</v>
      </c>
      <c r="BJ425" t="s">
        <v>572</v>
      </c>
      <c r="BM425">
        <v>108001</v>
      </c>
      <c r="BN425">
        <v>0</v>
      </c>
      <c r="BO425" t="s">
        <v>4</v>
      </c>
      <c r="BP425">
        <v>0</v>
      </c>
      <c r="BQ425">
        <v>3</v>
      </c>
      <c r="BR425">
        <v>0</v>
      </c>
      <c r="BS425">
        <v>1</v>
      </c>
      <c r="BT425">
        <v>1</v>
      </c>
      <c r="BU425">
        <v>1</v>
      </c>
      <c r="BV425">
        <v>1</v>
      </c>
      <c r="BW425">
        <v>1</v>
      </c>
      <c r="BX425">
        <v>1</v>
      </c>
      <c r="BY425" t="s">
        <v>4</v>
      </c>
      <c r="BZ425">
        <v>95</v>
      </c>
      <c r="CA425">
        <v>65</v>
      </c>
      <c r="CF425">
        <v>0</v>
      </c>
      <c r="CG425">
        <v>0</v>
      </c>
      <c r="CM425">
        <v>0</v>
      </c>
      <c r="CN425" t="s">
        <v>4</v>
      </c>
      <c r="CO425">
        <v>0</v>
      </c>
      <c r="CP425">
        <f t="shared" si="408"/>
        <v>1153.77</v>
      </c>
      <c r="CQ425">
        <f t="shared" si="409"/>
        <v>160.24619999999999</v>
      </c>
      <c r="CR425">
        <f t="shared" si="410"/>
        <v>0</v>
      </c>
      <c r="CS425">
        <f t="shared" si="411"/>
        <v>0</v>
      </c>
      <c r="CT425">
        <f t="shared" si="412"/>
        <v>0</v>
      </c>
      <c r="CU425">
        <f t="shared" si="413"/>
        <v>0</v>
      </c>
      <c r="CV425">
        <f t="shared" si="414"/>
        <v>0</v>
      </c>
      <c r="CW425">
        <f t="shared" si="415"/>
        <v>0</v>
      </c>
      <c r="CX425">
        <f t="shared" si="416"/>
        <v>0</v>
      </c>
      <c r="CY425">
        <f t="shared" si="417"/>
        <v>0</v>
      </c>
      <c r="CZ425">
        <f t="shared" si="418"/>
        <v>0</v>
      </c>
      <c r="DC425" t="s">
        <v>4</v>
      </c>
      <c r="DD425" t="s">
        <v>4</v>
      </c>
      <c r="DE425" t="s">
        <v>4</v>
      </c>
      <c r="DF425" t="s">
        <v>4</v>
      </c>
      <c r="DG425" t="s">
        <v>4</v>
      </c>
      <c r="DH425" t="s">
        <v>4</v>
      </c>
      <c r="DI425" t="s">
        <v>4</v>
      </c>
      <c r="DJ425" t="s">
        <v>4</v>
      </c>
      <c r="DK425" t="s">
        <v>4</v>
      </c>
      <c r="DL425" t="s">
        <v>4</v>
      </c>
      <c r="DM425" t="s">
        <v>4</v>
      </c>
      <c r="DN425">
        <v>0</v>
      </c>
      <c r="DO425">
        <v>0</v>
      </c>
      <c r="DP425">
        <v>1</v>
      </c>
      <c r="DQ425">
        <v>1</v>
      </c>
      <c r="DU425">
        <v>1003</v>
      </c>
      <c r="DV425" t="s">
        <v>116</v>
      </c>
      <c r="DW425" t="s">
        <v>116</v>
      </c>
      <c r="DX425">
        <v>10</v>
      </c>
      <c r="EE425">
        <v>16510370</v>
      </c>
      <c r="EF425">
        <v>3</v>
      </c>
      <c r="EG425" t="s">
        <v>368</v>
      </c>
      <c r="EH425">
        <v>0</v>
      </c>
      <c r="EI425" t="s">
        <v>4</v>
      </c>
      <c r="EJ425">
        <v>2</v>
      </c>
      <c r="EK425">
        <v>108001</v>
      </c>
      <c r="EL425" t="s">
        <v>369</v>
      </c>
      <c r="EM425" t="s">
        <v>370</v>
      </c>
      <c r="EO425" t="s">
        <v>4</v>
      </c>
      <c r="EQ425">
        <v>0</v>
      </c>
      <c r="ER425">
        <v>24.54</v>
      </c>
      <c r="ES425">
        <v>24.54</v>
      </c>
      <c r="ET425">
        <v>0</v>
      </c>
      <c r="EU425">
        <v>0</v>
      </c>
      <c r="EV425">
        <v>0</v>
      </c>
      <c r="EW425">
        <v>0</v>
      </c>
      <c r="EX425">
        <v>0</v>
      </c>
      <c r="FQ425">
        <v>0</v>
      </c>
      <c r="FR425">
        <f t="shared" si="419"/>
        <v>0</v>
      </c>
      <c r="FS425">
        <v>0</v>
      </c>
      <c r="FX425">
        <v>95</v>
      </c>
      <c r="FY425">
        <v>65</v>
      </c>
      <c r="GA425" t="s">
        <v>4</v>
      </c>
      <c r="GD425">
        <v>0</v>
      </c>
      <c r="GF425">
        <v>1802750156</v>
      </c>
      <c r="GG425">
        <v>1</v>
      </c>
      <c r="GH425">
        <v>1</v>
      </c>
      <c r="GI425">
        <v>4</v>
      </c>
      <c r="GJ425">
        <v>0</v>
      </c>
      <c r="GK425">
        <f>ROUND(R425*(S12)/100,2)</f>
        <v>0</v>
      </c>
      <c r="GL425">
        <f t="shared" si="420"/>
        <v>0</v>
      </c>
      <c r="GM425">
        <f t="shared" si="421"/>
        <v>1153.77</v>
      </c>
      <c r="GN425">
        <f t="shared" si="422"/>
        <v>0</v>
      </c>
      <c r="GO425">
        <f t="shared" si="423"/>
        <v>1153.77</v>
      </c>
      <c r="GP425">
        <f t="shared" si="424"/>
        <v>0</v>
      </c>
      <c r="GR425">
        <v>0</v>
      </c>
      <c r="GS425">
        <v>3</v>
      </c>
      <c r="GT425">
        <v>0</v>
      </c>
      <c r="GU425" t="s">
        <v>4</v>
      </c>
      <c r="GV425">
        <f t="shared" si="425"/>
        <v>0</v>
      </c>
      <c r="GW425">
        <v>1</v>
      </c>
      <c r="GX425">
        <f t="shared" si="426"/>
        <v>0</v>
      </c>
      <c r="HA425">
        <v>0</v>
      </c>
      <c r="HB425">
        <v>0</v>
      </c>
      <c r="IK425">
        <v>0</v>
      </c>
    </row>
    <row r="426" spans="1:255" x14ac:dyDescent="0.2">
      <c r="A426" s="2">
        <v>17</v>
      </c>
      <c r="B426" s="2">
        <v>1</v>
      </c>
      <c r="C426" s="2">
        <f>ROW(SmtRes!A795)</f>
        <v>795</v>
      </c>
      <c r="D426" s="2">
        <f>ROW(EtalonRes!A782)</f>
        <v>782</v>
      </c>
      <c r="E426" s="2" t="s">
        <v>573</v>
      </c>
      <c r="F426" s="2" t="s">
        <v>574</v>
      </c>
      <c r="G426" s="2" t="s">
        <v>575</v>
      </c>
      <c r="H426" s="2" t="s">
        <v>38</v>
      </c>
      <c r="I426" s="2">
        <f>ROUND(72/100,9)</f>
        <v>0.72</v>
      </c>
      <c r="J426" s="2">
        <v>0</v>
      </c>
      <c r="K426" s="2"/>
      <c r="L426" s="2"/>
      <c r="M426" s="2"/>
      <c r="N426" s="2"/>
      <c r="O426" s="2">
        <f t="shared" si="392"/>
        <v>49.47</v>
      </c>
      <c r="P426" s="2">
        <f t="shared" si="393"/>
        <v>10.43</v>
      </c>
      <c r="Q426" s="2">
        <f t="shared" si="394"/>
        <v>2.56</v>
      </c>
      <c r="R426" s="2">
        <f t="shared" si="395"/>
        <v>0.36</v>
      </c>
      <c r="S426" s="2">
        <f t="shared" si="396"/>
        <v>36.479999999999997</v>
      </c>
      <c r="T426" s="2">
        <f t="shared" si="397"/>
        <v>0</v>
      </c>
      <c r="U426" s="2">
        <f t="shared" si="398"/>
        <v>3.8807999999999998</v>
      </c>
      <c r="V426" s="2">
        <f t="shared" si="399"/>
        <v>2.8799999999999999E-2</v>
      </c>
      <c r="W426" s="2">
        <f t="shared" si="400"/>
        <v>0</v>
      </c>
      <c r="X426" s="2">
        <f t="shared" si="401"/>
        <v>35</v>
      </c>
      <c r="Y426" s="2">
        <f t="shared" si="402"/>
        <v>23.95</v>
      </c>
      <c r="Z426" s="2"/>
      <c r="AA426" s="2">
        <v>16483241</v>
      </c>
      <c r="AB426" s="2">
        <f t="shared" si="403"/>
        <v>68.7</v>
      </c>
      <c r="AC426" s="2">
        <f t="shared" si="427"/>
        <v>14.48</v>
      </c>
      <c r="AD426" s="2">
        <f t="shared" si="428"/>
        <v>3.55</v>
      </c>
      <c r="AE426" s="2">
        <f t="shared" si="429"/>
        <v>0.5</v>
      </c>
      <c r="AF426" s="2">
        <f t="shared" si="430"/>
        <v>50.67</v>
      </c>
      <c r="AG426" s="2">
        <f t="shared" si="405"/>
        <v>0</v>
      </c>
      <c r="AH426" s="2">
        <f t="shared" si="431"/>
        <v>5.39</v>
      </c>
      <c r="AI426" s="2">
        <f t="shared" si="432"/>
        <v>0.04</v>
      </c>
      <c r="AJ426" s="2">
        <f t="shared" si="407"/>
        <v>0</v>
      </c>
      <c r="AK426" s="2">
        <v>68.7</v>
      </c>
      <c r="AL426" s="2">
        <v>14.48</v>
      </c>
      <c r="AM426" s="2">
        <v>3.55</v>
      </c>
      <c r="AN426" s="2">
        <v>0.5</v>
      </c>
      <c r="AO426" s="2">
        <v>50.67</v>
      </c>
      <c r="AP426" s="2">
        <v>0</v>
      </c>
      <c r="AQ426" s="2">
        <v>5.39</v>
      </c>
      <c r="AR426" s="2">
        <v>0.04</v>
      </c>
      <c r="AS426" s="2">
        <v>0</v>
      </c>
      <c r="AT426" s="2">
        <v>95</v>
      </c>
      <c r="AU426" s="2">
        <v>65</v>
      </c>
      <c r="AV426" s="2">
        <v>1</v>
      </c>
      <c r="AW426" s="2">
        <v>1</v>
      </c>
      <c r="AX426" s="2"/>
      <c r="AY426" s="2"/>
      <c r="AZ426" s="2">
        <v>1</v>
      </c>
      <c r="BA426" s="2">
        <v>1</v>
      </c>
      <c r="BB426" s="2">
        <v>1</v>
      </c>
      <c r="BC426" s="2">
        <v>1</v>
      </c>
      <c r="BD426" s="2" t="s">
        <v>4</v>
      </c>
      <c r="BE426" s="2" t="s">
        <v>4</v>
      </c>
      <c r="BF426" s="2" t="s">
        <v>4</v>
      </c>
      <c r="BG426" s="2" t="s">
        <v>4</v>
      </c>
      <c r="BH426" s="2">
        <v>0</v>
      </c>
      <c r="BI426" s="2">
        <v>2</v>
      </c>
      <c r="BJ426" s="2" t="s">
        <v>576</v>
      </c>
      <c r="BK426" s="2"/>
      <c r="BL426" s="2"/>
      <c r="BM426" s="2">
        <v>108001</v>
      </c>
      <c r="BN426" s="2">
        <v>0</v>
      </c>
      <c r="BO426" s="2" t="s">
        <v>4</v>
      </c>
      <c r="BP426" s="2">
        <v>0</v>
      </c>
      <c r="BQ426" s="2">
        <v>3</v>
      </c>
      <c r="BR426" s="2">
        <v>0</v>
      </c>
      <c r="BS426" s="2">
        <v>1</v>
      </c>
      <c r="BT426" s="2">
        <v>1</v>
      </c>
      <c r="BU426" s="2">
        <v>1</v>
      </c>
      <c r="BV426" s="2">
        <v>1</v>
      </c>
      <c r="BW426" s="2">
        <v>1</v>
      </c>
      <c r="BX426" s="2">
        <v>1</v>
      </c>
      <c r="BY426" s="2" t="s">
        <v>4</v>
      </c>
      <c r="BZ426" s="2">
        <v>95</v>
      </c>
      <c r="CA426" s="2">
        <v>65</v>
      </c>
      <c r="CB426" s="2"/>
      <c r="CC426" s="2"/>
      <c r="CD426" s="2"/>
      <c r="CE426" s="2"/>
      <c r="CF426" s="2">
        <v>0</v>
      </c>
      <c r="CG426" s="2">
        <v>0</v>
      </c>
      <c r="CH426" s="2"/>
      <c r="CI426" s="2"/>
      <c r="CJ426" s="2"/>
      <c r="CK426" s="2"/>
      <c r="CL426" s="2"/>
      <c r="CM426" s="2">
        <v>0</v>
      </c>
      <c r="CN426" s="2" t="s">
        <v>4</v>
      </c>
      <c r="CO426" s="2">
        <v>0</v>
      </c>
      <c r="CP426" s="2">
        <f t="shared" si="408"/>
        <v>49.47</v>
      </c>
      <c r="CQ426" s="2">
        <f t="shared" si="409"/>
        <v>14.48</v>
      </c>
      <c r="CR426" s="2">
        <f t="shared" si="410"/>
        <v>3.55</v>
      </c>
      <c r="CS426" s="2">
        <f t="shared" si="411"/>
        <v>0.5</v>
      </c>
      <c r="CT426" s="2">
        <f t="shared" si="412"/>
        <v>50.67</v>
      </c>
      <c r="CU426" s="2">
        <f t="shared" si="413"/>
        <v>0</v>
      </c>
      <c r="CV426" s="2">
        <f t="shared" si="414"/>
        <v>5.39</v>
      </c>
      <c r="CW426" s="2">
        <f t="shared" si="415"/>
        <v>0.04</v>
      </c>
      <c r="CX426" s="2">
        <f t="shared" si="416"/>
        <v>0</v>
      </c>
      <c r="CY426" s="2">
        <f t="shared" si="417"/>
        <v>34.997999999999998</v>
      </c>
      <c r="CZ426" s="2">
        <f t="shared" si="418"/>
        <v>23.945999999999998</v>
      </c>
      <c r="DA426" s="2"/>
      <c r="DB426" s="2"/>
      <c r="DC426" s="2" t="s">
        <v>4</v>
      </c>
      <c r="DD426" s="2" t="s">
        <v>4</v>
      </c>
      <c r="DE426" s="2" t="s">
        <v>4</v>
      </c>
      <c r="DF426" s="2" t="s">
        <v>4</v>
      </c>
      <c r="DG426" s="2" t="s">
        <v>4</v>
      </c>
      <c r="DH426" s="2" t="s">
        <v>4</v>
      </c>
      <c r="DI426" s="2" t="s">
        <v>4</v>
      </c>
      <c r="DJ426" s="2" t="s">
        <v>4</v>
      </c>
      <c r="DK426" s="2" t="s">
        <v>4</v>
      </c>
      <c r="DL426" s="2" t="s">
        <v>4</v>
      </c>
      <c r="DM426" s="2" t="s">
        <v>4</v>
      </c>
      <c r="DN426" s="2">
        <v>0</v>
      </c>
      <c r="DO426" s="2">
        <v>0</v>
      </c>
      <c r="DP426" s="2">
        <v>1</v>
      </c>
      <c r="DQ426" s="2">
        <v>1</v>
      </c>
      <c r="DR426" s="2"/>
      <c r="DS426" s="2"/>
      <c r="DT426" s="2"/>
      <c r="DU426" s="2">
        <v>1003</v>
      </c>
      <c r="DV426" s="2" t="s">
        <v>38</v>
      </c>
      <c r="DW426" s="2" t="s">
        <v>38</v>
      </c>
      <c r="DX426" s="2">
        <v>100</v>
      </c>
      <c r="DY426" s="2"/>
      <c r="DZ426" s="2"/>
      <c r="EA426" s="2"/>
      <c r="EB426" s="2"/>
      <c r="EC426" s="2"/>
      <c r="ED426" s="2"/>
      <c r="EE426" s="2">
        <v>16510370</v>
      </c>
      <c r="EF426" s="2">
        <v>3</v>
      </c>
      <c r="EG426" s="2" t="s">
        <v>368</v>
      </c>
      <c r="EH426" s="2">
        <v>0</v>
      </c>
      <c r="EI426" s="2" t="s">
        <v>4</v>
      </c>
      <c r="EJ426" s="2">
        <v>2</v>
      </c>
      <c r="EK426" s="2">
        <v>108001</v>
      </c>
      <c r="EL426" s="2" t="s">
        <v>369</v>
      </c>
      <c r="EM426" s="2" t="s">
        <v>370</v>
      </c>
      <c r="EN426" s="2"/>
      <c r="EO426" s="2" t="s">
        <v>4</v>
      </c>
      <c r="EP426" s="2"/>
      <c r="EQ426" s="2">
        <v>0</v>
      </c>
      <c r="ER426" s="2">
        <v>68.7</v>
      </c>
      <c r="ES426" s="2">
        <v>14.48</v>
      </c>
      <c r="ET426" s="2">
        <v>3.55</v>
      </c>
      <c r="EU426" s="2">
        <v>0.5</v>
      </c>
      <c r="EV426" s="2">
        <v>50.67</v>
      </c>
      <c r="EW426" s="2">
        <v>5.39</v>
      </c>
      <c r="EX426" s="2">
        <v>0.04</v>
      </c>
      <c r="EY426" s="2">
        <v>0</v>
      </c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>
        <v>0</v>
      </c>
      <c r="FR426" s="2">
        <f t="shared" si="419"/>
        <v>0</v>
      </c>
      <c r="FS426" s="2">
        <v>0</v>
      </c>
      <c r="FT426" s="2"/>
      <c r="FU426" s="2"/>
      <c r="FV426" s="2"/>
      <c r="FW426" s="2"/>
      <c r="FX426" s="2">
        <v>95</v>
      </c>
      <c r="FY426" s="2">
        <v>65</v>
      </c>
      <c r="FZ426" s="2"/>
      <c r="GA426" s="2" t="s">
        <v>4</v>
      </c>
      <c r="GB426" s="2"/>
      <c r="GC426" s="2"/>
      <c r="GD426" s="2">
        <v>0</v>
      </c>
      <c r="GE426" s="2"/>
      <c r="GF426" s="2">
        <v>-1215790049</v>
      </c>
      <c r="GG426" s="2">
        <v>2</v>
      </c>
      <c r="GH426" s="2">
        <v>1</v>
      </c>
      <c r="GI426" s="2">
        <v>-2</v>
      </c>
      <c r="GJ426" s="2">
        <v>0</v>
      </c>
      <c r="GK426" s="2">
        <f>ROUND(R426*(R12)/100,2)</f>
        <v>0</v>
      </c>
      <c r="GL426" s="2">
        <f t="shared" si="420"/>
        <v>0</v>
      </c>
      <c r="GM426" s="2">
        <f t="shared" si="421"/>
        <v>108.42</v>
      </c>
      <c r="GN426" s="2">
        <f t="shared" si="422"/>
        <v>0</v>
      </c>
      <c r="GO426" s="2">
        <f t="shared" si="423"/>
        <v>108.42</v>
      </c>
      <c r="GP426" s="2">
        <f t="shared" si="424"/>
        <v>0</v>
      </c>
      <c r="GQ426" s="2"/>
      <c r="GR426" s="2">
        <v>0</v>
      </c>
      <c r="GS426" s="2">
        <v>3</v>
      </c>
      <c r="GT426" s="2">
        <v>0</v>
      </c>
      <c r="GU426" s="2" t="s">
        <v>4</v>
      </c>
      <c r="GV426" s="2">
        <f t="shared" si="425"/>
        <v>0</v>
      </c>
      <c r="GW426" s="2">
        <v>1</v>
      </c>
      <c r="GX426" s="2">
        <f t="shared" si="426"/>
        <v>0</v>
      </c>
      <c r="GY426" s="2"/>
      <c r="GZ426" s="2"/>
      <c r="HA426" s="2">
        <v>0</v>
      </c>
      <c r="HB426" s="2">
        <v>0</v>
      </c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  <c r="HW426" s="2"/>
      <c r="HX426" s="2"/>
      <c r="HY426" s="2"/>
      <c r="HZ426" s="2"/>
      <c r="IA426" s="2"/>
      <c r="IB426" s="2"/>
      <c r="IC426" s="2"/>
      <c r="ID426" s="2"/>
      <c r="IE426" s="2"/>
      <c r="IF426" s="2"/>
      <c r="IG426" s="2"/>
      <c r="IH426" s="2"/>
      <c r="II426" s="2"/>
      <c r="IJ426" s="2"/>
      <c r="IK426" s="2">
        <v>0</v>
      </c>
      <c r="IL426" s="2"/>
      <c r="IM426" s="2"/>
      <c r="IN426" s="2"/>
      <c r="IO426" s="2"/>
      <c r="IP426" s="2"/>
      <c r="IQ426" s="2"/>
      <c r="IR426" s="2"/>
      <c r="IS426" s="2"/>
      <c r="IT426" s="2"/>
      <c r="IU426" s="2"/>
    </row>
    <row r="427" spans="1:255" x14ac:dyDescent="0.2">
      <c r="A427">
        <v>17</v>
      </c>
      <c r="B427">
        <v>1</v>
      </c>
      <c r="C427">
        <f>ROW(SmtRes!A806)</f>
        <v>806</v>
      </c>
      <c r="D427">
        <f>ROW(EtalonRes!A792)</f>
        <v>792</v>
      </c>
      <c r="E427" t="s">
        <v>573</v>
      </c>
      <c r="F427" t="s">
        <v>574</v>
      </c>
      <c r="G427" t="s">
        <v>575</v>
      </c>
      <c r="H427" t="s">
        <v>38</v>
      </c>
      <c r="I427">
        <f>ROUND(72/100,9)</f>
        <v>0.72</v>
      </c>
      <c r="J427">
        <v>0</v>
      </c>
      <c r="O427">
        <f t="shared" si="392"/>
        <v>323</v>
      </c>
      <c r="P427">
        <f t="shared" si="393"/>
        <v>68.08</v>
      </c>
      <c r="Q427">
        <f t="shared" si="394"/>
        <v>16.690000000000001</v>
      </c>
      <c r="R427">
        <f t="shared" si="395"/>
        <v>2.35</v>
      </c>
      <c r="S427">
        <f t="shared" si="396"/>
        <v>238.23</v>
      </c>
      <c r="T427">
        <f t="shared" si="397"/>
        <v>0</v>
      </c>
      <c r="U427">
        <f t="shared" si="398"/>
        <v>3.8807999999999998</v>
      </c>
      <c r="V427">
        <f t="shared" si="399"/>
        <v>2.8799999999999999E-2</v>
      </c>
      <c r="W427">
        <f t="shared" si="400"/>
        <v>0</v>
      </c>
      <c r="X427">
        <f t="shared" si="401"/>
        <v>228.55</v>
      </c>
      <c r="Y427">
        <f t="shared" si="402"/>
        <v>156.38</v>
      </c>
      <c r="AA427">
        <v>16483255</v>
      </c>
      <c r="AB427">
        <f t="shared" si="403"/>
        <v>68.7</v>
      </c>
      <c r="AC427">
        <f t="shared" si="427"/>
        <v>14.48</v>
      </c>
      <c r="AD427">
        <f t="shared" si="428"/>
        <v>3.55</v>
      </c>
      <c r="AE427">
        <f t="shared" si="429"/>
        <v>0.5</v>
      </c>
      <c r="AF427">
        <f t="shared" si="430"/>
        <v>50.67</v>
      </c>
      <c r="AG427">
        <f t="shared" si="405"/>
        <v>0</v>
      </c>
      <c r="AH427">
        <f t="shared" si="431"/>
        <v>5.39</v>
      </c>
      <c r="AI427">
        <f t="shared" si="432"/>
        <v>0.04</v>
      </c>
      <c r="AJ427">
        <f t="shared" si="407"/>
        <v>0</v>
      </c>
      <c r="AK427">
        <v>68.7</v>
      </c>
      <c r="AL427">
        <v>14.48</v>
      </c>
      <c r="AM427">
        <v>3.55</v>
      </c>
      <c r="AN427">
        <v>0.5</v>
      </c>
      <c r="AO427">
        <v>50.67</v>
      </c>
      <c r="AP427">
        <v>0</v>
      </c>
      <c r="AQ427">
        <v>5.39</v>
      </c>
      <c r="AR427">
        <v>0.04</v>
      </c>
      <c r="AS427">
        <v>0</v>
      </c>
      <c r="AT427">
        <v>95</v>
      </c>
      <c r="AU427">
        <v>65</v>
      </c>
      <c r="AV427">
        <v>1</v>
      </c>
      <c r="AW427">
        <v>1</v>
      </c>
      <c r="AZ427">
        <v>6.53</v>
      </c>
      <c r="BA427">
        <v>6.53</v>
      </c>
      <c r="BB427">
        <v>6.53</v>
      </c>
      <c r="BC427">
        <v>6.53</v>
      </c>
      <c r="BD427" t="s">
        <v>4</v>
      </c>
      <c r="BE427" t="s">
        <v>4</v>
      </c>
      <c r="BF427" t="s">
        <v>4</v>
      </c>
      <c r="BG427" t="s">
        <v>4</v>
      </c>
      <c r="BH427">
        <v>0</v>
      </c>
      <c r="BI427">
        <v>2</v>
      </c>
      <c r="BJ427" t="s">
        <v>576</v>
      </c>
      <c r="BM427">
        <v>108001</v>
      </c>
      <c r="BN427">
        <v>0</v>
      </c>
      <c r="BO427" t="s">
        <v>4</v>
      </c>
      <c r="BP427">
        <v>0</v>
      </c>
      <c r="BQ427">
        <v>3</v>
      </c>
      <c r="BR427">
        <v>0</v>
      </c>
      <c r="BS427">
        <v>6.53</v>
      </c>
      <c r="BT427">
        <v>1</v>
      </c>
      <c r="BU427">
        <v>1</v>
      </c>
      <c r="BV427">
        <v>1</v>
      </c>
      <c r="BW427">
        <v>1</v>
      </c>
      <c r="BX427">
        <v>1</v>
      </c>
      <c r="BY427" t="s">
        <v>4</v>
      </c>
      <c r="BZ427">
        <v>95</v>
      </c>
      <c r="CA427">
        <v>65</v>
      </c>
      <c r="CF427">
        <v>0</v>
      </c>
      <c r="CG427">
        <v>0</v>
      </c>
      <c r="CM427">
        <v>0</v>
      </c>
      <c r="CN427" t="s">
        <v>4</v>
      </c>
      <c r="CO427">
        <v>0</v>
      </c>
      <c r="CP427">
        <f t="shared" si="408"/>
        <v>323</v>
      </c>
      <c r="CQ427">
        <f t="shared" si="409"/>
        <v>94.554400000000001</v>
      </c>
      <c r="CR427">
        <f t="shared" si="410"/>
        <v>23.1815</v>
      </c>
      <c r="CS427">
        <f t="shared" si="411"/>
        <v>3.2650000000000001</v>
      </c>
      <c r="CT427">
        <f t="shared" si="412"/>
        <v>330.87510000000003</v>
      </c>
      <c r="CU427">
        <f t="shared" si="413"/>
        <v>0</v>
      </c>
      <c r="CV427">
        <f t="shared" si="414"/>
        <v>5.39</v>
      </c>
      <c r="CW427">
        <f t="shared" si="415"/>
        <v>0.04</v>
      </c>
      <c r="CX427">
        <f t="shared" si="416"/>
        <v>0</v>
      </c>
      <c r="CY427">
        <f t="shared" si="417"/>
        <v>228.55099999999999</v>
      </c>
      <c r="CZ427">
        <f t="shared" si="418"/>
        <v>156.37699999999998</v>
      </c>
      <c r="DC427" t="s">
        <v>4</v>
      </c>
      <c r="DD427" t="s">
        <v>4</v>
      </c>
      <c r="DE427" t="s">
        <v>4</v>
      </c>
      <c r="DF427" t="s">
        <v>4</v>
      </c>
      <c r="DG427" t="s">
        <v>4</v>
      </c>
      <c r="DH427" t="s">
        <v>4</v>
      </c>
      <c r="DI427" t="s">
        <v>4</v>
      </c>
      <c r="DJ427" t="s">
        <v>4</v>
      </c>
      <c r="DK427" t="s">
        <v>4</v>
      </c>
      <c r="DL427" t="s">
        <v>4</v>
      </c>
      <c r="DM427" t="s">
        <v>4</v>
      </c>
      <c r="DN427">
        <v>0</v>
      </c>
      <c r="DO427">
        <v>0</v>
      </c>
      <c r="DP427">
        <v>1</v>
      </c>
      <c r="DQ427">
        <v>1</v>
      </c>
      <c r="DU427">
        <v>1003</v>
      </c>
      <c r="DV427" t="s">
        <v>38</v>
      </c>
      <c r="DW427" t="s">
        <v>38</v>
      </c>
      <c r="DX427">
        <v>100</v>
      </c>
      <c r="EE427">
        <v>16510370</v>
      </c>
      <c r="EF427">
        <v>3</v>
      </c>
      <c r="EG427" t="s">
        <v>368</v>
      </c>
      <c r="EH427">
        <v>0</v>
      </c>
      <c r="EI427" t="s">
        <v>4</v>
      </c>
      <c r="EJ427">
        <v>2</v>
      </c>
      <c r="EK427">
        <v>108001</v>
      </c>
      <c r="EL427" t="s">
        <v>369</v>
      </c>
      <c r="EM427" t="s">
        <v>370</v>
      </c>
      <c r="EO427" t="s">
        <v>4</v>
      </c>
      <c r="EQ427">
        <v>0</v>
      </c>
      <c r="ER427">
        <v>68.7</v>
      </c>
      <c r="ES427">
        <v>14.48</v>
      </c>
      <c r="ET427">
        <v>3.55</v>
      </c>
      <c r="EU427">
        <v>0.5</v>
      </c>
      <c r="EV427">
        <v>50.67</v>
      </c>
      <c r="EW427">
        <v>5.39</v>
      </c>
      <c r="EX427">
        <v>0.04</v>
      </c>
      <c r="EY427">
        <v>0</v>
      </c>
      <c r="FQ427">
        <v>0</v>
      </c>
      <c r="FR427">
        <f t="shared" si="419"/>
        <v>0</v>
      </c>
      <c r="FS427">
        <v>0</v>
      </c>
      <c r="FX427">
        <v>95</v>
      </c>
      <c r="FY427">
        <v>65</v>
      </c>
      <c r="GA427" t="s">
        <v>4</v>
      </c>
      <c r="GD427">
        <v>0</v>
      </c>
      <c r="GF427">
        <v>-1215790049</v>
      </c>
      <c r="GG427">
        <v>1</v>
      </c>
      <c r="GH427">
        <v>1</v>
      </c>
      <c r="GI427">
        <v>4</v>
      </c>
      <c r="GJ427">
        <v>0</v>
      </c>
      <c r="GK427">
        <f>ROUND(R427*(S12)/100,2)</f>
        <v>0</v>
      </c>
      <c r="GL427">
        <f t="shared" si="420"/>
        <v>0</v>
      </c>
      <c r="GM427">
        <f t="shared" si="421"/>
        <v>707.93</v>
      </c>
      <c r="GN427">
        <f t="shared" si="422"/>
        <v>0</v>
      </c>
      <c r="GO427">
        <f t="shared" si="423"/>
        <v>707.93</v>
      </c>
      <c r="GP427">
        <f t="shared" si="424"/>
        <v>0</v>
      </c>
      <c r="GR427">
        <v>0</v>
      </c>
      <c r="GS427">
        <v>3</v>
      </c>
      <c r="GT427">
        <v>0</v>
      </c>
      <c r="GU427" t="s">
        <v>4</v>
      </c>
      <c r="GV427">
        <f t="shared" si="425"/>
        <v>0</v>
      </c>
      <c r="GW427">
        <v>1</v>
      </c>
      <c r="GX427">
        <f t="shared" si="426"/>
        <v>0</v>
      </c>
      <c r="HA427">
        <v>0</v>
      </c>
      <c r="HB427">
        <v>0</v>
      </c>
      <c r="IK427">
        <v>0</v>
      </c>
    </row>
    <row r="428" spans="1:255" x14ac:dyDescent="0.2">
      <c r="A428" s="2">
        <v>18</v>
      </c>
      <c r="B428" s="2">
        <v>1</v>
      </c>
      <c r="C428" s="2">
        <v>794</v>
      </c>
      <c r="D428" s="2"/>
      <c r="E428" s="2" t="s">
        <v>577</v>
      </c>
      <c r="F428" s="2" t="s">
        <v>578</v>
      </c>
      <c r="G428" s="2" t="s">
        <v>579</v>
      </c>
      <c r="H428" s="2" t="s">
        <v>419</v>
      </c>
      <c r="I428" s="2">
        <f>I426*J428</f>
        <v>7.1999999999999995E-2</v>
      </c>
      <c r="J428" s="2">
        <v>9.9999999999999992E-2</v>
      </c>
      <c r="K428" s="2"/>
      <c r="L428" s="2"/>
      <c r="M428" s="2"/>
      <c r="N428" s="2"/>
      <c r="O428" s="2">
        <f t="shared" si="392"/>
        <v>295.05</v>
      </c>
      <c r="P428" s="2">
        <f t="shared" si="393"/>
        <v>295.05</v>
      </c>
      <c r="Q428" s="2">
        <f t="shared" si="394"/>
        <v>0</v>
      </c>
      <c r="R428" s="2">
        <f t="shared" si="395"/>
        <v>0</v>
      </c>
      <c r="S428" s="2">
        <f t="shared" si="396"/>
        <v>0</v>
      </c>
      <c r="T428" s="2">
        <f t="shared" si="397"/>
        <v>0</v>
      </c>
      <c r="U428" s="2">
        <f t="shared" si="398"/>
        <v>0</v>
      </c>
      <c r="V428" s="2">
        <f t="shared" si="399"/>
        <v>0</v>
      </c>
      <c r="W428" s="2">
        <f t="shared" si="400"/>
        <v>0</v>
      </c>
      <c r="X428" s="2">
        <f t="shared" si="401"/>
        <v>0</v>
      </c>
      <c r="Y428" s="2">
        <f t="shared" si="402"/>
        <v>0</v>
      </c>
      <c r="Z428" s="2"/>
      <c r="AA428" s="2">
        <v>16483241</v>
      </c>
      <c r="AB428" s="2">
        <f t="shared" si="403"/>
        <v>4097.9399999999996</v>
      </c>
      <c r="AC428" s="2">
        <f t="shared" si="427"/>
        <v>4097.9399999999996</v>
      </c>
      <c r="AD428" s="2">
        <f t="shared" si="428"/>
        <v>0</v>
      </c>
      <c r="AE428" s="2">
        <f t="shared" si="429"/>
        <v>0</v>
      </c>
      <c r="AF428" s="2">
        <f t="shared" si="430"/>
        <v>0</v>
      </c>
      <c r="AG428" s="2">
        <f t="shared" si="405"/>
        <v>0</v>
      </c>
      <c r="AH428" s="2">
        <f t="shared" si="431"/>
        <v>0</v>
      </c>
      <c r="AI428" s="2">
        <f t="shared" si="432"/>
        <v>0</v>
      </c>
      <c r="AJ428" s="2">
        <f t="shared" si="407"/>
        <v>0</v>
      </c>
      <c r="AK428" s="2">
        <v>4097.9399999999996</v>
      </c>
      <c r="AL428" s="2">
        <v>4097.9399999999996</v>
      </c>
      <c r="AM428" s="2">
        <v>0</v>
      </c>
      <c r="AN428" s="2">
        <v>0</v>
      </c>
      <c r="AO428" s="2">
        <v>0</v>
      </c>
      <c r="AP428" s="2">
        <v>0</v>
      </c>
      <c r="AQ428" s="2">
        <v>0</v>
      </c>
      <c r="AR428" s="2">
        <v>0</v>
      </c>
      <c r="AS428" s="2">
        <v>0</v>
      </c>
      <c r="AT428" s="2">
        <v>95</v>
      </c>
      <c r="AU428" s="2">
        <v>65</v>
      </c>
      <c r="AV428" s="2">
        <v>1</v>
      </c>
      <c r="AW428" s="2">
        <v>1</v>
      </c>
      <c r="AX428" s="2"/>
      <c r="AY428" s="2"/>
      <c r="AZ428" s="2">
        <v>1</v>
      </c>
      <c r="BA428" s="2">
        <v>1</v>
      </c>
      <c r="BB428" s="2">
        <v>1</v>
      </c>
      <c r="BC428" s="2">
        <v>1</v>
      </c>
      <c r="BD428" s="2" t="s">
        <v>4</v>
      </c>
      <c r="BE428" s="2" t="s">
        <v>4</v>
      </c>
      <c r="BF428" s="2" t="s">
        <v>4</v>
      </c>
      <c r="BG428" s="2" t="s">
        <v>4</v>
      </c>
      <c r="BH428" s="2">
        <v>3</v>
      </c>
      <c r="BI428" s="2">
        <v>2</v>
      </c>
      <c r="BJ428" s="2" t="s">
        <v>580</v>
      </c>
      <c r="BK428" s="2"/>
      <c r="BL428" s="2"/>
      <c r="BM428" s="2">
        <v>108001</v>
      </c>
      <c r="BN428" s="2">
        <v>0</v>
      </c>
      <c r="BO428" s="2" t="s">
        <v>4</v>
      </c>
      <c r="BP428" s="2">
        <v>0</v>
      </c>
      <c r="BQ428" s="2">
        <v>3</v>
      </c>
      <c r="BR428" s="2">
        <v>0</v>
      </c>
      <c r="BS428" s="2">
        <v>1</v>
      </c>
      <c r="BT428" s="2">
        <v>1</v>
      </c>
      <c r="BU428" s="2">
        <v>1</v>
      </c>
      <c r="BV428" s="2">
        <v>1</v>
      </c>
      <c r="BW428" s="2">
        <v>1</v>
      </c>
      <c r="BX428" s="2">
        <v>1</v>
      </c>
      <c r="BY428" s="2" t="s">
        <v>4</v>
      </c>
      <c r="BZ428" s="2">
        <v>95</v>
      </c>
      <c r="CA428" s="2">
        <v>65</v>
      </c>
      <c r="CB428" s="2"/>
      <c r="CC428" s="2"/>
      <c r="CD428" s="2"/>
      <c r="CE428" s="2"/>
      <c r="CF428" s="2">
        <v>0</v>
      </c>
      <c r="CG428" s="2">
        <v>0</v>
      </c>
      <c r="CH428" s="2"/>
      <c r="CI428" s="2"/>
      <c r="CJ428" s="2"/>
      <c r="CK428" s="2"/>
      <c r="CL428" s="2"/>
      <c r="CM428" s="2">
        <v>0</v>
      </c>
      <c r="CN428" s="2" t="s">
        <v>4</v>
      </c>
      <c r="CO428" s="2">
        <v>0</v>
      </c>
      <c r="CP428" s="2">
        <f t="shared" si="408"/>
        <v>295.05</v>
      </c>
      <c r="CQ428" s="2">
        <f t="shared" si="409"/>
        <v>4097.9399999999996</v>
      </c>
      <c r="CR428" s="2">
        <f t="shared" si="410"/>
        <v>0</v>
      </c>
      <c r="CS428" s="2">
        <f t="shared" si="411"/>
        <v>0</v>
      </c>
      <c r="CT428" s="2">
        <f t="shared" si="412"/>
        <v>0</v>
      </c>
      <c r="CU428" s="2">
        <f t="shared" si="413"/>
        <v>0</v>
      </c>
      <c r="CV428" s="2">
        <f t="shared" si="414"/>
        <v>0</v>
      </c>
      <c r="CW428" s="2">
        <f t="shared" si="415"/>
        <v>0</v>
      </c>
      <c r="CX428" s="2">
        <f t="shared" si="416"/>
        <v>0</v>
      </c>
      <c r="CY428" s="2">
        <f t="shared" si="417"/>
        <v>0</v>
      </c>
      <c r="CZ428" s="2">
        <f t="shared" si="418"/>
        <v>0</v>
      </c>
      <c r="DA428" s="2"/>
      <c r="DB428" s="2"/>
      <c r="DC428" s="2" t="s">
        <v>4</v>
      </c>
      <c r="DD428" s="2" t="s">
        <v>4</v>
      </c>
      <c r="DE428" s="2" t="s">
        <v>4</v>
      </c>
      <c r="DF428" s="2" t="s">
        <v>4</v>
      </c>
      <c r="DG428" s="2" t="s">
        <v>4</v>
      </c>
      <c r="DH428" s="2" t="s">
        <v>4</v>
      </c>
      <c r="DI428" s="2" t="s">
        <v>4</v>
      </c>
      <c r="DJ428" s="2" t="s">
        <v>4</v>
      </c>
      <c r="DK428" s="2" t="s">
        <v>4</v>
      </c>
      <c r="DL428" s="2" t="s">
        <v>4</v>
      </c>
      <c r="DM428" s="2" t="s">
        <v>4</v>
      </c>
      <c r="DN428" s="2">
        <v>0</v>
      </c>
      <c r="DO428" s="2">
        <v>0</v>
      </c>
      <c r="DP428" s="2">
        <v>1</v>
      </c>
      <c r="DQ428" s="2">
        <v>1</v>
      </c>
      <c r="DR428" s="2"/>
      <c r="DS428" s="2"/>
      <c r="DT428" s="2"/>
      <c r="DU428" s="2">
        <v>1013</v>
      </c>
      <c r="DV428" s="2" t="s">
        <v>419</v>
      </c>
      <c r="DW428" s="2" t="s">
        <v>421</v>
      </c>
      <c r="DX428" s="2">
        <v>1</v>
      </c>
      <c r="DY428" s="2"/>
      <c r="DZ428" s="2"/>
      <c r="EA428" s="2"/>
      <c r="EB428" s="2"/>
      <c r="EC428" s="2"/>
      <c r="ED428" s="2"/>
      <c r="EE428" s="2">
        <v>16510370</v>
      </c>
      <c r="EF428" s="2">
        <v>3</v>
      </c>
      <c r="EG428" s="2" t="s">
        <v>368</v>
      </c>
      <c r="EH428" s="2">
        <v>0</v>
      </c>
      <c r="EI428" s="2" t="s">
        <v>4</v>
      </c>
      <c r="EJ428" s="2">
        <v>2</v>
      </c>
      <c r="EK428" s="2">
        <v>108001</v>
      </c>
      <c r="EL428" s="2" t="s">
        <v>369</v>
      </c>
      <c r="EM428" s="2" t="s">
        <v>370</v>
      </c>
      <c r="EN428" s="2"/>
      <c r="EO428" s="2" t="s">
        <v>4</v>
      </c>
      <c r="EP428" s="2"/>
      <c r="EQ428" s="2">
        <v>0</v>
      </c>
      <c r="ER428" s="2">
        <v>4097.9399999999996</v>
      </c>
      <c r="ES428" s="2">
        <v>4097.9399999999996</v>
      </c>
      <c r="ET428" s="2">
        <v>0</v>
      </c>
      <c r="EU428" s="2">
        <v>0</v>
      </c>
      <c r="EV428" s="2">
        <v>0</v>
      </c>
      <c r="EW428" s="2">
        <v>0</v>
      </c>
      <c r="EX428" s="2">
        <v>0</v>
      </c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>
        <v>0</v>
      </c>
      <c r="FR428" s="2">
        <f t="shared" si="419"/>
        <v>0</v>
      </c>
      <c r="FS428" s="2">
        <v>0</v>
      </c>
      <c r="FT428" s="2"/>
      <c r="FU428" s="2"/>
      <c r="FV428" s="2"/>
      <c r="FW428" s="2"/>
      <c r="FX428" s="2">
        <v>95</v>
      </c>
      <c r="FY428" s="2">
        <v>65</v>
      </c>
      <c r="FZ428" s="2"/>
      <c r="GA428" s="2" t="s">
        <v>4</v>
      </c>
      <c r="GB428" s="2"/>
      <c r="GC428" s="2"/>
      <c r="GD428" s="2">
        <v>0</v>
      </c>
      <c r="GE428" s="2"/>
      <c r="GF428" s="2">
        <v>306897885</v>
      </c>
      <c r="GG428" s="2">
        <v>2</v>
      </c>
      <c r="GH428" s="2">
        <v>1</v>
      </c>
      <c r="GI428" s="2">
        <v>-2</v>
      </c>
      <c r="GJ428" s="2">
        <v>0</v>
      </c>
      <c r="GK428" s="2">
        <f>ROUND(R428*(R12)/100,2)</f>
        <v>0</v>
      </c>
      <c r="GL428" s="2">
        <f t="shared" si="420"/>
        <v>0</v>
      </c>
      <c r="GM428" s="2">
        <f t="shared" si="421"/>
        <v>295.05</v>
      </c>
      <c r="GN428" s="2">
        <f t="shared" si="422"/>
        <v>0</v>
      </c>
      <c r="GO428" s="2">
        <f t="shared" si="423"/>
        <v>295.05</v>
      </c>
      <c r="GP428" s="2">
        <f t="shared" si="424"/>
        <v>0</v>
      </c>
      <c r="GQ428" s="2"/>
      <c r="GR428" s="2">
        <v>0</v>
      </c>
      <c r="GS428" s="2">
        <v>3</v>
      </c>
      <c r="GT428" s="2">
        <v>0</v>
      </c>
      <c r="GU428" s="2" t="s">
        <v>4</v>
      </c>
      <c r="GV428" s="2">
        <f t="shared" si="425"/>
        <v>0</v>
      </c>
      <c r="GW428" s="2">
        <v>1</v>
      </c>
      <c r="GX428" s="2">
        <f t="shared" si="426"/>
        <v>0</v>
      </c>
      <c r="GY428" s="2"/>
      <c r="GZ428" s="2"/>
      <c r="HA428" s="2">
        <v>0</v>
      </c>
      <c r="HB428" s="2">
        <v>0</v>
      </c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  <c r="HW428" s="2"/>
      <c r="HX428" s="2"/>
      <c r="HY428" s="2"/>
      <c r="HZ428" s="2"/>
      <c r="IA428" s="2"/>
      <c r="IB428" s="2"/>
      <c r="IC428" s="2"/>
      <c r="ID428" s="2"/>
      <c r="IE428" s="2"/>
      <c r="IF428" s="2"/>
      <c r="IG428" s="2"/>
      <c r="IH428" s="2"/>
      <c r="II428" s="2"/>
      <c r="IJ428" s="2"/>
      <c r="IK428" s="2">
        <v>0</v>
      </c>
      <c r="IL428" s="2"/>
      <c r="IM428" s="2"/>
      <c r="IN428" s="2"/>
      <c r="IO428" s="2"/>
      <c r="IP428" s="2"/>
      <c r="IQ428" s="2"/>
      <c r="IR428" s="2"/>
      <c r="IS428" s="2"/>
      <c r="IT428" s="2"/>
      <c r="IU428" s="2"/>
    </row>
    <row r="429" spans="1:255" x14ac:dyDescent="0.2">
      <c r="A429">
        <v>18</v>
      </c>
      <c r="B429">
        <v>1</v>
      </c>
      <c r="C429">
        <v>805</v>
      </c>
      <c r="E429" t="s">
        <v>577</v>
      </c>
      <c r="F429" t="s">
        <v>578</v>
      </c>
      <c r="G429" t="s">
        <v>579</v>
      </c>
      <c r="H429" t="s">
        <v>419</v>
      </c>
      <c r="I429">
        <f>I427*J429</f>
        <v>7.1999999999999995E-2</v>
      </c>
      <c r="J429">
        <v>9.9999999999999992E-2</v>
      </c>
      <c r="O429">
        <f t="shared" si="392"/>
        <v>1926.69</v>
      </c>
      <c r="P429">
        <f t="shared" si="393"/>
        <v>1926.69</v>
      </c>
      <c r="Q429">
        <f t="shared" si="394"/>
        <v>0</v>
      </c>
      <c r="R429">
        <f t="shared" si="395"/>
        <v>0</v>
      </c>
      <c r="S429">
        <f t="shared" si="396"/>
        <v>0</v>
      </c>
      <c r="T429">
        <f t="shared" si="397"/>
        <v>0</v>
      </c>
      <c r="U429">
        <f t="shared" si="398"/>
        <v>0</v>
      </c>
      <c r="V429">
        <f t="shared" si="399"/>
        <v>0</v>
      </c>
      <c r="W429">
        <f t="shared" si="400"/>
        <v>0</v>
      </c>
      <c r="X429">
        <f t="shared" si="401"/>
        <v>0</v>
      </c>
      <c r="Y429">
        <f t="shared" si="402"/>
        <v>0</v>
      </c>
      <c r="AA429">
        <v>16483255</v>
      </c>
      <c r="AB429">
        <f t="shared" si="403"/>
        <v>4097.9399999999996</v>
      </c>
      <c r="AC429">
        <f t="shared" si="427"/>
        <v>4097.9399999999996</v>
      </c>
      <c r="AD429">
        <f t="shared" si="428"/>
        <v>0</v>
      </c>
      <c r="AE429">
        <f t="shared" si="429"/>
        <v>0</v>
      </c>
      <c r="AF429">
        <f t="shared" si="430"/>
        <v>0</v>
      </c>
      <c r="AG429">
        <f t="shared" si="405"/>
        <v>0</v>
      </c>
      <c r="AH429">
        <f t="shared" si="431"/>
        <v>0</v>
      </c>
      <c r="AI429">
        <f t="shared" si="432"/>
        <v>0</v>
      </c>
      <c r="AJ429">
        <f t="shared" si="407"/>
        <v>0</v>
      </c>
      <c r="AK429">
        <v>4097.9399999999996</v>
      </c>
      <c r="AL429">
        <v>4097.9399999999996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95</v>
      </c>
      <c r="AU429">
        <v>65</v>
      </c>
      <c r="AV429">
        <v>1</v>
      </c>
      <c r="AW429">
        <v>1</v>
      </c>
      <c r="AZ429">
        <v>6.53</v>
      </c>
      <c r="BA429">
        <v>1</v>
      </c>
      <c r="BB429">
        <v>1</v>
      </c>
      <c r="BC429">
        <v>6.53</v>
      </c>
      <c r="BD429" t="s">
        <v>4</v>
      </c>
      <c r="BE429" t="s">
        <v>4</v>
      </c>
      <c r="BF429" t="s">
        <v>4</v>
      </c>
      <c r="BG429" t="s">
        <v>4</v>
      </c>
      <c r="BH429">
        <v>3</v>
      </c>
      <c r="BI429">
        <v>2</v>
      </c>
      <c r="BJ429" t="s">
        <v>580</v>
      </c>
      <c r="BM429">
        <v>108001</v>
      </c>
      <c r="BN429">
        <v>0</v>
      </c>
      <c r="BO429" t="s">
        <v>4</v>
      </c>
      <c r="BP429">
        <v>0</v>
      </c>
      <c r="BQ429">
        <v>3</v>
      </c>
      <c r="BR429">
        <v>0</v>
      </c>
      <c r="BS429">
        <v>1</v>
      </c>
      <c r="BT429">
        <v>1</v>
      </c>
      <c r="BU429">
        <v>1</v>
      </c>
      <c r="BV429">
        <v>1</v>
      </c>
      <c r="BW429">
        <v>1</v>
      </c>
      <c r="BX429">
        <v>1</v>
      </c>
      <c r="BY429" t="s">
        <v>4</v>
      </c>
      <c r="BZ429">
        <v>95</v>
      </c>
      <c r="CA429">
        <v>65</v>
      </c>
      <c r="CF429">
        <v>0</v>
      </c>
      <c r="CG429">
        <v>0</v>
      </c>
      <c r="CM429">
        <v>0</v>
      </c>
      <c r="CN429" t="s">
        <v>4</v>
      </c>
      <c r="CO429">
        <v>0</v>
      </c>
      <c r="CP429">
        <f t="shared" si="408"/>
        <v>1926.69</v>
      </c>
      <c r="CQ429">
        <f t="shared" si="409"/>
        <v>26759.548199999997</v>
      </c>
      <c r="CR429">
        <f t="shared" si="410"/>
        <v>0</v>
      </c>
      <c r="CS429">
        <f t="shared" si="411"/>
        <v>0</v>
      </c>
      <c r="CT429">
        <f t="shared" si="412"/>
        <v>0</v>
      </c>
      <c r="CU429">
        <f t="shared" si="413"/>
        <v>0</v>
      </c>
      <c r="CV429">
        <f t="shared" si="414"/>
        <v>0</v>
      </c>
      <c r="CW429">
        <f t="shared" si="415"/>
        <v>0</v>
      </c>
      <c r="CX429">
        <f t="shared" si="416"/>
        <v>0</v>
      </c>
      <c r="CY429">
        <f t="shared" si="417"/>
        <v>0</v>
      </c>
      <c r="CZ429">
        <f t="shared" si="418"/>
        <v>0</v>
      </c>
      <c r="DC429" t="s">
        <v>4</v>
      </c>
      <c r="DD429" t="s">
        <v>4</v>
      </c>
      <c r="DE429" t="s">
        <v>4</v>
      </c>
      <c r="DF429" t="s">
        <v>4</v>
      </c>
      <c r="DG429" t="s">
        <v>4</v>
      </c>
      <c r="DH429" t="s">
        <v>4</v>
      </c>
      <c r="DI429" t="s">
        <v>4</v>
      </c>
      <c r="DJ429" t="s">
        <v>4</v>
      </c>
      <c r="DK429" t="s">
        <v>4</v>
      </c>
      <c r="DL429" t="s">
        <v>4</v>
      </c>
      <c r="DM429" t="s">
        <v>4</v>
      </c>
      <c r="DN429">
        <v>0</v>
      </c>
      <c r="DO429">
        <v>0</v>
      </c>
      <c r="DP429">
        <v>1</v>
      </c>
      <c r="DQ429">
        <v>1</v>
      </c>
      <c r="DU429">
        <v>1013</v>
      </c>
      <c r="DV429" t="s">
        <v>419</v>
      </c>
      <c r="DW429" t="s">
        <v>421</v>
      </c>
      <c r="DX429">
        <v>1</v>
      </c>
      <c r="EE429">
        <v>16510370</v>
      </c>
      <c r="EF429">
        <v>3</v>
      </c>
      <c r="EG429" t="s">
        <v>368</v>
      </c>
      <c r="EH429">
        <v>0</v>
      </c>
      <c r="EI429" t="s">
        <v>4</v>
      </c>
      <c r="EJ429">
        <v>2</v>
      </c>
      <c r="EK429">
        <v>108001</v>
      </c>
      <c r="EL429" t="s">
        <v>369</v>
      </c>
      <c r="EM429" t="s">
        <v>370</v>
      </c>
      <c r="EO429" t="s">
        <v>4</v>
      </c>
      <c r="EQ429">
        <v>0</v>
      </c>
      <c r="ER429">
        <v>4097.9399999999996</v>
      </c>
      <c r="ES429">
        <v>4097.9399999999996</v>
      </c>
      <c r="ET429">
        <v>0</v>
      </c>
      <c r="EU429">
        <v>0</v>
      </c>
      <c r="EV429">
        <v>0</v>
      </c>
      <c r="EW429">
        <v>0</v>
      </c>
      <c r="EX429">
        <v>0</v>
      </c>
      <c r="FQ429">
        <v>0</v>
      </c>
      <c r="FR429">
        <f t="shared" si="419"/>
        <v>0</v>
      </c>
      <c r="FS429">
        <v>0</v>
      </c>
      <c r="FX429">
        <v>95</v>
      </c>
      <c r="FY429">
        <v>65</v>
      </c>
      <c r="GA429" t="s">
        <v>4</v>
      </c>
      <c r="GD429">
        <v>0</v>
      </c>
      <c r="GF429">
        <v>306897885</v>
      </c>
      <c r="GG429">
        <v>1</v>
      </c>
      <c r="GH429">
        <v>1</v>
      </c>
      <c r="GI429">
        <v>4</v>
      </c>
      <c r="GJ429">
        <v>0</v>
      </c>
      <c r="GK429">
        <f>ROUND(R429*(S12)/100,2)</f>
        <v>0</v>
      </c>
      <c r="GL429">
        <f t="shared" si="420"/>
        <v>0</v>
      </c>
      <c r="GM429">
        <f t="shared" si="421"/>
        <v>1926.69</v>
      </c>
      <c r="GN429">
        <f t="shared" si="422"/>
        <v>0</v>
      </c>
      <c r="GO429">
        <f t="shared" si="423"/>
        <v>1926.69</v>
      </c>
      <c r="GP429">
        <f t="shared" si="424"/>
        <v>0</v>
      </c>
      <c r="GR429">
        <v>0</v>
      </c>
      <c r="GS429">
        <v>3</v>
      </c>
      <c r="GT429">
        <v>0</v>
      </c>
      <c r="GU429" t="s">
        <v>4</v>
      </c>
      <c r="GV429">
        <f t="shared" si="425"/>
        <v>0</v>
      </c>
      <c r="GW429">
        <v>1</v>
      </c>
      <c r="GX429">
        <f t="shared" si="426"/>
        <v>0</v>
      </c>
      <c r="HA429">
        <v>0</v>
      </c>
      <c r="HB429">
        <v>0</v>
      </c>
      <c r="IK429">
        <v>0</v>
      </c>
    </row>
    <row r="430" spans="1:255" x14ac:dyDescent="0.2">
      <c r="A430" s="2">
        <v>17</v>
      </c>
      <c r="B430" s="2">
        <v>1</v>
      </c>
      <c r="C430" s="2">
        <f>ROW(SmtRes!A814)</f>
        <v>814</v>
      </c>
      <c r="D430" s="2">
        <f>ROW(EtalonRes!A799)</f>
        <v>799</v>
      </c>
      <c r="E430" s="2" t="s">
        <v>581</v>
      </c>
      <c r="F430" s="2" t="s">
        <v>559</v>
      </c>
      <c r="G430" s="2" t="s">
        <v>582</v>
      </c>
      <c r="H430" s="2" t="s">
        <v>101</v>
      </c>
      <c r="I430" s="2">
        <v>24</v>
      </c>
      <c r="J430" s="2">
        <v>0</v>
      </c>
      <c r="K430" s="2"/>
      <c r="L430" s="2"/>
      <c r="M430" s="2"/>
      <c r="N430" s="2"/>
      <c r="O430" s="2">
        <f t="shared" si="392"/>
        <v>224.64</v>
      </c>
      <c r="P430" s="2">
        <f t="shared" si="393"/>
        <v>30.72</v>
      </c>
      <c r="Q430" s="2">
        <f t="shared" si="394"/>
        <v>0</v>
      </c>
      <c r="R430" s="2">
        <f t="shared" si="395"/>
        <v>0</v>
      </c>
      <c r="S430" s="2">
        <f t="shared" si="396"/>
        <v>193.92</v>
      </c>
      <c r="T430" s="2">
        <f t="shared" si="397"/>
        <v>0</v>
      </c>
      <c r="U430" s="2">
        <f t="shared" si="398"/>
        <v>20.16</v>
      </c>
      <c r="V430" s="2">
        <f t="shared" si="399"/>
        <v>0</v>
      </c>
      <c r="W430" s="2">
        <f t="shared" si="400"/>
        <v>0</v>
      </c>
      <c r="X430" s="2">
        <f t="shared" si="401"/>
        <v>155.13999999999999</v>
      </c>
      <c r="Y430" s="2">
        <f t="shared" si="402"/>
        <v>116.35</v>
      </c>
      <c r="Z430" s="2"/>
      <c r="AA430" s="2">
        <v>16483241</v>
      </c>
      <c r="AB430" s="2">
        <f t="shared" si="403"/>
        <v>9.36</v>
      </c>
      <c r="AC430" s="2">
        <f t="shared" si="427"/>
        <v>1.28</v>
      </c>
      <c r="AD430" s="2">
        <f t="shared" si="428"/>
        <v>0</v>
      </c>
      <c r="AE430" s="2">
        <f t="shared" si="429"/>
        <v>0</v>
      </c>
      <c r="AF430" s="2">
        <f t="shared" si="430"/>
        <v>8.08</v>
      </c>
      <c r="AG430" s="2">
        <f t="shared" si="405"/>
        <v>0</v>
      </c>
      <c r="AH430" s="2">
        <f t="shared" si="431"/>
        <v>0.84</v>
      </c>
      <c r="AI430" s="2">
        <f t="shared" si="432"/>
        <v>0</v>
      </c>
      <c r="AJ430" s="2">
        <f t="shared" si="407"/>
        <v>0</v>
      </c>
      <c r="AK430" s="2">
        <v>9.36</v>
      </c>
      <c r="AL430" s="2">
        <v>1.28</v>
      </c>
      <c r="AM430" s="2">
        <v>0</v>
      </c>
      <c r="AN430" s="2">
        <v>0</v>
      </c>
      <c r="AO430" s="2">
        <v>8.08</v>
      </c>
      <c r="AP430" s="2">
        <v>0</v>
      </c>
      <c r="AQ430" s="2">
        <v>0.84</v>
      </c>
      <c r="AR430" s="2">
        <v>0</v>
      </c>
      <c r="AS430" s="2">
        <v>0</v>
      </c>
      <c r="AT430" s="2">
        <v>80</v>
      </c>
      <c r="AU430" s="2">
        <v>60</v>
      </c>
      <c r="AV430" s="2">
        <v>1</v>
      </c>
      <c r="AW430" s="2">
        <v>1</v>
      </c>
      <c r="AX430" s="2"/>
      <c r="AY430" s="2"/>
      <c r="AZ430" s="2">
        <v>1</v>
      </c>
      <c r="BA430" s="2">
        <v>1</v>
      </c>
      <c r="BB430" s="2">
        <v>1</v>
      </c>
      <c r="BC430" s="2">
        <v>1</v>
      </c>
      <c r="BD430" s="2" t="s">
        <v>4</v>
      </c>
      <c r="BE430" s="2" t="s">
        <v>4</v>
      </c>
      <c r="BF430" s="2" t="s">
        <v>4</v>
      </c>
      <c r="BG430" s="2" t="s">
        <v>4</v>
      </c>
      <c r="BH430" s="2">
        <v>0</v>
      </c>
      <c r="BI430" s="2">
        <v>2</v>
      </c>
      <c r="BJ430" s="2" t="s">
        <v>561</v>
      </c>
      <c r="BK430" s="2"/>
      <c r="BL430" s="2"/>
      <c r="BM430" s="2">
        <v>110011</v>
      </c>
      <c r="BN430" s="2">
        <v>0</v>
      </c>
      <c r="BO430" s="2" t="s">
        <v>4</v>
      </c>
      <c r="BP430" s="2">
        <v>0</v>
      </c>
      <c r="BQ430" s="2">
        <v>3</v>
      </c>
      <c r="BR430" s="2">
        <v>0</v>
      </c>
      <c r="BS430" s="2">
        <v>1</v>
      </c>
      <c r="BT430" s="2">
        <v>1</v>
      </c>
      <c r="BU430" s="2">
        <v>1</v>
      </c>
      <c r="BV430" s="2">
        <v>1</v>
      </c>
      <c r="BW430" s="2">
        <v>1</v>
      </c>
      <c r="BX430" s="2">
        <v>1</v>
      </c>
      <c r="BY430" s="2" t="s">
        <v>4</v>
      </c>
      <c r="BZ430" s="2">
        <v>80</v>
      </c>
      <c r="CA430" s="2">
        <v>60</v>
      </c>
      <c r="CB430" s="2"/>
      <c r="CC430" s="2"/>
      <c r="CD430" s="2"/>
      <c r="CE430" s="2"/>
      <c r="CF430" s="2">
        <v>0</v>
      </c>
      <c r="CG430" s="2">
        <v>0</v>
      </c>
      <c r="CH430" s="2"/>
      <c r="CI430" s="2"/>
      <c r="CJ430" s="2"/>
      <c r="CK430" s="2"/>
      <c r="CL430" s="2"/>
      <c r="CM430" s="2">
        <v>0</v>
      </c>
      <c r="CN430" s="2" t="s">
        <v>4</v>
      </c>
      <c r="CO430" s="2">
        <v>0</v>
      </c>
      <c r="CP430" s="2">
        <f t="shared" si="408"/>
        <v>224.64</v>
      </c>
      <c r="CQ430" s="2">
        <f t="shared" si="409"/>
        <v>1.28</v>
      </c>
      <c r="CR430" s="2">
        <f t="shared" si="410"/>
        <v>0</v>
      </c>
      <c r="CS430" s="2">
        <f t="shared" si="411"/>
        <v>0</v>
      </c>
      <c r="CT430" s="2">
        <f t="shared" si="412"/>
        <v>8.08</v>
      </c>
      <c r="CU430" s="2">
        <f t="shared" si="413"/>
        <v>0</v>
      </c>
      <c r="CV430" s="2">
        <f t="shared" si="414"/>
        <v>0.84</v>
      </c>
      <c r="CW430" s="2">
        <f t="shared" si="415"/>
        <v>0</v>
      </c>
      <c r="CX430" s="2">
        <f t="shared" si="416"/>
        <v>0</v>
      </c>
      <c r="CY430" s="2">
        <f t="shared" si="417"/>
        <v>155.136</v>
      </c>
      <c r="CZ430" s="2">
        <f t="shared" si="418"/>
        <v>116.35199999999999</v>
      </c>
      <c r="DA430" s="2"/>
      <c r="DB430" s="2"/>
      <c r="DC430" s="2" t="s">
        <v>4</v>
      </c>
      <c r="DD430" s="2" t="s">
        <v>4</v>
      </c>
      <c r="DE430" s="2" t="s">
        <v>4</v>
      </c>
      <c r="DF430" s="2" t="s">
        <v>4</v>
      </c>
      <c r="DG430" s="2" t="s">
        <v>4</v>
      </c>
      <c r="DH430" s="2" t="s">
        <v>4</v>
      </c>
      <c r="DI430" s="2" t="s">
        <v>4</v>
      </c>
      <c r="DJ430" s="2" t="s">
        <v>4</v>
      </c>
      <c r="DK430" s="2" t="s">
        <v>4</v>
      </c>
      <c r="DL430" s="2" t="s">
        <v>4</v>
      </c>
      <c r="DM430" s="2" t="s">
        <v>4</v>
      </c>
      <c r="DN430" s="2">
        <v>0</v>
      </c>
      <c r="DO430" s="2">
        <v>0</v>
      </c>
      <c r="DP430" s="2">
        <v>1</v>
      </c>
      <c r="DQ430" s="2">
        <v>1</v>
      </c>
      <c r="DR430" s="2"/>
      <c r="DS430" s="2"/>
      <c r="DT430" s="2"/>
      <c r="DU430" s="2">
        <v>1013</v>
      </c>
      <c r="DV430" s="2" t="s">
        <v>101</v>
      </c>
      <c r="DW430" s="2" t="s">
        <v>101</v>
      </c>
      <c r="DX430" s="2">
        <v>1</v>
      </c>
      <c r="DY430" s="2"/>
      <c r="DZ430" s="2"/>
      <c r="EA430" s="2"/>
      <c r="EB430" s="2"/>
      <c r="EC430" s="2"/>
      <c r="ED430" s="2"/>
      <c r="EE430" s="2">
        <v>16510417</v>
      </c>
      <c r="EF430" s="2">
        <v>3</v>
      </c>
      <c r="EG430" s="2" t="s">
        <v>368</v>
      </c>
      <c r="EH430" s="2">
        <v>0</v>
      </c>
      <c r="EI430" s="2" t="s">
        <v>4</v>
      </c>
      <c r="EJ430" s="2">
        <v>2</v>
      </c>
      <c r="EK430" s="2">
        <v>110011</v>
      </c>
      <c r="EL430" s="2" t="s">
        <v>562</v>
      </c>
      <c r="EM430" s="2" t="s">
        <v>399</v>
      </c>
      <c r="EN430" s="2"/>
      <c r="EO430" s="2" t="s">
        <v>4</v>
      </c>
      <c r="EP430" s="2"/>
      <c r="EQ430" s="2">
        <v>0</v>
      </c>
      <c r="ER430" s="2">
        <v>9.36</v>
      </c>
      <c r="ES430" s="2">
        <v>1.28</v>
      </c>
      <c r="ET430" s="2">
        <v>0</v>
      </c>
      <c r="EU430" s="2">
        <v>0</v>
      </c>
      <c r="EV430" s="2">
        <v>8.08</v>
      </c>
      <c r="EW430" s="2">
        <v>0.84</v>
      </c>
      <c r="EX430" s="2">
        <v>0</v>
      </c>
      <c r="EY430" s="2">
        <v>0</v>
      </c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>
        <v>0</v>
      </c>
      <c r="FR430" s="2">
        <f t="shared" si="419"/>
        <v>0</v>
      </c>
      <c r="FS430" s="2">
        <v>0</v>
      </c>
      <c r="FT430" s="2"/>
      <c r="FU430" s="2"/>
      <c r="FV430" s="2"/>
      <c r="FW430" s="2"/>
      <c r="FX430" s="2">
        <v>80</v>
      </c>
      <c r="FY430" s="2">
        <v>60</v>
      </c>
      <c r="FZ430" s="2"/>
      <c r="GA430" s="2" t="s">
        <v>4</v>
      </c>
      <c r="GB430" s="2"/>
      <c r="GC430" s="2"/>
      <c r="GD430" s="2">
        <v>0</v>
      </c>
      <c r="GE430" s="2"/>
      <c r="GF430" s="2">
        <v>630951089</v>
      </c>
      <c r="GG430" s="2">
        <v>2</v>
      </c>
      <c r="GH430" s="2">
        <v>1</v>
      </c>
      <c r="GI430" s="2">
        <v>-2</v>
      </c>
      <c r="GJ430" s="2">
        <v>0</v>
      </c>
      <c r="GK430" s="2">
        <f>ROUND(R430*(R12)/100,2)</f>
        <v>0</v>
      </c>
      <c r="GL430" s="2">
        <f t="shared" si="420"/>
        <v>0</v>
      </c>
      <c r="GM430" s="2">
        <f t="shared" si="421"/>
        <v>496.13</v>
      </c>
      <c r="GN430" s="2">
        <f t="shared" si="422"/>
        <v>0</v>
      </c>
      <c r="GO430" s="2">
        <f t="shared" si="423"/>
        <v>496.13</v>
      </c>
      <c r="GP430" s="2">
        <f t="shared" si="424"/>
        <v>0</v>
      </c>
      <c r="GQ430" s="2"/>
      <c r="GR430" s="2">
        <v>0</v>
      </c>
      <c r="GS430" s="2">
        <v>3</v>
      </c>
      <c r="GT430" s="2">
        <v>0</v>
      </c>
      <c r="GU430" s="2" t="s">
        <v>4</v>
      </c>
      <c r="GV430" s="2">
        <f t="shared" si="425"/>
        <v>0</v>
      </c>
      <c r="GW430" s="2">
        <v>1</v>
      </c>
      <c r="GX430" s="2">
        <f t="shared" si="426"/>
        <v>0</v>
      </c>
      <c r="GY430" s="2"/>
      <c r="GZ430" s="2"/>
      <c r="HA430" s="2">
        <v>0</v>
      </c>
      <c r="HB430" s="2">
        <v>0</v>
      </c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  <c r="IG430" s="2"/>
      <c r="IH430" s="2"/>
      <c r="II430" s="2"/>
      <c r="IJ430" s="2"/>
      <c r="IK430" s="2">
        <v>0</v>
      </c>
      <c r="IL430" s="2"/>
      <c r="IM430" s="2"/>
      <c r="IN430" s="2"/>
      <c r="IO430" s="2"/>
      <c r="IP430" s="2"/>
      <c r="IQ430" s="2"/>
      <c r="IR430" s="2"/>
      <c r="IS430" s="2"/>
      <c r="IT430" s="2"/>
      <c r="IU430" s="2"/>
    </row>
    <row r="431" spans="1:255" x14ac:dyDescent="0.2">
      <c r="A431">
        <v>17</v>
      </c>
      <c r="B431">
        <v>1</v>
      </c>
      <c r="C431">
        <f>ROW(SmtRes!A822)</f>
        <v>822</v>
      </c>
      <c r="D431">
        <f>ROW(EtalonRes!A806)</f>
        <v>806</v>
      </c>
      <c r="E431" t="s">
        <v>581</v>
      </c>
      <c r="F431" t="s">
        <v>559</v>
      </c>
      <c r="G431" t="s">
        <v>582</v>
      </c>
      <c r="H431" t="s">
        <v>101</v>
      </c>
      <c r="I431">
        <v>24</v>
      </c>
      <c r="J431">
        <v>0</v>
      </c>
      <c r="O431">
        <f t="shared" si="392"/>
        <v>1466.9</v>
      </c>
      <c r="P431">
        <f t="shared" si="393"/>
        <v>200.6</v>
      </c>
      <c r="Q431">
        <f t="shared" si="394"/>
        <v>0</v>
      </c>
      <c r="R431">
        <f t="shared" si="395"/>
        <v>0</v>
      </c>
      <c r="S431">
        <f t="shared" si="396"/>
        <v>1266.3</v>
      </c>
      <c r="T431">
        <f t="shared" si="397"/>
        <v>0</v>
      </c>
      <c r="U431">
        <f t="shared" si="398"/>
        <v>20.16</v>
      </c>
      <c r="V431">
        <f t="shared" si="399"/>
        <v>0</v>
      </c>
      <c r="W431">
        <f t="shared" si="400"/>
        <v>0</v>
      </c>
      <c r="X431">
        <f t="shared" si="401"/>
        <v>1013.04</v>
      </c>
      <c r="Y431">
        <f t="shared" si="402"/>
        <v>759.78</v>
      </c>
      <c r="AA431">
        <v>16483255</v>
      </c>
      <c r="AB431">
        <f t="shared" si="403"/>
        <v>9.36</v>
      </c>
      <c r="AC431">
        <f t="shared" si="427"/>
        <v>1.28</v>
      </c>
      <c r="AD431">
        <f t="shared" si="428"/>
        <v>0</v>
      </c>
      <c r="AE431">
        <f t="shared" si="429"/>
        <v>0</v>
      </c>
      <c r="AF431">
        <f t="shared" si="430"/>
        <v>8.08</v>
      </c>
      <c r="AG431">
        <f t="shared" si="405"/>
        <v>0</v>
      </c>
      <c r="AH431">
        <f t="shared" si="431"/>
        <v>0.84</v>
      </c>
      <c r="AI431">
        <f t="shared" si="432"/>
        <v>0</v>
      </c>
      <c r="AJ431">
        <f t="shared" si="407"/>
        <v>0</v>
      </c>
      <c r="AK431">
        <v>9.36</v>
      </c>
      <c r="AL431">
        <v>1.28</v>
      </c>
      <c r="AM431">
        <v>0</v>
      </c>
      <c r="AN431">
        <v>0</v>
      </c>
      <c r="AO431">
        <v>8.08</v>
      </c>
      <c r="AP431">
        <v>0</v>
      </c>
      <c r="AQ431">
        <v>0.84</v>
      </c>
      <c r="AR431">
        <v>0</v>
      </c>
      <c r="AS431">
        <v>0</v>
      </c>
      <c r="AT431">
        <v>80</v>
      </c>
      <c r="AU431">
        <v>60</v>
      </c>
      <c r="AV431">
        <v>1</v>
      </c>
      <c r="AW431">
        <v>1</v>
      </c>
      <c r="AZ431">
        <v>6.53</v>
      </c>
      <c r="BA431">
        <v>6.53</v>
      </c>
      <c r="BB431">
        <v>6.53</v>
      </c>
      <c r="BC431">
        <v>6.53</v>
      </c>
      <c r="BD431" t="s">
        <v>4</v>
      </c>
      <c r="BE431" t="s">
        <v>4</v>
      </c>
      <c r="BF431" t="s">
        <v>4</v>
      </c>
      <c r="BG431" t="s">
        <v>4</v>
      </c>
      <c r="BH431">
        <v>0</v>
      </c>
      <c r="BI431">
        <v>2</v>
      </c>
      <c r="BJ431" t="s">
        <v>561</v>
      </c>
      <c r="BM431">
        <v>110011</v>
      </c>
      <c r="BN431">
        <v>0</v>
      </c>
      <c r="BO431" t="s">
        <v>4</v>
      </c>
      <c r="BP431">
        <v>0</v>
      </c>
      <c r="BQ431">
        <v>3</v>
      </c>
      <c r="BR431">
        <v>0</v>
      </c>
      <c r="BS431">
        <v>6.53</v>
      </c>
      <c r="BT431">
        <v>1</v>
      </c>
      <c r="BU431">
        <v>1</v>
      </c>
      <c r="BV431">
        <v>1</v>
      </c>
      <c r="BW431">
        <v>1</v>
      </c>
      <c r="BX431">
        <v>1</v>
      </c>
      <c r="BY431" t="s">
        <v>4</v>
      </c>
      <c r="BZ431">
        <v>80</v>
      </c>
      <c r="CA431">
        <v>60</v>
      </c>
      <c r="CF431">
        <v>0</v>
      </c>
      <c r="CG431">
        <v>0</v>
      </c>
      <c r="CM431">
        <v>0</v>
      </c>
      <c r="CN431" t="s">
        <v>4</v>
      </c>
      <c r="CO431">
        <v>0</v>
      </c>
      <c r="CP431">
        <f t="shared" si="408"/>
        <v>1466.8999999999999</v>
      </c>
      <c r="CQ431">
        <f t="shared" si="409"/>
        <v>8.3583999999999996</v>
      </c>
      <c r="CR431">
        <f t="shared" si="410"/>
        <v>0</v>
      </c>
      <c r="CS431">
        <f t="shared" si="411"/>
        <v>0</v>
      </c>
      <c r="CT431">
        <f t="shared" si="412"/>
        <v>52.7624</v>
      </c>
      <c r="CU431">
        <f t="shared" si="413"/>
        <v>0</v>
      </c>
      <c r="CV431">
        <f t="shared" si="414"/>
        <v>0.84</v>
      </c>
      <c r="CW431">
        <f t="shared" si="415"/>
        <v>0</v>
      </c>
      <c r="CX431">
        <f t="shared" si="416"/>
        <v>0</v>
      </c>
      <c r="CY431">
        <f t="shared" si="417"/>
        <v>1013.04</v>
      </c>
      <c r="CZ431">
        <f t="shared" si="418"/>
        <v>759.78</v>
      </c>
      <c r="DC431" t="s">
        <v>4</v>
      </c>
      <c r="DD431" t="s">
        <v>4</v>
      </c>
      <c r="DE431" t="s">
        <v>4</v>
      </c>
      <c r="DF431" t="s">
        <v>4</v>
      </c>
      <c r="DG431" t="s">
        <v>4</v>
      </c>
      <c r="DH431" t="s">
        <v>4</v>
      </c>
      <c r="DI431" t="s">
        <v>4</v>
      </c>
      <c r="DJ431" t="s">
        <v>4</v>
      </c>
      <c r="DK431" t="s">
        <v>4</v>
      </c>
      <c r="DL431" t="s">
        <v>4</v>
      </c>
      <c r="DM431" t="s">
        <v>4</v>
      </c>
      <c r="DN431">
        <v>0</v>
      </c>
      <c r="DO431">
        <v>0</v>
      </c>
      <c r="DP431">
        <v>1</v>
      </c>
      <c r="DQ431">
        <v>1</v>
      </c>
      <c r="DU431">
        <v>1013</v>
      </c>
      <c r="DV431" t="s">
        <v>101</v>
      </c>
      <c r="DW431" t="s">
        <v>101</v>
      </c>
      <c r="DX431">
        <v>1</v>
      </c>
      <c r="EE431">
        <v>16510417</v>
      </c>
      <c r="EF431">
        <v>3</v>
      </c>
      <c r="EG431" t="s">
        <v>368</v>
      </c>
      <c r="EH431">
        <v>0</v>
      </c>
      <c r="EI431" t="s">
        <v>4</v>
      </c>
      <c r="EJ431">
        <v>2</v>
      </c>
      <c r="EK431">
        <v>110011</v>
      </c>
      <c r="EL431" t="s">
        <v>562</v>
      </c>
      <c r="EM431" t="s">
        <v>399</v>
      </c>
      <c r="EO431" t="s">
        <v>4</v>
      </c>
      <c r="EQ431">
        <v>0</v>
      </c>
      <c r="ER431">
        <v>9.36</v>
      </c>
      <c r="ES431">
        <v>1.28</v>
      </c>
      <c r="ET431">
        <v>0</v>
      </c>
      <c r="EU431">
        <v>0</v>
      </c>
      <c r="EV431">
        <v>8.08</v>
      </c>
      <c r="EW431">
        <v>0.84</v>
      </c>
      <c r="EX431">
        <v>0</v>
      </c>
      <c r="EY431">
        <v>0</v>
      </c>
      <c r="FQ431">
        <v>0</v>
      </c>
      <c r="FR431">
        <f t="shared" si="419"/>
        <v>0</v>
      </c>
      <c r="FS431">
        <v>0</v>
      </c>
      <c r="FX431">
        <v>80</v>
      </c>
      <c r="FY431">
        <v>60</v>
      </c>
      <c r="GA431" t="s">
        <v>4</v>
      </c>
      <c r="GD431">
        <v>0</v>
      </c>
      <c r="GF431">
        <v>630951089</v>
      </c>
      <c r="GG431">
        <v>1</v>
      </c>
      <c r="GH431">
        <v>1</v>
      </c>
      <c r="GI431">
        <v>4</v>
      </c>
      <c r="GJ431">
        <v>0</v>
      </c>
      <c r="GK431">
        <f>ROUND(R431*(S12)/100,2)</f>
        <v>0</v>
      </c>
      <c r="GL431">
        <f t="shared" si="420"/>
        <v>0</v>
      </c>
      <c r="GM431">
        <f t="shared" si="421"/>
        <v>3239.72</v>
      </c>
      <c r="GN431">
        <f t="shared" si="422"/>
        <v>0</v>
      </c>
      <c r="GO431">
        <f t="shared" si="423"/>
        <v>3239.72</v>
      </c>
      <c r="GP431">
        <f t="shared" si="424"/>
        <v>0</v>
      </c>
      <c r="GR431">
        <v>0</v>
      </c>
      <c r="GS431">
        <v>3</v>
      </c>
      <c r="GT431">
        <v>0</v>
      </c>
      <c r="GU431" t="s">
        <v>4</v>
      </c>
      <c r="GV431">
        <f t="shared" si="425"/>
        <v>0</v>
      </c>
      <c r="GW431">
        <v>1</v>
      </c>
      <c r="GX431">
        <f t="shared" si="426"/>
        <v>0</v>
      </c>
      <c r="HA431">
        <v>0</v>
      </c>
      <c r="HB431">
        <v>0</v>
      </c>
      <c r="IK431">
        <v>0</v>
      </c>
    </row>
    <row r="432" spans="1:255" x14ac:dyDescent="0.2">
      <c r="A432" s="2">
        <v>18</v>
      </c>
      <c r="B432" s="2">
        <v>1</v>
      </c>
      <c r="C432" s="2">
        <v>813</v>
      </c>
      <c r="D432" s="2"/>
      <c r="E432" s="2" t="s">
        <v>583</v>
      </c>
      <c r="F432" s="2" t="s">
        <v>584</v>
      </c>
      <c r="G432" s="2" t="s">
        <v>585</v>
      </c>
      <c r="H432" s="2" t="s">
        <v>437</v>
      </c>
      <c r="I432" s="2">
        <f>I430*J432</f>
        <v>2.4</v>
      </c>
      <c r="J432" s="2">
        <v>9.9999999999999992E-2</v>
      </c>
      <c r="K432" s="2"/>
      <c r="L432" s="2"/>
      <c r="M432" s="2"/>
      <c r="N432" s="2"/>
      <c r="O432" s="2">
        <f t="shared" si="392"/>
        <v>1907.28</v>
      </c>
      <c r="P432" s="2">
        <f t="shared" si="393"/>
        <v>1907.28</v>
      </c>
      <c r="Q432" s="2">
        <f t="shared" si="394"/>
        <v>0</v>
      </c>
      <c r="R432" s="2">
        <f t="shared" si="395"/>
        <v>0</v>
      </c>
      <c r="S432" s="2">
        <f t="shared" si="396"/>
        <v>0</v>
      </c>
      <c r="T432" s="2">
        <f t="shared" si="397"/>
        <v>0</v>
      </c>
      <c r="U432" s="2">
        <f t="shared" si="398"/>
        <v>0</v>
      </c>
      <c r="V432" s="2">
        <f t="shared" si="399"/>
        <v>0</v>
      </c>
      <c r="W432" s="2">
        <f t="shared" si="400"/>
        <v>0</v>
      </c>
      <c r="X432" s="2">
        <f t="shared" si="401"/>
        <v>0</v>
      </c>
      <c r="Y432" s="2">
        <f t="shared" si="402"/>
        <v>0</v>
      </c>
      <c r="Z432" s="2"/>
      <c r="AA432" s="2">
        <v>16483241</v>
      </c>
      <c r="AB432" s="2">
        <f t="shared" si="403"/>
        <v>794.7</v>
      </c>
      <c r="AC432" s="2">
        <f t="shared" si="427"/>
        <v>794.7</v>
      </c>
      <c r="AD432" s="2">
        <f t="shared" si="428"/>
        <v>0</v>
      </c>
      <c r="AE432" s="2">
        <f t="shared" si="429"/>
        <v>0</v>
      </c>
      <c r="AF432" s="2">
        <f t="shared" si="430"/>
        <v>0</v>
      </c>
      <c r="AG432" s="2">
        <f t="shared" si="405"/>
        <v>0</v>
      </c>
      <c r="AH432" s="2">
        <f t="shared" si="431"/>
        <v>0</v>
      </c>
      <c r="AI432" s="2">
        <f t="shared" si="432"/>
        <v>0</v>
      </c>
      <c r="AJ432" s="2">
        <f t="shared" si="407"/>
        <v>0</v>
      </c>
      <c r="AK432" s="2">
        <v>794.7</v>
      </c>
      <c r="AL432" s="2">
        <v>794.7</v>
      </c>
      <c r="AM432" s="2">
        <v>0</v>
      </c>
      <c r="AN432" s="2">
        <v>0</v>
      </c>
      <c r="AO432" s="2">
        <v>0</v>
      </c>
      <c r="AP432" s="2">
        <v>0</v>
      </c>
      <c r="AQ432" s="2">
        <v>0</v>
      </c>
      <c r="AR432" s="2">
        <v>0</v>
      </c>
      <c r="AS432" s="2">
        <v>0</v>
      </c>
      <c r="AT432" s="2">
        <v>80</v>
      </c>
      <c r="AU432" s="2">
        <v>60</v>
      </c>
      <c r="AV432" s="2">
        <v>1</v>
      </c>
      <c r="AW432" s="2">
        <v>1</v>
      </c>
      <c r="AX432" s="2"/>
      <c r="AY432" s="2"/>
      <c r="AZ432" s="2">
        <v>1</v>
      </c>
      <c r="BA432" s="2">
        <v>1</v>
      </c>
      <c r="BB432" s="2">
        <v>1</v>
      </c>
      <c r="BC432" s="2">
        <v>1</v>
      </c>
      <c r="BD432" s="2" t="s">
        <v>4</v>
      </c>
      <c r="BE432" s="2" t="s">
        <v>4</v>
      </c>
      <c r="BF432" s="2" t="s">
        <v>4</v>
      </c>
      <c r="BG432" s="2" t="s">
        <v>4</v>
      </c>
      <c r="BH432" s="2">
        <v>3</v>
      </c>
      <c r="BI432" s="2">
        <v>2</v>
      </c>
      <c r="BJ432" s="2" t="s">
        <v>586</v>
      </c>
      <c r="BK432" s="2"/>
      <c r="BL432" s="2"/>
      <c r="BM432" s="2">
        <v>110011</v>
      </c>
      <c r="BN432" s="2">
        <v>0</v>
      </c>
      <c r="BO432" s="2" t="s">
        <v>4</v>
      </c>
      <c r="BP432" s="2">
        <v>0</v>
      </c>
      <c r="BQ432" s="2">
        <v>3</v>
      </c>
      <c r="BR432" s="2">
        <v>0</v>
      </c>
      <c r="BS432" s="2">
        <v>1</v>
      </c>
      <c r="BT432" s="2">
        <v>1</v>
      </c>
      <c r="BU432" s="2">
        <v>1</v>
      </c>
      <c r="BV432" s="2">
        <v>1</v>
      </c>
      <c r="BW432" s="2">
        <v>1</v>
      </c>
      <c r="BX432" s="2">
        <v>1</v>
      </c>
      <c r="BY432" s="2" t="s">
        <v>4</v>
      </c>
      <c r="BZ432" s="2">
        <v>80</v>
      </c>
      <c r="CA432" s="2">
        <v>60</v>
      </c>
      <c r="CB432" s="2"/>
      <c r="CC432" s="2"/>
      <c r="CD432" s="2"/>
      <c r="CE432" s="2"/>
      <c r="CF432" s="2">
        <v>0</v>
      </c>
      <c r="CG432" s="2">
        <v>0</v>
      </c>
      <c r="CH432" s="2"/>
      <c r="CI432" s="2"/>
      <c r="CJ432" s="2"/>
      <c r="CK432" s="2"/>
      <c r="CL432" s="2"/>
      <c r="CM432" s="2">
        <v>0</v>
      </c>
      <c r="CN432" s="2" t="s">
        <v>4</v>
      </c>
      <c r="CO432" s="2">
        <v>0</v>
      </c>
      <c r="CP432" s="2">
        <f t="shared" si="408"/>
        <v>1907.28</v>
      </c>
      <c r="CQ432" s="2">
        <f t="shared" si="409"/>
        <v>794.7</v>
      </c>
      <c r="CR432" s="2">
        <f t="shared" si="410"/>
        <v>0</v>
      </c>
      <c r="CS432" s="2">
        <f t="shared" si="411"/>
        <v>0</v>
      </c>
      <c r="CT432" s="2">
        <f t="shared" si="412"/>
        <v>0</v>
      </c>
      <c r="CU432" s="2">
        <f t="shared" si="413"/>
        <v>0</v>
      </c>
      <c r="CV432" s="2">
        <f t="shared" si="414"/>
        <v>0</v>
      </c>
      <c r="CW432" s="2">
        <f t="shared" si="415"/>
        <v>0</v>
      </c>
      <c r="CX432" s="2">
        <f t="shared" si="416"/>
        <v>0</v>
      </c>
      <c r="CY432" s="2">
        <f t="shared" si="417"/>
        <v>0</v>
      </c>
      <c r="CZ432" s="2">
        <f t="shared" si="418"/>
        <v>0</v>
      </c>
      <c r="DA432" s="2"/>
      <c r="DB432" s="2"/>
      <c r="DC432" s="2" t="s">
        <v>4</v>
      </c>
      <c r="DD432" s="2" t="s">
        <v>4</v>
      </c>
      <c r="DE432" s="2" t="s">
        <v>4</v>
      </c>
      <c r="DF432" s="2" t="s">
        <v>4</v>
      </c>
      <c r="DG432" s="2" t="s">
        <v>4</v>
      </c>
      <c r="DH432" s="2" t="s">
        <v>4</v>
      </c>
      <c r="DI432" s="2" t="s">
        <v>4</v>
      </c>
      <c r="DJ432" s="2" t="s">
        <v>4</v>
      </c>
      <c r="DK432" s="2" t="s">
        <v>4</v>
      </c>
      <c r="DL432" s="2" t="s">
        <v>4</v>
      </c>
      <c r="DM432" s="2" t="s">
        <v>4</v>
      </c>
      <c r="DN432" s="2">
        <v>0</v>
      </c>
      <c r="DO432" s="2">
        <v>0</v>
      </c>
      <c r="DP432" s="2">
        <v>1</v>
      </c>
      <c r="DQ432" s="2">
        <v>1</v>
      </c>
      <c r="DR432" s="2"/>
      <c r="DS432" s="2"/>
      <c r="DT432" s="2"/>
      <c r="DU432" s="2">
        <v>1010</v>
      </c>
      <c r="DV432" s="2" t="s">
        <v>437</v>
      </c>
      <c r="DW432" s="2" t="s">
        <v>437</v>
      </c>
      <c r="DX432" s="2">
        <v>10</v>
      </c>
      <c r="DY432" s="2"/>
      <c r="DZ432" s="2"/>
      <c r="EA432" s="2"/>
      <c r="EB432" s="2"/>
      <c r="EC432" s="2"/>
      <c r="ED432" s="2"/>
      <c r="EE432" s="2">
        <v>16510417</v>
      </c>
      <c r="EF432" s="2">
        <v>3</v>
      </c>
      <c r="EG432" s="2" t="s">
        <v>368</v>
      </c>
      <c r="EH432" s="2">
        <v>0</v>
      </c>
      <c r="EI432" s="2" t="s">
        <v>4</v>
      </c>
      <c r="EJ432" s="2">
        <v>2</v>
      </c>
      <c r="EK432" s="2">
        <v>110011</v>
      </c>
      <c r="EL432" s="2" t="s">
        <v>562</v>
      </c>
      <c r="EM432" s="2" t="s">
        <v>399</v>
      </c>
      <c r="EN432" s="2"/>
      <c r="EO432" s="2" t="s">
        <v>4</v>
      </c>
      <c r="EP432" s="2"/>
      <c r="EQ432" s="2">
        <v>0</v>
      </c>
      <c r="ER432" s="2">
        <v>794.7</v>
      </c>
      <c r="ES432" s="2">
        <v>794.7</v>
      </c>
      <c r="ET432" s="2">
        <v>0</v>
      </c>
      <c r="EU432" s="2">
        <v>0</v>
      </c>
      <c r="EV432" s="2">
        <v>0</v>
      </c>
      <c r="EW432" s="2">
        <v>0</v>
      </c>
      <c r="EX432" s="2">
        <v>0</v>
      </c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>
        <v>0</v>
      </c>
      <c r="FR432" s="2">
        <f t="shared" si="419"/>
        <v>0</v>
      </c>
      <c r="FS432" s="2">
        <v>0</v>
      </c>
      <c r="FT432" s="2"/>
      <c r="FU432" s="2"/>
      <c r="FV432" s="2"/>
      <c r="FW432" s="2"/>
      <c r="FX432" s="2">
        <v>80</v>
      </c>
      <c r="FY432" s="2">
        <v>60</v>
      </c>
      <c r="FZ432" s="2"/>
      <c r="GA432" s="2" t="s">
        <v>4</v>
      </c>
      <c r="GB432" s="2"/>
      <c r="GC432" s="2"/>
      <c r="GD432" s="2">
        <v>0</v>
      </c>
      <c r="GE432" s="2"/>
      <c r="GF432" s="2">
        <v>1167282538</v>
      </c>
      <c r="GG432" s="2">
        <v>2</v>
      </c>
      <c r="GH432" s="2">
        <v>1</v>
      </c>
      <c r="GI432" s="2">
        <v>-2</v>
      </c>
      <c r="GJ432" s="2">
        <v>0</v>
      </c>
      <c r="GK432" s="2">
        <f>ROUND(R432*(R12)/100,2)</f>
        <v>0</v>
      </c>
      <c r="GL432" s="2">
        <f t="shared" si="420"/>
        <v>0</v>
      </c>
      <c r="GM432" s="2">
        <f t="shared" si="421"/>
        <v>1907.28</v>
      </c>
      <c r="GN432" s="2">
        <f t="shared" si="422"/>
        <v>0</v>
      </c>
      <c r="GO432" s="2">
        <f t="shared" si="423"/>
        <v>1907.28</v>
      </c>
      <c r="GP432" s="2">
        <f t="shared" si="424"/>
        <v>0</v>
      </c>
      <c r="GQ432" s="2"/>
      <c r="GR432" s="2">
        <v>0</v>
      </c>
      <c r="GS432" s="2">
        <v>3</v>
      </c>
      <c r="GT432" s="2">
        <v>0</v>
      </c>
      <c r="GU432" s="2" t="s">
        <v>4</v>
      </c>
      <c r="GV432" s="2">
        <f t="shared" si="425"/>
        <v>0</v>
      </c>
      <c r="GW432" s="2">
        <v>1</v>
      </c>
      <c r="GX432" s="2">
        <f t="shared" si="426"/>
        <v>0</v>
      </c>
      <c r="GY432" s="2"/>
      <c r="GZ432" s="2"/>
      <c r="HA432" s="2">
        <v>0</v>
      </c>
      <c r="HB432" s="2">
        <v>0</v>
      </c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  <c r="IG432" s="2"/>
      <c r="IH432" s="2"/>
      <c r="II432" s="2"/>
      <c r="IJ432" s="2"/>
      <c r="IK432" s="2">
        <v>0</v>
      </c>
      <c r="IL432" s="2"/>
      <c r="IM432" s="2"/>
      <c r="IN432" s="2"/>
      <c r="IO432" s="2"/>
      <c r="IP432" s="2"/>
      <c r="IQ432" s="2"/>
      <c r="IR432" s="2"/>
      <c r="IS432" s="2"/>
      <c r="IT432" s="2"/>
      <c r="IU432" s="2"/>
    </row>
    <row r="433" spans="1:245" x14ac:dyDescent="0.2">
      <c r="A433">
        <v>18</v>
      </c>
      <c r="B433">
        <v>1</v>
      </c>
      <c r="C433">
        <v>821</v>
      </c>
      <c r="E433" t="s">
        <v>583</v>
      </c>
      <c r="F433" t="s">
        <v>584</v>
      </c>
      <c r="G433" t="s">
        <v>585</v>
      </c>
      <c r="H433" t="s">
        <v>437</v>
      </c>
      <c r="I433">
        <f>I431*J433</f>
        <v>2.4</v>
      </c>
      <c r="J433">
        <v>9.9999999999999992E-2</v>
      </c>
      <c r="O433">
        <f t="shared" si="392"/>
        <v>12454.54</v>
      </c>
      <c r="P433">
        <f t="shared" si="393"/>
        <v>12454.54</v>
      </c>
      <c r="Q433">
        <f t="shared" si="394"/>
        <v>0</v>
      </c>
      <c r="R433">
        <f t="shared" si="395"/>
        <v>0</v>
      </c>
      <c r="S433">
        <f t="shared" si="396"/>
        <v>0</v>
      </c>
      <c r="T433">
        <f t="shared" si="397"/>
        <v>0</v>
      </c>
      <c r="U433">
        <f t="shared" si="398"/>
        <v>0</v>
      </c>
      <c r="V433">
        <f t="shared" si="399"/>
        <v>0</v>
      </c>
      <c r="W433">
        <f t="shared" si="400"/>
        <v>0</v>
      </c>
      <c r="X433">
        <f t="shared" si="401"/>
        <v>0</v>
      </c>
      <c r="Y433">
        <f t="shared" si="402"/>
        <v>0</v>
      </c>
      <c r="AA433">
        <v>16483255</v>
      </c>
      <c r="AB433">
        <f t="shared" si="403"/>
        <v>794.7</v>
      </c>
      <c r="AC433">
        <f t="shared" si="427"/>
        <v>794.7</v>
      </c>
      <c r="AD433">
        <f t="shared" si="428"/>
        <v>0</v>
      </c>
      <c r="AE433">
        <f t="shared" si="429"/>
        <v>0</v>
      </c>
      <c r="AF433">
        <f t="shared" si="430"/>
        <v>0</v>
      </c>
      <c r="AG433">
        <f t="shared" si="405"/>
        <v>0</v>
      </c>
      <c r="AH433">
        <f t="shared" si="431"/>
        <v>0</v>
      </c>
      <c r="AI433">
        <f t="shared" si="432"/>
        <v>0</v>
      </c>
      <c r="AJ433">
        <f t="shared" si="407"/>
        <v>0</v>
      </c>
      <c r="AK433">
        <v>794.7</v>
      </c>
      <c r="AL433">
        <v>794.7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80</v>
      </c>
      <c r="AU433">
        <v>60</v>
      </c>
      <c r="AV433">
        <v>1</v>
      </c>
      <c r="AW433">
        <v>1</v>
      </c>
      <c r="AZ433">
        <v>6.53</v>
      </c>
      <c r="BA433">
        <v>1</v>
      </c>
      <c r="BB433">
        <v>1</v>
      </c>
      <c r="BC433">
        <v>6.53</v>
      </c>
      <c r="BD433" t="s">
        <v>4</v>
      </c>
      <c r="BE433" t="s">
        <v>4</v>
      </c>
      <c r="BF433" t="s">
        <v>4</v>
      </c>
      <c r="BG433" t="s">
        <v>4</v>
      </c>
      <c r="BH433">
        <v>3</v>
      </c>
      <c r="BI433">
        <v>2</v>
      </c>
      <c r="BJ433" t="s">
        <v>586</v>
      </c>
      <c r="BM433">
        <v>110011</v>
      </c>
      <c r="BN433">
        <v>0</v>
      </c>
      <c r="BO433" t="s">
        <v>4</v>
      </c>
      <c r="BP433">
        <v>0</v>
      </c>
      <c r="BQ433">
        <v>3</v>
      </c>
      <c r="BR433">
        <v>0</v>
      </c>
      <c r="BS433">
        <v>1</v>
      </c>
      <c r="BT433">
        <v>1</v>
      </c>
      <c r="BU433">
        <v>1</v>
      </c>
      <c r="BV433">
        <v>1</v>
      </c>
      <c r="BW433">
        <v>1</v>
      </c>
      <c r="BX433">
        <v>1</v>
      </c>
      <c r="BY433" t="s">
        <v>4</v>
      </c>
      <c r="BZ433">
        <v>80</v>
      </c>
      <c r="CA433">
        <v>60</v>
      </c>
      <c r="CF433">
        <v>0</v>
      </c>
      <c r="CG433">
        <v>0</v>
      </c>
      <c r="CM433">
        <v>0</v>
      </c>
      <c r="CN433" t="s">
        <v>4</v>
      </c>
      <c r="CO433">
        <v>0</v>
      </c>
      <c r="CP433">
        <f t="shared" si="408"/>
        <v>12454.54</v>
      </c>
      <c r="CQ433">
        <f t="shared" si="409"/>
        <v>5189.3910000000005</v>
      </c>
      <c r="CR433">
        <f t="shared" si="410"/>
        <v>0</v>
      </c>
      <c r="CS433">
        <f t="shared" si="411"/>
        <v>0</v>
      </c>
      <c r="CT433">
        <f t="shared" si="412"/>
        <v>0</v>
      </c>
      <c r="CU433">
        <f t="shared" si="413"/>
        <v>0</v>
      </c>
      <c r="CV433">
        <f t="shared" si="414"/>
        <v>0</v>
      </c>
      <c r="CW433">
        <f t="shared" si="415"/>
        <v>0</v>
      </c>
      <c r="CX433">
        <f t="shared" si="416"/>
        <v>0</v>
      </c>
      <c r="CY433">
        <f t="shared" si="417"/>
        <v>0</v>
      </c>
      <c r="CZ433">
        <f t="shared" si="418"/>
        <v>0</v>
      </c>
      <c r="DC433" t="s">
        <v>4</v>
      </c>
      <c r="DD433" t="s">
        <v>4</v>
      </c>
      <c r="DE433" t="s">
        <v>4</v>
      </c>
      <c r="DF433" t="s">
        <v>4</v>
      </c>
      <c r="DG433" t="s">
        <v>4</v>
      </c>
      <c r="DH433" t="s">
        <v>4</v>
      </c>
      <c r="DI433" t="s">
        <v>4</v>
      </c>
      <c r="DJ433" t="s">
        <v>4</v>
      </c>
      <c r="DK433" t="s">
        <v>4</v>
      </c>
      <c r="DL433" t="s">
        <v>4</v>
      </c>
      <c r="DM433" t="s">
        <v>4</v>
      </c>
      <c r="DN433">
        <v>0</v>
      </c>
      <c r="DO433">
        <v>0</v>
      </c>
      <c r="DP433">
        <v>1</v>
      </c>
      <c r="DQ433">
        <v>1</v>
      </c>
      <c r="DU433">
        <v>1010</v>
      </c>
      <c r="DV433" t="s">
        <v>437</v>
      </c>
      <c r="DW433" t="s">
        <v>437</v>
      </c>
      <c r="DX433">
        <v>10</v>
      </c>
      <c r="EE433">
        <v>16510417</v>
      </c>
      <c r="EF433">
        <v>3</v>
      </c>
      <c r="EG433" t="s">
        <v>368</v>
      </c>
      <c r="EH433">
        <v>0</v>
      </c>
      <c r="EI433" t="s">
        <v>4</v>
      </c>
      <c r="EJ433">
        <v>2</v>
      </c>
      <c r="EK433">
        <v>110011</v>
      </c>
      <c r="EL433" t="s">
        <v>562</v>
      </c>
      <c r="EM433" t="s">
        <v>399</v>
      </c>
      <c r="EO433" t="s">
        <v>4</v>
      </c>
      <c r="EQ433">
        <v>0</v>
      </c>
      <c r="ER433">
        <v>794.7</v>
      </c>
      <c r="ES433">
        <v>794.7</v>
      </c>
      <c r="ET433">
        <v>0</v>
      </c>
      <c r="EU433">
        <v>0</v>
      </c>
      <c r="EV433">
        <v>0</v>
      </c>
      <c r="EW433">
        <v>0</v>
      </c>
      <c r="EX433">
        <v>0</v>
      </c>
      <c r="FQ433">
        <v>0</v>
      </c>
      <c r="FR433">
        <f t="shared" si="419"/>
        <v>0</v>
      </c>
      <c r="FS433">
        <v>0</v>
      </c>
      <c r="FX433">
        <v>80</v>
      </c>
      <c r="FY433">
        <v>60</v>
      </c>
      <c r="GA433" t="s">
        <v>4</v>
      </c>
      <c r="GD433">
        <v>0</v>
      </c>
      <c r="GF433">
        <v>1167282538</v>
      </c>
      <c r="GG433">
        <v>1</v>
      </c>
      <c r="GH433">
        <v>1</v>
      </c>
      <c r="GI433">
        <v>4</v>
      </c>
      <c r="GJ433">
        <v>0</v>
      </c>
      <c r="GK433">
        <f>ROUND(R433*(S12)/100,2)</f>
        <v>0</v>
      </c>
      <c r="GL433">
        <f t="shared" si="420"/>
        <v>0</v>
      </c>
      <c r="GM433">
        <f t="shared" si="421"/>
        <v>12454.54</v>
      </c>
      <c r="GN433">
        <f t="shared" si="422"/>
        <v>0</v>
      </c>
      <c r="GO433">
        <f t="shared" si="423"/>
        <v>12454.54</v>
      </c>
      <c r="GP433">
        <f t="shared" si="424"/>
        <v>0</v>
      </c>
      <c r="GR433">
        <v>0</v>
      </c>
      <c r="GS433">
        <v>3</v>
      </c>
      <c r="GT433">
        <v>0</v>
      </c>
      <c r="GU433" t="s">
        <v>4</v>
      </c>
      <c r="GV433">
        <f t="shared" si="425"/>
        <v>0</v>
      </c>
      <c r="GW433">
        <v>1</v>
      </c>
      <c r="GX433">
        <f t="shared" si="426"/>
        <v>0</v>
      </c>
      <c r="HA433">
        <v>0</v>
      </c>
      <c r="HB433">
        <v>0</v>
      </c>
      <c r="IK433">
        <v>0</v>
      </c>
    </row>
    <row r="435" spans="1:245" x14ac:dyDescent="0.2">
      <c r="A435" s="3">
        <v>51</v>
      </c>
      <c r="B435" s="3">
        <f>B412</f>
        <v>1</v>
      </c>
      <c r="C435" s="3">
        <f>A412</f>
        <v>4</v>
      </c>
      <c r="D435" s="3">
        <f>ROW(A412)</f>
        <v>412</v>
      </c>
      <c r="E435" s="3"/>
      <c r="F435" s="3" t="str">
        <f>IF(F412&lt;&gt;"",F412,"")</f>
        <v>Новый раздел</v>
      </c>
      <c r="G435" s="3" t="str">
        <f>IF(G412&lt;&gt;"",G412,"")</f>
        <v>Раздел Пожарная сигнализация</v>
      </c>
      <c r="H435" s="3">
        <v>0</v>
      </c>
      <c r="I435" s="3"/>
      <c r="J435" s="3"/>
      <c r="K435" s="3"/>
      <c r="L435" s="3"/>
      <c r="M435" s="3"/>
      <c r="N435" s="3"/>
      <c r="O435" s="3">
        <f t="shared" ref="O435:T435" si="433">ROUND(AB435,2)</f>
        <v>2838.72</v>
      </c>
      <c r="P435" s="3">
        <f t="shared" si="433"/>
        <v>2432.2600000000002</v>
      </c>
      <c r="Q435" s="3">
        <f t="shared" si="433"/>
        <v>2.7</v>
      </c>
      <c r="R435" s="3">
        <f t="shared" si="433"/>
        <v>0.43</v>
      </c>
      <c r="S435" s="3">
        <f t="shared" si="433"/>
        <v>403.76</v>
      </c>
      <c r="T435" s="3">
        <f t="shared" si="433"/>
        <v>0</v>
      </c>
      <c r="U435" s="3">
        <f>AH435</f>
        <v>43.238519999999994</v>
      </c>
      <c r="V435" s="3">
        <f>AI435</f>
        <v>3.3479999999999996E-2</v>
      </c>
      <c r="W435" s="3">
        <f>ROUND(AJ435,2)</f>
        <v>0</v>
      </c>
      <c r="X435" s="3">
        <f>ROUND(AK435,2)</f>
        <v>347.82</v>
      </c>
      <c r="Y435" s="3">
        <f>ROUND(AL435,2)</f>
        <v>251.58</v>
      </c>
      <c r="Z435" s="3"/>
      <c r="AA435" s="3"/>
      <c r="AB435" s="3">
        <f>ROUND(SUMIF(AA416:AA433,"=16483241",O416:O433),2)</f>
        <v>2838.72</v>
      </c>
      <c r="AC435" s="3">
        <f>ROUND(SUMIF(AA416:AA433,"=16483241",P416:P433),2)</f>
        <v>2432.2600000000002</v>
      </c>
      <c r="AD435" s="3">
        <f>ROUND(SUMIF(AA416:AA433,"=16483241",Q416:Q433),2)</f>
        <v>2.7</v>
      </c>
      <c r="AE435" s="3">
        <f>ROUND(SUMIF(AA416:AA433,"=16483241",R416:R433),2)</f>
        <v>0.43</v>
      </c>
      <c r="AF435" s="3">
        <f>ROUND(SUMIF(AA416:AA433,"=16483241",S416:S433),2)</f>
        <v>403.76</v>
      </c>
      <c r="AG435" s="3">
        <f>ROUND(SUMIF(AA416:AA433,"=16483241",T416:T433),2)</f>
        <v>0</v>
      </c>
      <c r="AH435" s="3">
        <f>SUMIF(AA416:AA433,"=16483241",U416:U433)</f>
        <v>43.238519999999994</v>
      </c>
      <c r="AI435" s="3">
        <f>SUMIF(AA416:AA433,"=16483241",V416:V433)</f>
        <v>3.3479999999999996E-2</v>
      </c>
      <c r="AJ435" s="3">
        <f>ROUND(SUMIF(AA416:AA433,"=16483241",W416:W433),2)</f>
        <v>0</v>
      </c>
      <c r="AK435" s="3">
        <f>ROUND(SUMIF(AA416:AA433,"=16483241",X416:X433),2)</f>
        <v>347.82</v>
      </c>
      <c r="AL435" s="3">
        <f>ROUND(SUMIF(AA416:AA433,"=16483241",Y416:Y433),2)</f>
        <v>251.58</v>
      </c>
      <c r="AM435" s="3"/>
      <c r="AN435" s="3"/>
      <c r="AO435" s="3">
        <f t="shared" ref="AO435:BC435" si="434">ROUND(BX435,2)</f>
        <v>0</v>
      </c>
      <c r="AP435" s="3">
        <f t="shared" si="434"/>
        <v>0</v>
      </c>
      <c r="AQ435" s="3">
        <f t="shared" si="434"/>
        <v>0</v>
      </c>
      <c r="AR435" s="3">
        <f t="shared" si="434"/>
        <v>3438.12</v>
      </c>
      <c r="AS435" s="3">
        <f t="shared" si="434"/>
        <v>67.86</v>
      </c>
      <c r="AT435" s="3">
        <f t="shared" si="434"/>
        <v>3370.26</v>
      </c>
      <c r="AU435" s="3">
        <f t="shared" si="434"/>
        <v>0</v>
      </c>
      <c r="AV435" s="3">
        <f t="shared" si="434"/>
        <v>2432.2600000000002</v>
      </c>
      <c r="AW435" s="3">
        <f t="shared" si="434"/>
        <v>2432.2600000000002</v>
      </c>
      <c r="AX435" s="3">
        <f t="shared" si="434"/>
        <v>0</v>
      </c>
      <c r="AY435" s="3">
        <f t="shared" si="434"/>
        <v>2432.2600000000002</v>
      </c>
      <c r="AZ435" s="3">
        <f t="shared" si="434"/>
        <v>0</v>
      </c>
      <c r="BA435" s="3">
        <f t="shared" si="434"/>
        <v>0</v>
      </c>
      <c r="BB435" s="3">
        <f t="shared" si="434"/>
        <v>0</v>
      </c>
      <c r="BC435" s="3">
        <f t="shared" si="434"/>
        <v>0</v>
      </c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>
        <f>ROUND(SUMIF(AA416:AA433,"=16483241",FQ416:FQ433),2)</f>
        <v>0</v>
      </c>
      <c r="BY435" s="3">
        <f>ROUND(SUMIF(AA416:AA433,"=16483241",FR416:FR433),2)</f>
        <v>0</v>
      </c>
      <c r="BZ435" s="3">
        <f>ROUND(SUMIF(AA416:AA433,"=16483241",GL416:GL433),2)</f>
        <v>0</v>
      </c>
      <c r="CA435" s="3">
        <f>ROUND(SUMIF(AA416:AA433,"=16483241",GM416:GM433),2)</f>
        <v>3438.12</v>
      </c>
      <c r="CB435" s="3">
        <f>ROUND(SUMIF(AA416:AA433,"=16483241",GN416:GN433),2)</f>
        <v>67.86</v>
      </c>
      <c r="CC435" s="3">
        <f>ROUND(SUMIF(AA416:AA433,"=16483241",GO416:GO433),2)</f>
        <v>3370.26</v>
      </c>
      <c r="CD435" s="3">
        <f>ROUND(SUMIF(AA416:AA433,"=16483241",GP416:GP433),2)</f>
        <v>0</v>
      </c>
      <c r="CE435" s="3">
        <f>AC435-BX435</f>
        <v>2432.2600000000002</v>
      </c>
      <c r="CF435" s="3">
        <f>AC435-BY435</f>
        <v>2432.2600000000002</v>
      </c>
      <c r="CG435" s="3">
        <f>BX435-BZ435</f>
        <v>0</v>
      </c>
      <c r="CH435" s="3">
        <f>AC435-BX435-BY435+BZ435</f>
        <v>2432.2600000000002</v>
      </c>
      <c r="CI435" s="3">
        <f>BY435-BZ435</f>
        <v>0</v>
      </c>
      <c r="CJ435" s="3">
        <f>ROUND(SUMIF(AA416:AA433,"=16483241",GX416:GX433),2)</f>
        <v>0</v>
      </c>
      <c r="CK435" s="3">
        <f>ROUND(SUMIF(AA416:AA433,"=16483241",GY416:GY433),2)</f>
        <v>0</v>
      </c>
      <c r="CL435" s="3">
        <f>ROUND(SUMIF(AA416:AA433,"=16483241",GZ416:GZ433),2)</f>
        <v>0</v>
      </c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4">
        <f t="shared" ref="DG435:DL435" si="435">ROUND(DT435,2)</f>
        <v>18536.810000000001</v>
      </c>
      <c r="DH435" s="4">
        <f t="shared" si="435"/>
        <v>15882.62</v>
      </c>
      <c r="DI435" s="4">
        <f t="shared" si="435"/>
        <v>17.64</v>
      </c>
      <c r="DJ435" s="4">
        <f t="shared" si="435"/>
        <v>2.78</v>
      </c>
      <c r="DK435" s="4">
        <f t="shared" si="435"/>
        <v>2636.55</v>
      </c>
      <c r="DL435" s="4">
        <f t="shared" si="435"/>
        <v>0</v>
      </c>
      <c r="DM435" s="4">
        <f>DZ435</f>
        <v>43.238519999999994</v>
      </c>
      <c r="DN435" s="4">
        <f>EA435</f>
        <v>3.3479999999999996E-2</v>
      </c>
      <c r="DO435" s="4">
        <f>ROUND(EB435,2)</f>
        <v>0</v>
      </c>
      <c r="DP435" s="4">
        <f>ROUND(EC435,2)</f>
        <v>2271.2199999999998</v>
      </c>
      <c r="DQ435" s="4">
        <f>ROUND(ED435,2)</f>
        <v>1642.75</v>
      </c>
      <c r="DR435" s="4"/>
      <c r="DS435" s="4"/>
      <c r="DT435" s="4">
        <f>ROUND(SUMIF(AA416:AA433,"=16483255",O416:O433),2)</f>
        <v>18536.810000000001</v>
      </c>
      <c r="DU435" s="4">
        <f>ROUND(SUMIF(AA416:AA433,"=16483255",P416:P433),2)</f>
        <v>15882.62</v>
      </c>
      <c r="DV435" s="4">
        <f>ROUND(SUMIF(AA416:AA433,"=16483255",Q416:Q433),2)</f>
        <v>17.64</v>
      </c>
      <c r="DW435" s="4">
        <f>ROUND(SUMIF(AA416:AA433,"=16483255",R416:R433),2)</f>
        <v>2.78</v>
      </c>
      <c r="DX435" s="4">
        <f>ROUND(SUMIF(AA416:AA433,"=16483255",S416:S433),2)</f>
        <v>2636.55</v>
      </c>
      <c r="DY435" s="4">
        <f>ROUND(SUMIF(AA416:AA433,"=16483255",T416:T433),2)</f>
        <v>0</v>
      </c>
      <c r="DZ435" s="4">
        <f>SUMIF(AA416:AA433,"=16483255",U416:U433)</f>
        <v>43.238519999999994</v>
      </c>
      <c r="EA435" s="4">
        <f>SUMIF(AA416:AA433,"=16483255",V416:V433)</f>
        <v>3.3479999999999996E-2</v>
      </c>
      <c r="EB435" s="4">
        <f>ROUND(SUMIF(AA416:AA433,"=16483255",W416:W433),2)</f>
        <v>0</v>
      </c>
      <c r="EC435" s="4">
        <f>ROUND(SUMIF(AA416:AA433,"=16483255",X416:X433),2)</f>
        <v>2271.2199999999998</v>
      </c>
      <c r="ED435" s="4">
        <f>ROUND(SUMIF(AA416:AA433,"=16483255",Y416:Y433),2)</f>
        <v>1642.75</v>
      </c>
      <c r="EE435" s="4"/>
      <c r="EF435" s="4"/>
      <c r="EG435" s="4">
        <f t="shared" ref="EG435:EU435" si="436">ROUND(FP435,2)</f>
        <v>0</v>
      </c>
      <c r="EH435" s="4">
        <f t="shared" si="436"/>
        <v>0</v>
      </c>
      <c r="EI435" s="4">
        <f t="shared" si="436"/>
        <v>0</v>
      </c>
      <c r="EJ435" s="4">
        <f t="shared" si="436"/>
        <v>22450.78</v>
      </c>
      <c r="EK435" s="4">
        <f t="shared" si="436"/>
        <v>443.13</v>
      </c>
      <c r="EL435" s="4">
        <f t="shared" si="436"/>
        <v>22007.65</v>
      </c>
      <c r="EM435" s="4">
        <f t="shared" si="436"/>
        <v>0</v>
      </c>
      <c r="EN435" s="4">
        <f t="shared" si="436"/>
        <v>15882.62</v>
      </c>
      <c r="EO435" s="4">
        <f t="shared" si="436"/>
        <v>15882.62</v>
      </c>
      <c r="EP435" s="4">
        <f t="shared" si="436"/>
        <v>0</v>
      </c>
      <c r="EQ435" s="4">
        <f t="shared" si="436"/>
        <v>15882.62</v>
      </c>
      <c r="ER435" s="4">
        <f t="shared" si="436"/>
        <v>0</v>
      </c>
      <c r="ES435" s="4">
        <f t="shared" si="436"/>
        <v>0</v>
      </c>
      <c r="ET435" s="4">
        <f t="shared" si="436"/>
        <v>0</v>
      </c>
      <c r="EU435" s="4">
        <f t="shared" si="436"/>
        <v>0</v>
      </c>
      <c r="EV435" s="4"/>
      <c r="EW435" s="4"/>
      <c r="EX435" s="4"/>
      <c r="EY435" s="4"/>
      <c r="EZ435" s="4"/>
      <c r="FA435" s="4"/>
      <c r="FB435" s="4"/>
      <c r="FC435" s="4"/>
      <c r="FD435" s="4"/>
      <c r="FE435" s="4"/>
      <c r="FF435" s="4"/>
      <c r="FG435" s="4"/>
      <c r="FH435" s="4"/>
      <c r="FI435" s="4"/>
      <c r="FJ435" s="4"/>
      <c r="FK435" s="4"/>
      <c r="FL435" s="4"/>
      <c r="FM435" s="4"/>
      <c r="FN435" s="4"/>
      <c r="FO435" s="4"/>
      <c r="FP435" s="4">
        <f>ROUND(SUMIF(AA416:AA433,"=16483255",FQ416:FQ433),2)</f>
        <v>0</v>
      </c>
      <c r="FQ435" s="4">
        <f>ROUND(SUMIF(AA416:AA433,"=16483255",FR416:FR433),2)</f>
        <v>0</v>
      </c>
      <c r="FR435" s="4">
        <f>ROUND(SUMIF(AA416:AA433,"=16483255",GL416:GL433),2)</f>
        <v>0</v>
      </c>
      <c r="FS435" s="4">
        <f>ROUND(SUMIF(AA416:AA433,"=16483255",GM416:GM433),2)</f>
        <v>22450.78</v>
      </c>
      <c r="FT435" s="4">
        <f>ROUND(SUMIF(AA416:AA433,"=16483255",GN416:GN433),2)</f>
        <v>443.13</v>
      </c>
      <c r="FU435" s="4">
        <f>ROUND(SUMIF(AA416:AA433,"=16483255",GO416:GO433),2)</f>
        <v>22007.65</v>
      </c>
      <c r="FV435" s="4">
        <f>ROUND(SUMIF(AA416:AA433,"=16483255",GP416:GP433),2)</f>
        <v>0</v>
      </c>
      <c r="FW435" s="4">
        <f>DU435-FP435</f>
        <v>15882.62</v>
      </c>
      <c r="FX435" s="4">
        <f>DU435-FQ435</f>
        <v>15882.62</v>
      </c>
      <c r="FY435" s="4">
        <f>FP435-FR435</f>
        <v>0</v>
      </c>
      <c r="FZ435" s="4">
        <f>DU435-FP435-FQ435+FR435</f>
        <v>15882.62</v>
      </c>
      <c r="GA435" s="4">
        <f>FQ435-FR435</f>
        <v>0</v>
      </c>
      <c r="GB435" s="4">
        <f>ROUND(SUMIF(AA416:AA433,"=16483255",GX416:GX433),2)</f>
        <v>0</v>
      </c>
      <c r="GC435" s="4">
        <f>ROUND(SUMIF(AA416:AA433,"=16483255",GY416:GY433),2)</f>
        <v>0</v>
      </c>
      <c r="GD435" s="4">
        <f>ROUND(SUMIF(AA416:AA433,"=16483255",GZ416:GZ433),2)</f>
        <v>0</v>
      </c>
      <c r="GE435" s="4"/>
      <c r="GF435" s="4"/>
      <c r="GG435" s="4"/>
      <c r="GH435" s="4"/>
      <c r="GI435" s="4"/>
      <c r="GJ435" s="4"/>
      <c r="GK435" s="4"/>
      <c r="GL435" s="4"/>
      <c r="GM435" s="4"/>
      <c r="GN435" s="4"/>
      <c r="GO435" s="4"/>
      <c r="GP435" s="4"/>
      <c r="GQ435" s="4"/>
      <c r="GR435" s="4"/>
      <c r="GS435" s="4"/>
      <c r="GT435" s="4"/>
      <c r="GU435" s="4"/>
      <c r="GV435" s="4"/>
      <c r="GW435" s="4"/>
      <c r="GX435" s="4">
        <v>0</v>
      </c>
    </row>
    <row r="437" spans="1:245" x14ac:dyDescent="0.2">
      <c r="A437" s="5">
        <v>50</v>
      </c>
      <c r="B437" s="5">
        <v>0</v>
      </c>
      <c r="C437" s="5">
        <v>0</v>
      </c>
      <c r="D437" s="5">
        <v>1</v>
      </c>
      <c r="E437" s="5">
        <v>0</v>
      </c>
      <c r="F437" s="5">
        <f>ROUND(Source!O435,O437)</f>
        <v>2838.72</v>
      </c>
      <c r="G437" s="5" t="s">
        <v>298</v>
      </c>
      <c r="H437" s="5" t="s">
        <v>299</v>
      </c>
      <c r="I437" s="5"/>
      <c r="J437" s="5"/>
      <c r="K437" s="5">
        <v>201</v>
      </c>
      <c r="L437" s="5">
        <v>1</v>
      </c>
      <c r="M437" s="5">
        <v>3</v>
      </c>
      <c r="N437" s="5" t="s">
        <v>4</v>
      </c>
      <c r="O437" s="5">
        <v>2</v>
      </c>
      <c r="P437" s="5">
        <f>ROUND(Source!DG435,O437)</f>
        <v>18536.810000000001</v>
      </c>
      <c r="Q437" s="5"/>
      <c r="R437" s="5"/>
      <c r="S437" s="5"/>
      <c r="T437" s="5"/>
      <c r="U437" s="5"/>
      <c r="V437" s="5"/>
      <c r="W437" s="5"/>
    </row>
    <row r="438" spans="1:245" x14ac:dyDescent="0.2">
      <c r="A438" s="5">
        <v>50</v>
      </c>
      <c r="B438" s="5">
        <v>0</v>
      </c>
      <c r="C438" s="5">
        <v>0</v>
      </c>
      <c r="D438" s="5">
        <v>1</v>
      </c>
      <c r="E438" s="5">
        <v>202</v>
      </c>
      <c r="F438" s="5">
        <f>ROUND(Source!P435,O438)</f>
        <v>2432.2600000000002</v>
      </c>
      <c r="G438" s="5" t="s">
        <v>300</v>
      </c>
      <c r="H438" s="5" t="s">
        <v>301</v>
      </c>
      <c r="I438" s="5"/>
      <c r="J438" s="5"/>
      <c r="K438" s="5">
        <v>202</v>
      </c>
      <c r="L438" s="5">
        <v>2</v>
      </c>
      <c r="M438" s="5">
        <v>3</v>
      </c>
      <c r="N438" s="5" t="s">
        <v>4</v>
      </c>
      <c r="O438" s="5">
        <v>2</v>
      </c>
      <c r="P438" s="5">
        <f>ROUND(Source!DH435,O438)</f>
        <v>15882.62</v>
      </c>
      <c r="Q438" s="5"/>
      <c r="R438" s="5"/>
      <c r="S438" s="5"/>
      <c r="T438" s="5"/>
      <c r="U438" s="5"/>
      <c r="V438" s="5"/>
      <c r="W438" s="5"/>
    </row>
    <row r="439" spans="1:245" x14ac:dyDescent="0.2">
      <c r="A439" s="5">
        <v>50</v>
      </c>
      <c r="B439" s="5">
        <v>0</v>
      </c>
      <c r="C439" s="5">
        <v>0</v>
      </c>
      <c r="D439" s="5">
        <v>1</v>
      </c>
      <c r="E439" s="5">
        <v>222</v>
      </c>
      <c r="F439" s="5">
        <f>ROUND(Source!AO435,O439)</f>
        <v>0</v>
      </c>
      <c r="G439" s="5" t="s">
        <v>302</v>
      </c>
      <c r="H439" s="5" t="s">
        <v>303</v>
      </c>
      <c r="I439" s="5"/>
      <c r="J439" s="5"/>
      <c r="K439" s="5">
        <v>222</v>
      </c>
      <c r="L439" s="5">
        <v>3</v>
      </c>
      <c r="M439" s="5">
        <v>3</v>
      </c>
      <c r="N439" s="5" t="s">
        <v>4</v>
      </c>
      <c r="O439" s="5">
        <v>2</v>
      </c>
      <c r="P439" s="5">
        <f>ROUND(Source!EG435,O439)</f>
        <v>0</v>
      </c>
      <c r="Q439" s="5"/>
      <c r="R439" s="5"/>
      <c r="S439" s="5"/>
      <c r="T439" s="5"/>
      <c r="U439" s="5"/>
      <c r="V439" s="5"/>
      <c r="W439" s="5"/>
    </row>
    <row r="440" spans="1:245" x14ac:dyDescent="0.2">
      <c r="A440" s="5">
        <v>50</v>
      </c>
      <c r="B440" s="5">
        <v>0</v>
      </c>
      <c r="C440" s="5">
        <v>0</v>
      </c>
      <c r="D440" s="5">
        <v>1</v>
      </c>
      <c r="E440" s="5">
        <v>225</v>
      </c>
      <c r="F440" s="5">
        <f>ROUND(Source!AV435,O440)</f>
        <v>2432.2600000000002</v>
      </c>
      <c r="G440" s="5" t="s">
        <v>304</v>
      </c>
      <c r="H440" s="5" t="s">
        <v>305</v>
      </c>
      <c r="I440" s="5"/>
      <c r="J440" s="5"/>
      <c r="K440" s="5">
        <v>225</v>
      </c>
      <c r="L440" s="5">
        <v>4</v>
      </c>
      <c r="M440" s="5">
        <v>3</v>
      </c>
      <c r="N440" s="5" t="s">
        <v>4</v>
      </c>
      <c r="O440" s="5">
        <v>2</v>
      </c>
      <c r="P440" s="5">
        <f>ROUND(Source!EN435,O440)</f>
        <v>15882.62</v>
      </c>
      <c r="Q440" s="5"/>
      <c r="R440" s="5"/>
      <c r="S440" s="5"/>
      <c r="T440" s="5"/>
      <c r="U440" s="5"/>
      <c r="V440" s="5"/>
      <c r="W440" s="5"/>
    </row>
    <row r="441" spans="1:245" x14ac:dyDescent="0.2">
      <c r="A441" s="5">
        <v>50</v>
      </c>
      <c r="B441" s="5">
        <v>0</v>
      </c>
      <c r="C441" s="5">
        <v>0</v>
      </c>
      <c r="D441" s="5">
        <v>1</v>
      </c>
      <c r="E441" s="5">
        <v>226</v>
      </c>
      <c r="F441" s="5">
        <f>ROUND(Source!AW435,O441)</f>
        <v>2432.2600000000002</v>
      </c>
      <c r="G441" s="5" t="s">
        <v>306</v>
      </c>
      <c r="H441" s="5" t="s">
        <v>307</v>
      </c>
      <c r="I441" s="5"/>
      <c r="J441" s="5"/>
      <c r="K441" s="5">
        <v>226</v>
      </c>
      <c r="L441" s="5">
        <v>5</v>
      </c>
      <c r="M441" s="5">
        <v>3</v>
      </c>
      <c r="N441" s="5" t="s">
        <v>4</v>
      </c>
      <c r="O441" s="5">
        <v>2</v>
      </c>
      <c r="P441" s="5">
        <f>ROUND(Source!EO435,O441)</f>
        <v>15882.62</v>
      </c>
      <c r="Q441" s="5"/>
      <c r="R441" s="5"/>
      <c r="S441" s="5"/>
      <c r="T441" s="5"/>
      <c r="U441" s="5"/>
      <c r="V441" s="5"/>
      <c r="W441" s="5"/>
    </row>
    <row r="442" spans="1:245" x14ac:dyDescent="0.2">
      <c r="A442" s="5">
        <v>50</v>
      </c>
      <c r="B442" s="5">
        <v>0</v>
      </c>
      <c r="C442" s="5">
        <v>0</v>
      </c>
      <c r="D442" s="5">
        <v>1</v>
      </c>
      <c r="E442" s="5">
        <v>227</v>
      </c>
      <c r="F442" s="5">
        <f>ROUND(Source!AX435,O442)</f>
        <v>0</v>
      </c>
      <c r="G442" s="5" t="s">
        <v>308</v>
      </c>
      <c r="H442" s="5" t="s">
        <v>309</v>
      </c>
      <c r="I442" s="5"/>
      <c r="J442" s="5"/>
      <c r="K442" s="5">
        <v>227</v>
      </c>
      <c r="L442" s="5">
        <v>6</v>
      </c>
      <c r="M442" s="5">
        <v>3</v>
      </c>
      <c r="N442" s="5" t="s">
        <v>4</v>
      </c>
      <c r="O442" s="5">
        <v>2</v>
      </c>
      <c r="P442" s="5">
        <f>ROUND(Source!EP435,O442)</f>
        <v>0</v>
      </c>
      <c r="Q442" s="5"/>
      <c r="R442" s="5"/>
      <c r="S442" s="5"/>
      <c r="T442" s="5"/>
      <c r="U442" s="5"/>
      <c r="V442" s="5"/>
      <c r="W442" s="5"/>
    </row>
    <row r="443" spans="1:245" x14ac:dyDescent="0.2">
      <c r="A443" s="5">
        <v>50</v>
      </c>
      <c r="B443" s="5">
        <v>0</v>
      </c>
      <c r="C443" s="5">
        <v>0</v>
      </c>
      <c r="D443" s="5">
        <v>1</v>
      </c>
      <c r="E443" s="5">
        <v>228</v>
      </c>
      <c r="F443" s="5">
        <f>ROUND(Source!AY435,O443)</f>
        <v>2432.2600000000002</v>
      </c>
      <c r="G443" s="5" t="s">
        <v>310</v>
      </c>
      <c r="H443" s="5" t="s">
        <v>311</v>
      </c>
      <c r="I443" s="5"/>
      <c r="J443" s="5"/>
      <c r="K443" s="5">
        <v>228</v>
      </c>
      <c r="L443" s="5">
        <v>7</v>
      </c>
      <c r="M443" s="5">
        <v>3</v>
      </c>
      <c r="N443" s="5" t="s">
        <v>4</v>
      </c>
      <c r="O443" s="5">
        <v>2</v>
      </c>
      <c r="P443" s="5">
        <f>ROUND(Source!EQ435,O443)</f>
        <v>15882.62</v>
      </c>
      <c r="Q443" s="5"/>
      <c r="R443" s="5"/>
      <c r="S443" s="5"/>
      <c r="T443" s="5"/>
      <c r="U443" s="5"/>
      <c r="V443" s="5"/>
      <c r="W443" s="5"/>
    </row>
    <row r="444" spans="1:245" x14ac:dyDescent="0.2">
      <c r="A444" s="5">
        <v>50</v>
      </c>
      <c r="B444" s="5">
        <v>0</v>
      </c>
      <c r="C444" s="5">
        <v>0</v>
      </c>
      <c r="D444" s="5">
        <v>1</v>
      </c>
      <c r="E444" s="5">
        <v>216</v>
      </c>
      <c r="F444" s="5">
        <f>ROUND(Source!AP435,O444)</f>
        <v>0</v>
      </c>
      <c r="G444" s="5" t="s">
        <v>312</v>
      </c>
      <c r="H444" s="5" t="s">
        <v>313</v>
      </c>
      <c r="I444" s="5"/>
      <c r="J444" s="5"/>
      <c r="K444" s="5">
        <v>216</v>
      </c>
      <c r="L444" s="5">
        <v>8</v>
      </c>
      <c r="M444" s="5">
        <v>3</v>
      </c>
      <c r="N444" s="5" t="s">
        <v>4</v>
      </c>
      <c r="O444" s="5">
        <v>2</v>
      </c>
      <c r="P444" s="5">
        <f>ROUND(Source!EH435,O444)</f>
        <v>0</v>
      </c>
      <c r="Q444" s="5"/>
      <c r="R444" s="5"/>
      <c r="S444" s="5"/>
      <c r="T444" s="5"/>
      <c r="U444" s="5"/>
      <c r="V444" s="5"/>
      <c r="W444" s="5"/>
    </row>
    <row r="445" spans="1:245" x14ac:dyDescent="0.2">
      <c r="A445" s="5">
        <v>50</v>
      </c>
      <c r="B445" s="5">
        <v>0</v>
      </c>
      <c r="C445" s="5">
        <v>0</v>
      </c>
      <c r="D445" s="5">
        <v>1</v>
      </c>
      <c r="E445" s="5">
        <v>223</v>
      </c>
      <c r="F445" s="5">
        <f>ROUND(Source!AQ435,O445)</f>
        <v>0</v>
      </c>
      <c r="G445" s="5" t="s">
        <v>314</v>
      </c>
      <c r="H445" s="5" t="s">
        <v>315</v>
      </c>
      <c r="I445" s="5"/>
      <c r="J445" s="5"/>
      <c r="K445" s="5">
        <v>223</v>
      </c>
      <c r="L445" s="5">
        <v>9</v>
      </c>
      <c r="M445" s="5">
        <v>3</v>
      </c>
      <c r="N445" s="5" t="s">
        <v>4</v>
      </c>
      <c r="O445" s="5">
        <v>2</v>
      </c>
      <c r="P445" s="5">
        <f>ROUND(Source!EI435,O445)</f>
        <v>0</v>
      </c>
      <c r="Q445" s="5"/>
      <c r="R445" s="5"/>
      <c r="S445" s="5"/>
      <c r="T445" s="5"/>
      <c r="U445" s="5"/>
      <c r="V445" s="5"/>
      <c r="W445" s="5"/>
    </row>
    <row r="446" spans="1:245" x14ac:dyDescent="0.2">
      <c r="A446" s="5">
        <v>50</v>
      </c>
      <c r="B446" s="5">
        <v>0</v>
      </c>
      <c r="C446" s="5">
        <v>0</v>
      </c>
      <c r="D446" s="5">
        <v>1</v>
      </c>
      <c r="E446" s="5">
        <v>229</v>
      </c>
      <c r="F446" s="5">
        <f>ROUND(Source!AZ435,O446)</f>
        <v>0</v>
      </c>
      <c r="G446" s="5" t="s">
        <v>316</v>
      </c>
      <c r="H446" s="5" t="s">
        <v>317</v>
      </c>
      <c r="I446" s="5"/>
      <c r="J446" s="5"/>
      <c r="K446" s="5">
        <v>229</v>
      </c>
      <c r="L446" s="5">
        <v>10</v>
      </c>
      <c r="M446" s="5">
        <v>3</v>
      </c>
      <c r="N446" s="5" t="s">
        <v>4</v>
      </c>
      <c r="O446" s="5">
        <v>2</v>
      </c>
      <c r="P446" s="5">
        <f>ROUND(Source!ER435,O446)</f>
        <v>0</v>
      </c>
      <c r="Q446" s="5"/>
      <c r="R446" s="5"/>
      <c r="S446" s="5"/>
      <c r="T446" s="5"/>
      <c r="U446" s="5"/>
      <c r="V446" s="5"/>
      <c r="W446" s="5"/>
    </row>
    <row r="447" spans="1:245" x14ac:dyDescent="0.2">
      <c r="A447" s="5">
        <v>50</v>
      </c>
      <c r="B447" s="5">
        <v>0</v>
      </c>
      <c r="C447" s="5">
        <v>0</v>
      </c>
      <c r="D447" s="5">
        <v>1</v>
      </c>
      <c r="E447" s="5">
        <v>203</v>
      </c>
      <c r="F447" s="5">
        <f>ROUND(Source!Q435,O447)</f>
        <v>2.7</v>
      </c>
      <c r="G447" s="5" t="s">
        <v>318</v>
      </c>
      <c r="H447" s="5" t="s">
        <v>319</v>
      </c>
      <c r="I447" s="5"/>
      <c r="J447" s="5"/>
      <c r="K447" s="5">
        <v>203</v>
      </c>
      <c r="L447" s="5">
        <v>11</v>
      </c>
      <c r="M447" s="5">
        <v>3</v>
      </c>
      <c r="N447" s="5" t="s">
        <v>4</v>
      </c>
      <c r="O447" s="5">
        <v>2</v>
      </c>
      <c r="P447" s="5">
        <f>ROUND(Source!DI435,O447)</f>
        <v>17.64</v>
      </c>
      <c r="Q447" s="5"/>
      <c r="R447" s="5"/>
      <c r="S447" s="5"/>
      <c r="T447" s="5"/>
      <c r="U447" s="5"/>
      <c r="V447" s="5"/>
      <c r="W447" s="5"/>
    </row>
    <row r="448" spans="1:245" x14ac:dyDescent="0.2">
      <c r="A448" s="5">
        <v>50</v>
      </c>
      <c r="B448" s="5">
        <v>0</v>
      </c>
      <c r="C448" s="5">
        <v>0</v>
      </c>
      <c r="D448" s="5">
        <v>1</v>
      </c>
      <c r="E448" s="5">
        <v>231</v>
      </c>
      <c r="F448" s="5">
        <f>ROUND(Source!BB435,O448)</f>
        <v>0</v>
      </c>
      <c r="G448" s="5" t="s">
        <v>320</v>
      </c>
      <c r="H448" s="5" t="s">
        <v>321</v>
      </c>
      <c r="I448" s="5"/>
      <c r="J448" s="5"/>
      <c r="K448" s="5">
        <v>231</v>
      </c>
      <c r="L448" s="5">
        <v>12</v>
      </c>
      <c r="M448" s="5">
        <v>3</v>
      </c>
      <c r="N448" s="5" t="s">
        <v>4</v>
      </c>
      <c r="O448" s="5">
        <v>2</v>
      </c>
      <c r="P448" s="5">
        <f>ROUND(Source!ET435,O448)</f>
        <v>0</v>
      </c>
      <c r="Q448" s="5"/>
      <c r="R448" s="5"/>
      <c r="S448" s="5"/>
      <c r="T448" s="5"/>
      <c r="U448" s="5"/>
      <c r="V448" s="5"/>
      <c r="W448" s="5"/>
    </row>
    <row r="449" spans="1:23" x14ac:dyDescent="0.2">
      <c r="A449" s="5">
        <v>50</v>
      </c>
      <c r="B449" s="5">
        <v>0</v>
      </c>
      <c r="C449" s="5">
        <v>0</v>
      </c>
      <c r="D449" s="5">
        <v>1</v>
      </c>
      <c r="E449" s="5">
        <v>204</v>
      </c>
      <c r="F449" s="5">
        <f>ROUND(Source!R435,O449)</f>
        <v>0.43</v>
      </c>
      <c r="G449" s="5" t="s">
        <v>322</v>
      </c>
      <c r="H449" s="5" t="s">
        <v>323</v>
      </c>
      <c r="I449" s="5"/>
      <c r="J449" s="5"/>
      <c r="K449" s="5">
        <v>204</v>
      </c>
      <c r="L449" s="5">
        <v>13</v>
      </c>
      <c r="M449" s="5">
        <v>3</v>
      </c>
      <c r="N449" s="5" t="s">
        <v>4</v>
      </c>
      <c r="O449" s="5">
        <v>2</v>
      </c>
      <c r="P449" s="5">
        <f>ROUND(Source!DJ435,O449)</f>
        <v>2.78</v>
      </c>
      <c r="Q449" s="5"/>
      <c r="R449" s="5"/>
      <c r="S449" s="5"/>
      <c r="T449" s="5"/>
      <c r="U449" s="5"/>
      <c r="V449" s="5"/>
      <c r="W449" s="5"/>
    </row>
    <row r="450" spans="1:23" x14ac:dyDescent="0.2">
      <c r="A450" s="5">
        <v>50</v>
      </c>
      <c r="B450" s="5">
        <v>0</v>
      </c>
      <c r="C450" s="5">
        <v>0</v>
      </c>
      <c r="D450" s="5">
        <v>1</v>
      </c>
      <c r="E450" s="5">
        <v>205</v>
      </c>
      <c r="F450" s="5">
        <f>ROUND(Source!S435,O450)</f>
        <v>403.76</v>
      </c>
      <c r="G450" s="5" t="s">
        <v>324</v>
      </c>
      <c r="H450" s="5" t="s">
        <v>325</v>
      </c>
      <c r="I450" s="5"/>
      <c r="J450" s="5"/>
      <c r="K450" s="5">
        <v>205</v>
      </c>
      <c r="L450" s="5">
        <v>14</v>
      </c>
      <c r="M450" s="5">
        <v>3</v>
      </c>
      <c r="N450" s="5" t="s">
        <v>4</v>
      </c>
      <c r="O450" s="5">
        <v>2</v>
      </c>
      <c r="P450" s="5">
        <f>ROUND(Source!DK435,O450)</f>
        <v>2636.55</v>
      </c>
      <c r="Q450" s="5"/>
      <c r="R450" s="5"/>
      <c r="S450" s="5"/>
      <c r="T450" s="5"/>
      <c r="U450" s="5"/>
      <c r="V450" s="5"/>
      <c r="W450" s="5"/>
    </row>
    <row r="451" spans="1:23" x14ac:dyDescent="0.2">
      <c r="A451" s="5">
        <v>50</v>
      </c>
      <c r="B451" s="5">
        <v>0</v>
      </c>
      <c r="C451" s="5">
        <v>0</v>
      </c>
      <c r="D451" s="5">
        <v>1</v>
      </c>
      <c r="E451" s="5">
        <v>232</v>
      </c>
      <c r="F451" s="5">
        <f>ROUND(Source!BC435,O451)</f>
        <v>0</v>
      </c>
      <c r="G451" s="5" t="s">
        <v>326</v>
      </c>
      <c r="H451" s="5" t="s">
        <v>327</v>
      </c>
      <c r="I451" s="5"/>
      <c r="J451" s="5"/>
      <c r="K451" s="5">
        <v>232</v>
      </c>
      <c r="L451" s="5">
        <v>15</v>
      </c>
      <c r="M451" s="5">
        <v>3</v>
      </c>
      <c r="N451" s="5" t="s">
        <v>4</v>
      </c>
      <c r="O451" s="5">
        <v>2</v>
      </c>
      <c r="P451" s="5">
        <f>ROUND(Source!EU435,O451)</f>
        <v>0</v>
      </c>
      <c r="Q451" s="5"/>
      <c r="R451" s="5"/>
      <c r="S451" s="5"/>
      <c r="T451" s="5"/>
      <c r="U451" s="5"/>
      <c r="V451" s="5"/>
      <c r="W451" s="5"/>
    </row>
    <row r="452" spans="1:23" x14ac:dyDescent="0.2">
      <c r="A452" s="5">
        <v>50</v>
      </c>
      <c r="B452" s="5">
        <v>0</v>
      </c>
      <c r="C452" s="5">
        <v>0</v>
      </c>
      <c r="D452" s="5">
        <v>1</v>
      </c>
      <c r="E452" s="5">
        <v>214</v>
      </c>
      <c r="F452" s="5">
        <f>ROUND(Source!AS435,O452)</f>
        <v>67.86</v>
      </c>
      <c r="G452" s="5" t="s">
        <v>328</v>
      </c>
      <c r="H452" s="5" t="s">
        <v>329</v>
      </c>
      <c r="I452" s="5"/>
      <c r="J452" s="5"/>
      <c r="K452" s="5">
        <v>214</v>
      </c>
      <c r="L452" s="5">
        <v>16</v>
      </c>
      <c r="M452" s="5">
        <v>3</v>
      </c>
      <c r="N452" s="5" t="s">
        <v>4</v>
      </c>
      <c r="O452" s="5">
        <v>2</v>
      </c>
      <c r="P452" s="5">
        <f>ROUND(Source!EK435,O452)</f>
        <v>443.13</v>
      </c>
      <c r="Q452" s="5"/>
      <c r="R452" s="5"/>
      <c r="S452" s="5"/>
      <c r="T452" s="5"/>
      <c r="U452" s="5"/>
      <c r="V452" s="5"/>
      <c r="W452" s="5"/>
    </row>
    <row r="453" spans="1:23" x14ac:dyDescent="0.2">
      <c r="A453" s="5">
        <v>50</v>
      </c>
      <c r="B453" s="5">
        <v>0</v>
      </c>
      <c r="C453" s="5">
        <v>0</v>
      </c>
      <c r="D453" s="5">
        <v>1</v>
      </c>
      <c r="E453" s="5">
        <v>215</v>
      </c>
      <c r="F453" s="5">
        <f>ROUND(Source!AT435,O453)</f>
        <v>3370.26</v>
      </c>
      <c r="G453" s="5" t="s">
        <v>330</v>
      </c>
      <c r="H453" s="5" t="s">
        <v>331</v>
      </c>
      <c r="I453" s="5"/>
      <c r="J453" s="5"/>
      <c r="K453" s="5">
        <v>215</v>
      </c>
      <c r="L453" s="5">
        <v>17</v>
      </c>
      <c r="M453" s="5">
        <v>3</v>
      </c>
      <c r="N453" s="5" t="s">
        <v>4</v>
      </c>
      <c r="O453" s="5">
        <v>2</v>
      </c>
      <c r="P453" s="5">
        <f>ROUND(Source!EL435,O453)</f>
        <v>22007.65</v>
      </c>
      <c r="Q453" s="5"/>
      <c r="R453" s="5"/>
      <c r="S453" s="5"/>
      <c r="T453" s="5"/>
      <c r="U453" s="5"/>
      <c r="V453" s="5"/>
      <c r="W453" s="5"/>
    </row>
    <row r="454" spans="1:23" x14ac:dyDescent="0.2">
      <c r="A454" s="5">
        <v>50</v>
      </c>
      <c r="B454" s="5">
        <v>0</v>
      </c>
      <c r="C454" s="5">
        <v>0</v>
      </c>
      <c r="D454" s="5">
        <v>1</v>
      </c>
      <c r="E454" s="5">
        <v>217</v>
      </c>
      <c r="F454" s="5">
        <f>ROUND(Source!AU435,O454)</f>
        <v>0</v>
      </c>
      <c r="G454" s="5" t="s">
        <v>332</v>
      </c>
      <c r="H454" s="5" t="s">
        <v>333</v>
      </c>
      <c r="I454" s="5"/>
      <c r="J454" s="5"/>
      <c r="K454" s="5">
        <v>217</v>
      </c>
      <c r="L454" s="5">
        <v>18</v>
      </c>
      <c r="M454" s="5">
        <v>3</v>
      </c>
      <c r="N454" s="5" t="s">
        <v>4</v>
      </c>
      <c r="O454" s="5">
        <v>2</v>
      </c>
      <c r="P454" s="5">
        <f>ROUND(Source!EM435,O454)</f>
        <v>0</v>
      </c>
      <c r="Q454" s="5"/>
      <c r="R454" s="5"/>
      <c r="S454" s="5"/>
      <c r="T454" s="5"/>
      <c r="U454" s="5"/>
      <c r="V454" s="5"/>
      <c r="W454" s="5"/>
    </row>
    <row r="455" spans="1:23" x14ac:dyDescent="0.2">
      <c r="A455" s="5">
        <v>50</v>
      </c>
      <c r="B455" s="5">
        <v>0</v>
      </c>
      <c r="C455" s="5">
        <v>0</v>
      </c>
      <c r="D455" s="5">
        <v>1</v>
      </c>
      <c r="E455" s="5">
        <v>230</v>
      </c>
      <c r="F455" s="5">
        <f>ROUND(Source!BA435,O455)</f>
        <v>0</v>
      </c>
      <c r="G455" s="5" t="s">
        <v>334</v>
      </c>
      <c r="H455" s="5" t="s">
        <v>335</v>
      </c>
      <c r="I455" s="5"/>
      <c r="J455" s="5"/>
      <c r="K455" s="5">
        <v>230</v>
      </c>
      <c r="L455" s="5">
        <v>19</v>
      </c>
      <c r="M455" s="5">
        <v>3</v>
      </c>
      <c r="N455" s="5" t="s">
        <v>4</v>
      </c>
      <c r="O455" s="5">
        <v>2</v>
      </c>
      <c r="P455" s="5">
        <f>ROUND(Source!ES435,O455)</f>
        <v>0</v>
      </c>
      <c r="Q455" s="5"/>
      <c r="R455" s="5"/>
      <c r="S455" s="5"/>
      <c r="T455" s="5"/>
      <c r="U455" s="5"/>
      <c r="V455" s="5"/>
      <c r="W455" s="5"/>
    </row>
    <row r="456" spans="1:23" x14ac:dyDescent="0.2">
      <c r="A456" s="5">
        <v>50</v>
      </c>
      <c r="B456" s="5">
        <v>0</v>
      </c>
      <c r="C456" s="5">
        <v>0</v>
      </c>
      <c r="D456" s="5">
        <v>1</v>
      </c>
      <c r="E456" s="5">
        <v>206</v>
      </c>
      <c r="F456" s="5">
        <f>ROUND(Source!T435,O456)</f>
        <v>0</v>
      </c>
      <c r="G456" s="5" t="s">
        <v>336</v>
      </c>
      <c r="H456" s="5" t="s">
        <v>337</v>
      </c>
      <c r="I456" s="5"/>
      <c r="J456" s="5"/>
      <c r="K456" s="5">
        <v>206</v>
      </c>
      <c r="L456" s="5">
        <v>20</v>
      </c>
      <c r="M456" s="5">
        <v>3</v>
      </c>
      <c r="N456" s="5" t="s">
        <v>4</v>
      </c>
      <c r="O456" s="5">
        <v>2</v>
      </c>
      <c r="P456" s="5">
        <f>ROUND(Source!DL435,O456)</f>
        <v>0</v>
      </c>
      <c r="Q456" s="5"/>
      <c r="R456" s="5"/>
      <c r="S456" s="5"/>
      <c r="T456" s="5"/>
      <c r="U456" s="5"/>
      <c r="V456" s="5"/>
      <c r="W456" s="5"/>
    </row>
    <row r="457" spans="1:23" x14ac:dyDescent="0.2">
      <c r="A457" s="5">
        <v>50</v>
      </c>
      <c r="B457" s="5">
        <v>0</v>
      </c>
      <c r="C457" s="5">
        <v>0</v>
      </c>
      <c r="D457" s="5">
        <v>1</v>
      </c>
      <c r="E457" s="5">
        <v>207</v>
      </c>
      <c r="F457" s="5">
        <f>Source!U435</f>
        <v>43.238519999999994</v>
      </c>
      <c r="G457" s="5" t="s">
        <v>338</v>
      </c>
      <c r="H457" s="5" t="s">
        <v>339</v>
      </c>
      <c r="I457" s="5"/>
      <c r="J457" s="5"/>
      <c r="K457" s="5">
        <v>207</v>
      </c>
      <c r="L457" s="5">
        <v>21</v>
      </c>
      <c r="M457" s="5">
        <v>3</v>
      </c>
      <c r="N457" s="5" t="s">
        <v>4</v>
      </c>
      <c r="O457" s="5">
        <v>-1</v>
      </c>
      <c r="P457" s="5">
        <f>Source!DM435</f>
        <v>43.238519999999994</v>
      </c>
      <c r="Q457" s="5"/>
      <c r="R457" s="5"/>
      <c r="S457" s="5"/>
      <c r="T457" s="5"/>
      <c r="U457" s="5"/>
      <c r="V457" s="5"/>
      <c r="W457" s="5"/>
    </row>
    <row r="458" spans="1:23" x14ac:dyDescent="0.2">
      <c r="A458" s="5">
        <v>50</v>
      </c>
      <c r="B458" s="5">
        <v>0</v>
      </c>
      <c r="C458" s="5">
        <v>0</v>
      </c>
      <c r="D458" s="5">
        <v>1</v>
      </c>
      <c r="E458" s="5">
        <v>208</v>
      </c>
      <c r="F458" s="5">
        <f>Source!V435</f>
        <v>3.3479999999999996E-2</v>
      </c>
      <c r="G458" s="5" t="s">
        <v>340</v>
      </c>
      <c r="H458" s="5" t="s">
        <v>341</v>
      </c>
      <c r="I458" s="5"/>
      <c r="J458" s="5"/>
      <c r="K458" s="5">
        <v>208</v>
      </c>
      <c r="L458" s="5">
        <v>22</v>
      </c>
      <c r="M458" s="5">
        <v>3</v>
      </c>
      <c r="N458" s="5" t="s">
        <v>4</v>
      </c>
      <c r="O458" s="5">
        <v>-1</v>
      </c>
      <c r="P458" s="5">
        <f>Source!DN435</f>
        <v>3.3479999999999996E-2</v>
      </c>
      <c r="Q458" s="5"/>
      <c r="R458" s="5"/>
      <c r="S458" s="5"/>
      <c r="T458" s="5"/>
      <c r="U458" s="5"/>
      <c r="V458" s="5"/>
      <c r="W458" s="5"/>
    </row>
    <row r="459" spans="1:23" x14ac:dyDescent="0.2">
      <c r="A459" s="5">
        <v>50</v>
      </c>
      <c r="B459" s="5">
        <v>0</v>
      </c>
      <c r="C459" s="5">
        <v>0</v>
      </c>
      <c r="D459" s="5">
        <v>1</v>
      </c>
      <c r="E459" s="5">
        <v>209</v>
      </c>
      <c r="F459" s="5">
        <f>ROUND(Source!W435,O459)</f>
        <v>0</v>
      </c>
      <c r="G459" s="5" t="s">
        <v>342</v>
      </c>
      <c r="H459" s="5" t="s">
        <v>343</v>
      </c>
      <c r="I459" s="5"/>
      <c r="J459" s="5"/>
      <c r="K459" s="5">
        <v>209</v>
      </c>
      <c r="L459" s="5">
        <v>23</v>
      </c>
      <c r="M459" s="5">
        <v>3</v>
      </c>
      <c r="N459" s="5" t="s">
        <v>4</v>
      </c>
      <c r="O459" s="5">
        <v>2</v>
      </c>
      <c r="P459" s="5">
        <f>ROUND(Source!DO435,O459)</f>
        <v>0</v>
      </c>
      <c r="Q459" s="5"/>
      <c r="R459" s="5"/>
      <c r="S459" s="5"/>
      <c r="T459" s="5"/>
      <c r="U459" s="5"/>
      <c r="V459" s="5"/>
      <c r="W459" s="5"/>
    </row>
    <row r="460" spans="1:23" x14ac:dyDescent="0.2">
      <c r="A460" s="5">
        <v>50</v>
      </c>
      <c r="B460" s="5">
        <v>0</v>
      </c>
      <c r="C460" s="5">
        <v>0</v>
      </c>
      <c r="D460" s="5">
        <v>1</v>
      </c>
      <c r="E460" s="5">
        <v>0</v>
      </c>
      <c r="F460" s="5">
        <f>ROUND(Source!X435,O460)</f>
        <v>347.82</v>
      </c>
      <c r="G460" s="5" t="s">
        <v>344</v>
      </c>
      <c r="H460" s="5" t="s">
        <v>345</v>
      </c>
      <c r="I460" s="5"/>
      <c r="J460" s="5"/>
      <c r="K460" s="5">
        <v>210</v>
      </c>
      <c r="L460" s="5">
        <v>24</v>
      </c>
      <c r="M460" s="5">
        <v>3</v>
      </c>
      <c r="N460" s="5" t="s">
        <v>4</v>
      </c>
      <c r="O460" s="5">
        <v>2</v>
      </c>
      <c r="P460" s="5">
        <f>ROUND(Source!DP435,O460)</f>
        <v>2271.2199999999998</v>
      </c>
      <c r="Q460" s="5"/>
      <c r="R460" s="5"/>
      <c r="S460" s="5"/>
      <c r="T460" s="5"/>
      <c r="U460" s="5"/>
      <c r="V460" s="5"/>
      <c r="W460" s="5"/>
    </row>
    <row r="461" spans="1:23" x14ac:dyDescent="0.2">
      <c r="A461" s="5">
        <v>50</v>
      </c>
      <c r="B461" s="5">
        <v>0</v>
      </c>
      <c r="C461" s="5">
        <v>0</v>
      </c>
      <c r="D461" s="5">
        <v>1</v>
      </c>
      <c r="E461" s="5">
        <v>0</v>
      </c>
      <c r="F461" s="5">
        <f>ROUND(Source!Y435,O461)</f>
        <v>251.58</v>
      </c>
      <c r="G461" s="5" t="s">
        <v>346</v>
      </c>
      <c r="H461" s="5" t="s">
        <v>347</v>
      </c>
      <c r="I461" s="5"/>
      <c r="J461" s="5"/>
      <c r="K461" s="5">
        <v>211</v>
      </c>
      <c r="L461" s="5">
        <v>25</v>
      </c>
      <c r="M461" s="5">
        <v>3</v>
      </c>
      <c r="N461" s="5" t="s">
        <v>4</v>
      </c>
      <c r="O461" s="5">
        <v>2</v>
      </c>
      <c r="P461" s="5">
        <f>ROUND(Source!DQ435,O461)</f>
        <v>1642.75</v>
      </c>
      <c r="Q461" s="5"/>
      <c r="R461" s="5"/>
      <c r="S461" s="5"/>
      <c r="T461" s="5"/>
      <c r="U461" s="5"/>
      <c r="V461" s="5"/>
      <c r="W461" s="5"/>
    </row>
    <row r="462" spans="1:23" x14ac:dyDescent="0.2">
      <c r="A462" s="5">
        <v>50</v>
      </c>
      <c r="B462" s="5">
        <v>0</v>
      </c>
      <c r="C462" s="5">
        <v>0</v>
      </c>
      <c r="D462" s="5">
        <v>1</v>
      </c>
      <c r="E462" s="5">
        <v>224</v>
      </c>
      <c r="F462" s="5">
        <f>ROUND(Source!AR435,O462)</f>
        <v>3438.12</v>
      </c>
      <c r="G462" s="5" t="s">
        <v>348</v>
      </c>
      <c r="H462" s="5" t="s">
        <v>349</v>
      </c>
      <c r="I462" s="5"/>
      <c r="J462" s="5"/>
      <c r="K462" s="5">
        <v>224</v>
      </c>
      <c r="L462" s="5">
        <v>26</v>
      </c>
      <c r="M462" s="5">
        <v>3</v>
      </c>
      <c r="N462" s="5" t="s">
        <v>4</v>
      </c>
      <c r="O462" s="5">
        <v>2</v>
      </c>
      <c r="P462" s="5">
        <f>ROUND(Source!EJ435,O462)</f>
        <v>22450.78</v>
      </c>
      <c r="Q462" s="5"/>
      <c r="R462" s="5"/>
      <c r="S462" s="5"/>
      <c r="T462" s="5"/>
      <c r="U462" s="5"/>
      <c r="V462" s="5"/>
      <c r="W462" s="5"/>
    </row>
    <row r="463" spans="1:23" x14ac:dyDescent="0.2">
      <c r="A463" s="5">
        <v>50</v>
      </c>
      <c r="B463" s="5">
        <v>0</v>
      </c>
      <c r="C463" s="5">
        <v>0</v>
      </c>
      <c r="D463" s="5">
        <v>2</v>
      </c>
      <c r="E463" s="5">
        <v>201</v>
      </c>
      <c r="F463" s="5">
        <f>ROUND(ROUND(F437,2),O463)</f>
        <v>2838.72</v>
      </c>
      <c r="G463" s="5" t="s">
        <v>350</v>
      </c>
      <c r="H463" s="5" t="s">
        <v>351</v>
      </c>
      <c r="I463" s="5"/>
      <c r="J463" s="5"/>
      <c r="K463" s="5">
        <v>212</v>
      </c>
      <c r="L463" s="5">
        <v>27</v>
      </c>
      <c r="M463" s="5">
        <v>3</v>
      </c>
      <c r="N463" s="5" t="s">
        <v>4</v>
      </c>
      <c r="O463" s="5">
        <v>2</v>
      </c>
      <c r="P463" s="5">
        <f>ROUND(ROUND(P437,2),O463)</f>
        <v>18536.810000000001</v>
      </c>
      <c r="Q463" s="5"/>
      <c r="R463" s="5"/>
      <c r="S463" s="5"/>
      <c r="T463" s="5"/>
      <c r="U463" s="5"/>
      <c r="V463" s="5"/>
      <c r="W463" s="5"/>
    </row>
    <row r="464" spans="1:23" x14ac:dyDescent="0.2">
      <c r="A464" s="5">
        <v>50</v>
      </c>
      <c r="B464" s="5">
        <v>0</v>
      </c>
      <c r="C464" s="5">
        <v>0</v>
      </c>
      <c r="D464" s="5">
        <v>2</v>
      </c>
      <c r="E464" s="5">
        <v>210</v>
      </c>
      <c r="F464" s="5">
        <f>ROUND(ROUND(F460,2),O464)</f>
        <v>347.82</v>
      </c>
      <c r="G464" s="5" t="s">
        <v>352</v>
      </c>
      <c r="H464" s="5" t="s">
        <v>345</v>
      </c>
      <c r="I464" s="5"/>
      <c r="J464" s="5"/>
      <c r="K464" s="5">
        <v>212</v>
      </c>
      <c r="L464" s="5">
        <v>28</v>
      </c>
      <c r="M464" s="5">
        <v>3</v>
      </c>
      <c r="N464" s="5" t="s">
        <v>4</v>
      </c>
      <c r="O464" s="5">
        <v>2</v>
      </c>
      <c r="P464" s="5">
        <f>ROUND(ROUND(P460,2),O464)</f>
        <v>2271.2199999999998</v>
      </c>
      <c r="Q464" s="5"/>
      <c r="R464" s="5"/>
      <c r="S464" s="5"/>
      <c r="T464" s="5"/>
      <c r="U464" s="5"/>
      <c r="V464" s="5"/>
      <c r="W464" s="5"/>
    </row>
    <row r="465" spans="1:255" x14ac:dyDescent="0.2">
      <c r="A465" s="5">
        <v>50</v>
      </c>
      <c r="B465" s="5">
        <v>0</v>
      </c>
      <c r="C465" s="5">
        <v>0</v>
      </c>
      <c r="D465" s="5">
        <v>2</v>
      </c>
      <c r="E465" s="5">
        <v>211</v>
      </c>
      <c r="F465" s="5">
        <f>ROUND(ROUND(F461,2),O465)</f>
        <v>251.58</v>
      </c>
      <c r="G465" s="5" t="s">
        <v>353</v>
      </c>
      <c r="H465" s="5" t="s">
        <v>347</v>
      </c>
      <c r="I465" s="5"/>
      <c r="J465" s="5"/>
      <c r="K465" s="5">
        <v>212</v>
      </c>
      <c r="L465" s="5">
        <v>29</v>
      </c>
      <c r="M465" s="5">
        <v>3</v>
      </c>
      <c r="N465" s="5" t="s">
        <v>4</v>
      </c>
      <c r="O465" s="5">
        <v>2</v>
      </c>
      <c r="P465" s="5">
        <f>ROUND(ROUND(P461,2),O465)</f>
        <v>1642.75</v>
      </c>
      <c r="Q465" s="5"/>
      <c r="R465" s="5"/>
      <c r="S465" s="5"/>
      <c r="T465" s="5"/>
      <c r="U465" s="5"/>
      <c r="V465" s="5"/>
      <c r="W465" s="5"/>
    </row>
    <row r="466" spans="1:255" x14ac:dyDescent="0.2">
      <c r="A466" s="5">
        <v>50</v>
      </c>
      <c r="B466" s="5">
        <v>0</v>
      </c>
      <c r="C466" s="5">
        <v>0</v>
      </c>
      <c r="D466" s="5">
        <v>2</v>
      </c>
      <c r="E466" s="5">
        <v>0</v>
      </c>
      <c r="F466" s="5">
        <f>ROUND(F463+F464+F465,O466)</f>
        <v>3438.12</v>
      </c>
      <c r="G466" s="5" t="s">
        <v>354</v>
      </c>
      <c r="H466" s="5" t="s">
        <v>355</v>
      </c>
      <c r="I466" s="5"/>
      <c r="J466" s="5"/>
      <c r="K466" s="5">
        <v>212</v>
      </c>
      <c r="L466" s="5">
        <v>30</v>
      </c>
      <c r="M466" s="5">
        <v>3</v>
      </c>
      <c r="N466" s="5" t="s">
        <v>4</v>
      </c>
      <c r="O466" s="5">
        <v>2</v>
      </c>
      <c r="P466" s="5">
        <f>ROUND(P463+P464+P465,O466)</f>
        <v>22450.78</v>
      </c>
      <c r="Q466" s="5"/>
      <c r="R466" s="5"/>
      <c r="S466" s="5"/>
      <c r="T466" s="5"/>
      <c r="U466" s="5"/>
      <c r="V466" s="5"/>
      <c r="W466" s="5"/>
    </row>
    <row r="467" spans="1:255" x14ac:dyDescent="0.2">
      <c r="A467" s="5">
        <v>50</v>
      </c>
      <c r="B467" s="5">
        <v>0</v>
      </c>
      <c r="C467" s="5">
        <v>0</v>
      </c>
      <c r="D467" s="5">
        <v>2</v>
      </c>
      <c r="E467" s="5">
        <v>0</v>
      </c>
      <c r="F467" s="5">
        <f>0</f>
        <v>0</v>
      </c>
      <c r="G467" s="5" t="s">
        <v>356</v>
      </c>
      <c r="H467" s="5" t="s">
        <v>357</v>
      </c>
      <c r="I467" s="5"/>
      <c r="J467" s="5"/>
      <c r="K467" s="5">
        <v>212</v>
      </c>
      <c r="L467" s="5">
        <v>31</v>
      </c>
      <c r="M467" s="5">
        <v>3</v>
      </c>
      <c r="N467" s="5" t="s">
        <v>4</v>
      </c>
      <c r="O467" s="5">
        <v>-1</v>
      </c>
      <c r="P467" s="5">
        <f>0</f>
        <v>0</v>
      </c>
      <c r="Q467" s="5"/>
      <c r="R467" s="5"/>
      <c r="S467" s="5"/>
      <c r="T467" s="5"/>
      <c r="U467" s="5"/>
      <c r="V467" s="5"/>
      <c r="W467" s="5"/>
    </row>
    <row r="468" spans="1:255" x14ac:dyDescent="0.2">
      <c r="A468" s="5">
        <v>50</v>
      </c>
      <c r="B468" s="5">
        <v>1</v>
      </c>
      <c r="C468" s="5">
        <v>0</v>
      </c>
      <c r="D468" s="5">
        <v>2</v>
      </c>
      <c r="E468" s="5">
        <v>0</v>
      </c>
      <c r="F468" s="5">
        <f>ROUND(F466+F467,O468)</f>
        <v>3438.12</v>
      </c>
      <c r="G468" s="5" t="s">
        <v>358</v>
      </c>
      <c r="H468" s="5" t="s">
        <v>355</v>
      </c>
      <c r="I468" s="5"/>
      <c r="J468" s="5"/>
      <c r="K468" s="5">
        <v>212</v>
      </c>
      <c r="L468" s="5">
        <v>32</v>
      </c>
      <c r="M468" s="5">
        <v>0</v>
      </c>
      <c r="N468" s="5" t="s">
        <v>4</v>
      </c>
      <c r="O468" s="5">
        <v>2</v>
      </c>
      <c r="P468" s="5">
        <f>ROUND(P466+P467,O468)</f>
        <v>22450.78</v>
      </c>
      <c r="Q468" s="5"/>
      <c r="R468" s="5"/>
      <c r="S468" s="5"/>
      <c r="T468" s="5"/>
      <c r="U468" s="5"/>
      <c r="V468" s="5"/>
      <c r="W468" s="5"/>
    </row>
    <row r="469" spans="1:255" x14ac:dyDescent="0.2">
      <c r="A469" s="5">
        <v>50</v>
      </c>
      <c r="B469" s="5">
        <v>1</v>
      </c>
      <c r="C469" s="5">
        <v>0</v>
      </c>
      <c r="D469" s="5">
        <v>2</v>
      </c>
      <c r="E469" s="5">
        <v>0</v>
      </c>
      <c r="F469" s="5">
        <f>ROUND(ROUND(F468*0.18,2),O469)</f>
        <v>618.86</v>
      </c>
      <c r="G469" s="5" t="s">
        <v>359</v>
      </c>
      <c r="H469" s="5" t="s">
        <v>360</v>
      </c>
      <c r="I469" s="5"/>
      <c r="J469" s="5"/>
      <c r="K469" s="5">
        <v>212</v>
      </c>
      <c r="L469" s="5">
        <v>33</v>
      </c>
      <c r="M469" s="5">
        <v>0</v>
      </c>
      <c r="N469" s="5" t="s">
        <v>4</v>
      </c>
      <c r="O469" s="5">
        <v>2</v>
      </c>
      <c r="P469" s="5">
        <f>ROUND(ROUND(P468*0.18,2),O469)</f>
        <v>4041.14</v>
      </c>
      <c r="Q469" s="5"/>
      <c r="R469" s="5"/>
      <c r="S469" s="5"/>
      <c r="T469" s="5"/>
      <c r="U469" s="5"/>
      <c r="V469" s="5"/>
      <c r="W469" s="5"/>
    </row>
    <row r="470" spans="1:255" x14ac:dyDescent="0.2">
      <c r="A470" s="5">
        <v>50</v>
      </c>
      <c r="B470" s="5">
        <v>1</v>
      </c>
      <c r="C470" s="5">
        <v>0</v>
      </c>
      <c r="D470" s="5">
        <v>2</v>
      </c>
      <c r="E470" s="5">
        <v>213</v>
      </c>
      <c r="F470" s="5">
        <f>ROUND(F468+F469,O470)</f>
        <v>4056.98</v>
      </c>
      <c r="G470" s="5" t="s">
        <v>361</v>
      </c>
      <c r="H470" s="5" t="s">
        <v>348</v>
      </c>
      <c r="I470" s="5"/>
      <c r="J470" s="5"/>
      <c r="K470" s="5">
        <v>212</v>
      </c>
      <c r="L470" s="5">
        <v>34</v>
      </c>
      <c r="M470" s="5">
        <v>0</v>
      </c>
      <c r="N470" s="5" t="s">
        <v>4</v>
      </c>
      <c r="O470" s="5">
        <v>2</v>
      </c>
      <c r="P470" s="5">
        <f>ROUND(P468+P469,O470)</f>
        <v>26491.919999999998</v>
      </c>
      <c r="Q470" s="5"/>
      <c r="R470" s="5"/>
      <c r="S470" s="5"/>
      <c r="T470" s="5"/>
      <c r="U470" s="5"/>
      <c r="V470" s="5"/>
      <c r="W470" s="5"/>
    </row>
    <row r="472" spans="1:255" x14ac:dyDescent="0.2">
      <c r="A472" s="1">
        <v>4</v>
      </c>
      <c r="B472" s="1">
        <v>1</v>
      </c>
      <c r="C472" s="1"/>
      <c r="D472" s="1">
        <f>ROW(A499)</f>
        <v>499</v>
      </c>
      <c r="E472" s="1"/>
      <c r="F472" s="1" t="s">
        <v>12</v>
      </c>
      <c r="G472" s="1" t="s">
        <v>587</v>
      </c>
      <c r="H472" s="1" t="s">
        <v>4</v>
      </c>
      <c r="I472" s="1">
        <v>0</v>
      </c>
      <c r="J472" s="1"/>
      <c r="K472" s="1">
        <v>0</v>
      </c>
      <c r="L472" s="1"/>
      <c r="M472" s="1"/>
      <c r="N472" s="1"/>
      <c r="O472" s="1"/>
      <c r="P472" s="1"/>
      <c r="Q472" s="1"/>
      <c r="R472" s="1"/>
      <c r="S472" s="1"/>
      <c r="T472" s="1"/>
      <c r="U472" s="1" t="s">
        <v>4</v>
      </c>
      <c r="V472" s="1">
        <v>0</v>
      </c>
      <c r="W472" s="1"/>
      <c r="X472" s="1"/>
      <c r="Y472" s="1"/>
      <c r="Z472" s="1"/>
      <c r="AA472" s="1"/>
      <c r="AB472" s="1" t="s">
        <v>4</v>
      </c>
      <c r="AC472" s="1" t="s">
        <v>4</v>
      </c>
      <c r="AD472" s="1" t="s">
        <v>4</v>
      </c>
      <c r="AE472" s="1" t="s">
        <v>4</v>
      </c>
      <c r="AF472" s="1" t="s">
        <v>4</v>
      </c>
      <c r="AG472" s="1" t="s">
        <v>4</v>
      </c>
      <c r="AH472" s="1"/>
      <c r="AI472" s="1"/>
      <c r="AJ472" s="1"/>
      <c r="AK472" s="1"/>
      <c r="AL472" s="1"/>
      <c r="AM472" s="1"/>
      <c r="AN472" s="1"/>
      <c r="AO472" s="1"/>
      <c r="AP472" s="1" t="s">
        <v>4</v>
      </c>
      <c r="AQ472" s="1" t="s">
        <v>4</v>
      </c>
      <c r="AR472" s="1" t="s">
        <v>4</v>
      </c>
      <c r="AS472" s="1"/>
      <c r="AT472" s="1"/>
      <c r="AU472" s="1"/>
      <c r="AV472" s="1"/>
      <c r="AW472" s="1"/>
      <c r="AX472" s="1"/>
      <c r="AY472" s="1"/>
      <c r="AZ472" s="1" t="s">
        <v>4</v>
      </c>
      <c r="BA472" s="1"/>
      <c r="BB472" s="1" t="s">
        <v>4</v>
      </c>
      <c r="BC472" s="1" t="s">
        <v>4</v>
      </c>
      <c r="BD472" s="1" t="s">
        <v>4</v>
      </c>
      <c r="BE472" s="1" t="s">
        <v>4</v>
      </c>
      <c r="BF472" s="1" t="s">
        <v>4</v>
      </c>
      <c r="BG472" s="1" t="s">
        <v>4</v>
      </c>
      <c r="BH472" s="1" t="s">
        <v>4</v>
      </c>
      <c r="BI472" s="1" t="s">
        <v>4</v>
      </c>
      <c r="BJ472" s="1" t="s">
        <v>4</v>
      </c>
      <c r="BK472" s="1" t="s">
        <v>4</v>
      </c>
      <c r="BL472" s="1" t="s">
        <v>4</v>
      </c>
      <c r="BM472" s="1" t="s">
        <v>4</v>
      </c>
      <c r="BN472" s="1" t="s">
        <v>4</v>
      </c>
      <c r="BO472" s="1" t="s">
        <v>4</v>
      </c>
      <c r="BP472" s="1" t="s">
        <v>4</v>
      </c>
      <c r="BQ472" s="1"/>
      <c r="BR472" s="1"/>
      <c r="BS472" s="1"/>
      <c r="BT472" s="1"/>
      <c r="BU472" s="1"/>
      <c r="BV472" s="1"/>
      <c r="BW472" s="1"/>
      <c r="BX472" s="1">
        <v>0</v>
      </c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>
        <v>0</v>
      </c>
    </row>
    <row r="474" spans="1:255" x14ac:dyDescent="0.2">
      <c r="A474" s="3">
        <v>52</v>
      </c>
      <c r="B474" s="3">
        <f t="shared" ref="B474:G474" si="437">B499</f>
        <v>1</v>
      </c>
      <c r="C474" s="3">
        <f t="shared" si="437"/>
        <v>4</v>
      </c>
      <c r="D474" s="3">
        <f t="shared" si="437"/>
        <v>472</v>
      </c>
      <c r="E474" s="3">
        <f t="shared" si="437"/>
        <v>0</v>
      </c>
      <c r="F474" s="3" t="str">
        <f t="shared" si="437"/>
        <v>Новый раздел</v>
      </c>
      <c r="G474" s="3" t="str">
        <f t="shared" si="437"/>
        <v>Раздел Локальные вычислительные сети</v>
      </c>
      <c r="H474" s="3"/>
      <c r="I474" s="3"/>
      <c r="J474" s="3"/>
      <c r="K474" s="3"/>
      <c r="L474" s="3"/>
      <c r="M474" s="3"/>
      <c r="N474" s="3"/>
      <c r="O474" s="3">
        <f t="shared" ref="O474:AT474" si="438">O499</f>
        <v>23505.01</v>
      </c>
      <c r="P474" s="3">
        <f t="shared" si="438"/>
        <v>21977.45</v>
      </c>
      <c r="Q474" s="3">
        <f t="shared" si="438"/>
        <v>171.6</v>
      </c>
      <c r="R474" s="3">
        <f t="shared" si="438"/>
        <v>20.93</v>
      </c>
      <c r="S474" s="3">
        <f t="shared" si="438"/>
        <v>1355.96</v>
      </c>
      <c r="T474" s="3">
        <f t="shared" si="438"/>
        <v>0</v>
      </c>
      <c r="U474" s="3">
        <f t="shared" si="438"/>
        <v>141.15703999999999</v>
      </c>
      <c r="V474" s="3">
        <f t="shared" si="438"/>
        <v>1.6282000000000001</v>
      </c>
      <c r="W474" s="3">
        <f t="shared" si="438"/>
        <v>0</v>
      </c>
      <c r="X474" s="3">
        <f t="shared" si="438"/>
        <v>1313.76</v>
      </c>
      <c r="Y474" s="3">
        <f t="shared" si="438"/>
        <v>891.43</v>
      </c>
      <c r="Z474" s="3">
        <f t="shared" si="438"/>
        <v>0</v>
      </c>
      <c r="AA474" s="3">
        <f t="shared" si="438"/>
        <v>0</v>
      </c>
      <c r="AB474" s="3">
        <f t="shared" si="438"/>
        <v>23505.01</v>
      </c>
      <c r="AC474" s="3">
        <f t="shared" si="438"/>
        <v>21977.45</v>
      </c>
      <c r="AD474" s="3">
        <f t="shared" si="438"/>
        <v>171.6</v>
      </c>
      <c r="AE474" s="3">
        <f t="shared" si="438"/>
        <v>20.93</v>
      </c>
      <c r="AF474" s="3">
        <f t="shared" si="438"/>
        <v>1355.96</v>
      </c>
      <c r="AG474" s="3">
        <f t="shared" si="438"/>
        <v>0</v>
      </c>
      <c r="AH474" s="3">
        <f t="shared" si="438"/>
        <v>141.15703999999999</v>
      </c>
      <c r="AI474" s="3">
        <f t="shared" si="438"/>
        <v>1.6282000000000001</v>
      </c>
      <c r="AJ474" s="3">
        <f t="shared" si="438"/>
        <v>0</v>
      </c>
      <c r="AK474" s="3">
        <f t="shared" si="438"/>
        <v>1313.76</v>
      </c>
      <c r="AL474" s="3">
        <f t="shared" si="438"/>
        <v>891.43</v>
      </c>
      <c r="AM474" s="3">
        <f t="shared" si="438"/>
        <v>0</v>
      </c>
      <c r="AN474" s="3">
        <f t="shared" si="438"/>
        <v>0</v>
      </c>
      <c r="AO474" s="3">
        <f t="shared" si="438"/>
        <v>0</v>
      </c>
      <c r="AP474" s="3">
        <f t="shared" si="438"/>
        <v>0</v>
      </c>
      <c r="AQ474" s="3">
        <f t="shared" si="438"/>
        <v>0</v>
      </c>
      <c r="AR474" s="3">
        <f t="shared" si="438"/>
        <v>25710.2</v>
      </c>
      <c r="AS474" s="3">
        <f t="shared" si="438"/>
        <v>370.86</v>
      </c>
      <c r="AT474" s="3">
        <f t="shared" si="438"/>
        <v>25339.34</v>
      </c>
      <c r="AU474" s="3">
        <f t="shared" ref="AU474:BZ474" si="439">AU499</f>
        <v>0</v>
      </c>
      <c r="AV474" s="3">
        <f t="shared" si="439"/>
        <v>21977.45</v>
      </c>
      <c r="AW474" s="3">
        <f t="shared" si="439"/>
        <v>21977.45</v>
      </c>
      <c r="AX474" s="3">
        <f t="shared" si="439"/>
        <v>0</v>
      </c>
      <c r="AY474" s="3">
        <f t="shared" si="439"/>
        <v>21977.45</v>
      </c>
      <c r="AZ474" s="3">
        <f t="shared" si="439"/>
        <v>0</v>
      </c>
      <c r="BA474" s="3">
        <f t="shared" si="439"/>
        <v>0</v>
      </c>
      <c r="BB474" s="3">
        <f t="shared" si="439"/>
        <v>0</v>
      </c>
      <c r="BC474" s="3">
        <f t="shared" si="439"/>
        <v>0</v>
      </c>
      <c r="BD474" s="3">
        <f t="shared" si="439"/>
        <v>0</v>
      </c>
      <c r="BE474" s="3">
        <f t="shared" si="439"/>
        <v>0</v>
      </c>
      <c r="BF474" s="3">
        <f t="shared" si="439"/>
        <v>0</v>
      </c>
      <c r="BG474" s="3">
        <f t="shared" si="439"/>
        <v>0</v>
      </c>
      <c r="BH474" s="3">
        <f t="shared" si="439"/>
        <v>0</v>
      </c>
      <c r="BI474" s="3">
        <f t="shared" si="439"/>
        <v>0</v>
      </c>
      <c r="BJ474" s="3">
        <f t="shared" si="439"/>
        <v>0</v>
      </c>
      <c r="BK474" s="3">
        <f t="shared" si="439"/>
        <v>0</v>
      </c>
      <c r="BL474" s="3">
        <f t="shared" si="439"/>
        <v>0</v>
      </c>
      <c r="BM474" s="3">
        <f t="shared" si="439"/>
        <v>0</v>
      </c>
      <c r="BN474" s="3">
        <f t="shared" si="439"/>
        <v>0</v>
      </c>
      <c r="BO474" s="3">
        <f t="shared" si="439"/>
        <v>0</v>
      </c>
      <c r="BP474" s="3">
        <f t="shared" si="439"/>
        <v>0</v>
      </c>
      <c r="BQ474" s="3">
        <f t="shared" si="439"/>
        <v>0</v>
      </c>
      <c r="BR474" s="3">
        <f t="shared" si="439"/>
        <v>0</v>
      </c>
      <c r="BS474" s="3">
        <f t="shared" si="439"/>
        <v>0</v>
      </c>
      <c r="BT474" s="3">
        <f t="shared" si="439"/>
        <v>0</v>
      </c>
      <c r="BU474" s="3">
        <f t="shared" si="439"/>
        <v>0</v>
      </c>
      <c r="BV474" s="3">
        <f t="shared" si="439"/>
        <v>0</v>
      </c>
      <c r="BW474" s="3">
        <f t="shared" si="439"/>
        <v>0</v>
      </c>
      <c r="BX474" s="3">
        <f t="shared" si="439"/>
        <v>0</v>
      </c>
      <c r="BY474" s="3">
        <f t="shared" si="439"/>
        <v>0</v>
      </c>
      <c r="BZ474" s="3">
        <f t="shared" si="439"/>
        <v>0</v>
      </c>
      <c r="CA474" s="3">
        <f t="shared" ref="CA474:DF474" si="440">CA499</f>
        <v>25710.2</v>
      </c>
      <c r="CB474" s="3">
        <f t="shared" si="440"/>
        <v>370.86</v>
      </c>
      <c r="CC474" s="3">
        <f t="shared" si="440"/>
        <v>25339.34</v>
      </c>
      <c r="CD474" s="3">
        <f t="shared" si="440"/>
        <v>0</v>
      </c>
      <c r="CE474" s="3">
        <f t="shared" si="440"/>
        <v>21977.45</v>
      </c>
      <c r="CF474" s="3">
        <f t="shared" si="440"/>
        <v>21977.45</v>
      </c>
      <c r="CG474" s="3">
        <f t="shared" si="440"/>
        <v>0</v>
      </c>
      <c r="CH474" s="3">
        <f t="shared" si="440"/>
        <v>21977.45</v>
      </c>
      <c r="CI474" s="3">
        <f t="shared" si="440"/>
        <v>0</v>
      </c>
      <c r="CJ474" s="3">
        <f t="shared" si="440"/>
        <v>0</v>
      </c>
      <c r="CK474" s="3">
        <f t="shared" si="440"/>
        <v>0</v>
      </c>
      <c r="CL474" s="3">
        <f t="shared" si="440"/>
        <v>0</v>
      </c>
      <c r="CM474" s="3">
        <f t="shared" si="440"/>
        <v>0</v>
      </c>
      <c r="CN474" s="3">
        <f t="shared" si="440"/>
        <v>0</v>
      </c>
      <c r="CO474" s="3">
        <f t="shared" si="440"/>
        <v>0</v>
      </c>
      <c r="CP474" s="3">
        <f t="shared" si="440"/>
        <v>0</v>
      </c>
      <c r="CQ474" s="3">
        <f t="shared" si="440"/>
        <v>0</v>
      </c>
      <c r="CR474" s="3">
        <f t="shared" si="440"/>
        <v>0</v>
      </c>
      <c r="CS474" s="3">
        <f t="shared" si="440"/>
        <v>0</v>
      </c>
      <c r="CT474" s="3">
        <f t="shared" si="440"/>
        <v>0</v>
      </c>
      <c r="CU474" s="3">
        <f t="shared" si="440"/>
        <v>0</v>
      </c>
      <c r="CV474" s="3">
        <f t="shared" si="440"/>
        <v>0</v>
      </c>
      <c r="CW474" s="3">
        <f t="shared" si="440"/>
        <v>0</v>
      </c>
      <c r="CX474" s="3">
        <f t="shared" si="440"/>
        <v>0</v>
      </c>
      <c r="CY474" s="3">
        <f t="shared" si="440"/>
        <v>0</v>
      </c>
      <c r="CZ474" s="3">
        <f t="shared" si="440"/>
        <v>0</v>
      </c>
      <c r="DA474" s="3">
        <f t="shared" si="440"/>
        <v>0</v>
      </c>
      <c r="DB474" s="3">
        <f t="shared" si="440"/>
        <v>0</v>
      </c>
      <c r="DC474" s="3">
        <f t="shared" si="440"/>
        <v>0</v>
      </c>
      <c r="DD474" s="3">
        <f t="shared" si="440"/>
        <v>0</v>
      </c>
      <c r="DE474" s="3">
        <f t="shared" si="440"/>
        <v>0</v>
      </c>
      <c r="DF474" s="3">
        <f t="shared" si="440"/>
        <v>0</v>
      </c>
      <c r="DG474" s="4">
        <f t="shared" ref="DG474:EL474" si="441">DG499</f>
        <v>153487.66</v>
      </c>
      <c r="DH474" s="4">
        <f t="shared" si="441"/>
        <v>143512.74</v>
      </c>
      <c r="DI474" s="4">
        <f t="shared" si="441"/>
        <v>1120.48</v>
      </c>
      <c r="DJ474" s="4">
        <f t="shared" si="441"/>
        <v>136.72999999999999</v>
      </c>
      <c r="DK474" s="4">
        <f t="shared" si="441"/>
        <v>8854.44</v>
      </c>
      <c r="DL474" s="4">
        <f t="shared" si="441"/>
        <v>0</v>
      </c>
      <c r="DM474" s="4">
        <f t="shared" si="441"/>
        <v>141.15703999999999</v>
      </c>
      <c r="DN474" s="4">
        <f t="shared" si="441"/>
        <v>1.6282000000000001</v>
      </c>
      <c r="DO474" s="4">
        <f t="shared" si="441"/>
        <v>0</v>
      </c>
      <c r="DP474" s="4">
        <f t="shared" si="441"/>
        <v>8578.9500000000007</v>
      </c>
      <c r="DQ474" s="4">
        <f t="shared" si="441"/>
        <v>5820.98</v>
      </c>
      <c r="DR474" s="4">
        <f t="shared" si="441"/>
        <v>0</v>
      </c>
      <c r="DS474" s="4">
        <f t="shared" si="441"/>
        <v>0</v>
      </c>
      <c r="DT474" s="4">
        <f t="shared" si="441"/>
        <v>153487.66</v>
      </c>
      <c r="DU474" s="4">
        <f t="shared" si="441"/>
        <v>143512.74</v>
      </c>
      <c r="DV474" s="4">
        <f t="shared" si="441"/>
        <v>1120.48</v>
      </c>
      <c r="DW474" s="4">
        <f t="shared" si="441"/>
        <v>136.72999999999999</v>
      </c>
      <c r="DX474" s="4">
        <f t="shared" si="441"/>
        <v>8854.44</v>
      </c>
      <c r="DY474" s="4">
        <f t="shared" si="441"/>
        <v>0</v>
      </c>
      <c r="DZ474" s="4">
        <f t="shared" si="441"/>
        <v>141.15703999999999</v>
      </c>
      <c r="EA474" s="4">
        <f t="shared" si="441"/>
        <v>1.6282000000000001</v>
      </c>
      <c r="EB474" s="4">
        <f t="shared" si="441"/>
        <v>0</v>
      </c>
      <c r="EC474" s="4">
        <f t="shared" si="441"/>
        <v>8578.9500000000007</v>
      </c>
      <c r="ED474" s="4">
        <f t="shared" si="441"/>
        <v>5820.98</v>
      </c>
      <c r="EE474" s="4">
        <f t="shared" si="441"/>
        <v>0</v>
      </c>
      <c r="EF474" s="4">
        <f t="shared" si="441"/>
        <v>0</v>
      </c>
      <c r="EG474" s="4">
        <f t="shared" si="441"/>
        <v>0</v>
      </c>
      <c r="EH474" s="4">
        <f t="shared" si="441"/>
        <v>0</v>
      </c>
      <c r="EI474" s="4">
        <f t="shared" si="441"/>
        <v>0</v>
      </c>
      <c r="EJ474" s="4">
        <f t="shared" si="441"/>
        <v>167887.59</v>
      </c>
      <c r="EK474" s="4">
        <f t="shared" si="441"/>
        <v>2421.7800000000002</v>
      </c>
      <c r="EL474" s="4">
        <f t="shared" si="441"/>
        <v>165465.81</v>
      </c>
      <c r="EM474" s="4">
        <f t="shared" ref="EM474:FR474" si="442">EM499</f>
        <v>0</v>
      </c>
      <c r="EN474" s="4">
        <f t="shared" si="442"/>
        <v>143512.74</v>
      </c>
      <c r="EO474" s="4">
        <f t="shared" si="442"/>
        <v>143512.74</v>
      </c>
      <c r="EP474" s="4">
        <f t="shared" si="442"/>
        <v>0</v>
      </c>
      <c r="EQ474" s="4">
        <f t="shared" si="442"/>
        <v>143512.74</v>
      </c>
      <c r="ER474" s="4">
        <f t="shared" si="442"/>
        <v>0</v>
      </c>
      <c r="ES474" s="4">
        <f t="shared" si="442"/>
        <v>0</v>
      </c>
      <c r="ET474" s="4">
        <f t="shared" si="442"/>
        <v>0</v>
      </c>
      <c r="EU474" s="4">
        <f t="shared" si="442"/>
        <v>0</v>
      </c>
      <c r="EV474" s="4">
        <f t="shared" si="442"/>
        <v>0</v>
      </c>
      <c r="EW474" s="4">
        <f t="shared" si="442"/>
        <v>0</v>
      </c>
      <c r="EX474" s="4">
        <f t="shared" si="442"/>
        <v>0</v>
      </c>
      <c r="EY474" s="4">
        <f t="shared" si="442"/>
        <v>0</v>
      </c>
      <c r="EZ474" s="4">
        <f t="shared" si="442"/>
        <v>0</v>
      </c>
      <c r="FA474" s="4">
        <f t="shared" si="442"/>
        <v>0</v>
      </c>
      <c r="FB474" s="4">
        <f t="shared" si="442"/>
        <v>0</v>
      </c>
      <c r="FC474" s="4">
        <f t="shared" si="442"/>
        <v>0</v>
      </c>
      <c r="FD474" s="4">
        <f t="shared" si="442"/>
        <v>0</v>
      </c>
      <c r="FE474" s="4">
        <f t="shared" si="442"/>
        <v>0</v>
      </c>
      <c r="FF474" s="4">
        <f t="shared" si="442"/>
        <v>0</v>
      </c>
      <c r="FG474" s="4">
        <f t="shared" si="442"/>
        <v>0</v>
      </c>
      <c r="FH474" s="4">
        <f t="shared" si="442"/>
        <v>0</v>
      </c>
      <c r="FI474" s="4">
        <f t="shared" si="442"/>
        <v>0</v>
      </c>
      <c r="FJ474" s="4">
        <f t="shared" si="442"/>
        <v>0</v>
      </c>
      <c r="FK474" s="4">
        <f t="shared" si="442"/>
        <v>0</v>
      </c>
      <c r="FL474" s="4">
        <f t="shared" si="442"/>
        <v>0</v>
      </c>
      <c r="FM474" s="4">
        <f t="shared" si="442"/>
        <v>0</v>
      </c>
      <c r="FN474" s="4">
        <f t="shared" si="442"/>
        <v>0</v>
      </c>
      <c r="FO474" s="4">
        <f t="shared" si="442"/>
        <v>0</v>
      </c>
      <c r="FP474" s="4">
        <f t="shared" si="442"/>
        <v>0</v>
      </c>
      <c r="FQ474" s="4">
        <f t="shared" si="442"/>
        <v>0</v>
      </c>
      <c r="FR474" s="4">
        <f t="shared" si="442"/>
        <v>0</v>
      </c>
      <c r="FS474" s="4">
        <f t="shared" ref="FS474:GX474" si="443">FS499</f>
        <v>167887.59</v>
      </c>
      <c r="FT474" s="4">
        <f t="shared" si="443"/>
        <v>2421.7800000000002</v>
      </c>
      <c r="FU474" s="4">
        <f t="shared" si="443"/>
        <v>165465.81</v>
      </c>
      <c r="FV474" s="4">
        <f t="shared" si="443"/>
        <v>0</v>
      </c>
      <c r="FW474" s="4">
        <f t="shared" si="443"/>
        <v>143512.74</v>
      </c>
      <c r="FX474" s="4">
        <f t="shared" si="443"/>
        <v>143512.74</v>
      </c>
      <c r="FY474" s="4">
        <f t="shared" si="443"/>
        <v>0</v>
      </c>
      <c r="FZ474" s="4">
        <f t="shared" si="443"/>
        <v>143512.74</v>
      </c>
      <c r="GA474" s="4">
        <f t="shared" si="443"/>
        <v>0</v>
      </c>
      <c r="GB474" s="4">
        <f t="shared" si="443"/>
        <v>0</v>
      </c>
      <c r="GC474" s="4">
        <f t="shared" si="443"/>
        <v>0</v>
      </c>
      <c r="GD474" s="4">
        <f t="shared" si="443"/>
        <v>0</v>
      </c>
      <c r="GE474" s="4">
        <f t="shared" si="443"/>
        <v>0</v>
      </c>
      <c r="GF474" s="4">
        <f t="shared" si="443"/>
        <v>0</v>
      </c>
      <c r="GG474" s="4">
        <f t="shared" si="443"/>
        <v>0</v>
      </c>
      <c r="GH474" s="4">
        <f t="shared" si="443"/>
        <v>0</v>
      </c>
      <c r="GI474" s="4">
        <f t="shared" si="443"/>
        <v>0</v>
      </c>
      <c r="GJ474" s="4">
        <f t="shared" si="443"/>
        <v>0</v>
      </c>
      <c r="GK474" s="4">
        <f t="shared" si="443"/>
        <v>0</v>
      </c>
      <c r="GL474" s="4">
        <f t="shared" si="443"/>
        <v>0</v>
      </c>
      <c r="GM474" s="4">
        <f t="shared" si="443"/>
        <v>0</v>
      </c>
      <c r="GN474" s="4">
        <f t="shared" si="443"/>
        <v>0</v>
      </c>
      <c r="GO474" s="4">
        <f t="shared" si="443"/>
        <v>0</v>
      </c>
      <c r="GP474" s="4">
        <f t="shared" si="443"/>
        <v>0</v>
      </c>
      <c r="GQ474" s="4">
        <f t="shared" si="443"/>
        <v>0</v>
      </c>
      <c r="GR474" s="4">
        <f t="shared" si="443"/>
        <v>0</v>
      </c>
      <c r="GS474" s="4">
        <f t="shared" si="443"/>
        <v>0</v>
      </c>
      <c r="GT474" s="4">
        <f t="shared" si="443"/>
        <v>0</v>
      </c>
      <c r="GU474" s="4">
        <f t="shared" si="443"/>
        <v>0</v>
      </c>
      <c r="GV474" s="4">
        <f t="shared" si="443"/>
        <v>0</v>
      </c>
      <c r="GW474" s="4">
        <f t="shared" si="443"/>
        <v>0</v>
      </c>
      <c r="GX474" s="4">
        <f t="shared" si="443"/>
        <v>0</v>
      </c>
    </row>
    <row r="476" spans="1:255" x14ac:dyDescent="0.2">
      <c r="A476" s="2">
        <v>17</v>
      </c>
      <c r="B476" s="2">
        <v>1</v>
      </c>
      <c r="C476" s="2">
        <f>ROW(SmtRes!A829)</f>
        <v>829</v>
      </c>
      <c r="D476" s="2">
        <f>ROW(EtalonRes!A812)</f>
        <v>812</v>
      </c>
      <c r="E476" s="2" t="s">
        <v>588</v>
      </c>
      <c r="F476" s="2" t="s">
        <v>379</v>
      </c>
      <c r="G476" s="2" t="s">
        <v>589</v>
      </c>
      <c r="H476" s="2" t="s">
        <v>38</v>
      </c>
      <c r="I476" s="2">
        <f>ROUND(96/100,9)</f>
        <v>0.96</v>
      </c>
      <c r="J476" s="2">
        <v>0</v>
      </c>
      <c r="K476" s="2"/>
      <c r="L476" s="2"/>
      <c r="M476" s="2"/>
      <c r="N476" s="2"/>
      <c r="O476" s="2">
        <f t="shared" ref="O476:O497" si="444">ROUND(CP476,2)</f>
        <v>275.45</v>
      </c>
      <c r="P476" s="2">
        <f t="shared" ref="P476:P497" si="445">ROUND(CQ476*I476,2)</f>
        <v>89.54</v>
      </c>
      <c r="Q476" s="2">
        <f t="shared" ref="Q476:Q497" si="446">ROUND(CR476*I476,2)</f>
        <v>0.3</v>
      </c>
      <c r="R476" s="2">
        <f t="shared" ref="R476:R497" si="447">ROUND(CS476*I476,2)</f>
        <v>0.13</v>
      </c>
      <c r="S476" s="2">
        <f t="shared" ref="S476:S497" si="448">ROUND(CT476*I476,2)</f>
        <v>185.61</v>
      </c>
      <c r="T476" s="2">
        <f t="shared" ref="T476:T497" si="449">ROUND(CU476*I476,2)</f>
        <v>0</v>
      </c>
      <c r="U476" s="2">
        <f t="shared" ref="U476:U497" si="450">CV476*I476</f>
        <v>19.516799999999996</v>
      </c>
      <c r="V476" s="2">
        <f t="shared" ref="V476:V497" si="451">CW476*I476</f>
        <v>9.5999999999999992E-3</v>
      </c>
      <c r="W476" s="2">
        <f t="shared" ref="W476:W497" si="452">ROUND(CX476*I476,2)</f>
        <v>0</v>
      </c>
      <c r="X476" s="2">
        <f t="shared" ref="X476:X497" si="453">ROUND(CY476,2)</f>
        <v>176.45</v>
      </c>
      <c r="Y476" s="2">
        <f t="shared" ref="Y476:Y497" si="454">ROUND(CZ476,2)</f>
        <v>120.73</v>
      </c>
      <c r="Z476" s="2"/>
      <c r="AA476" s="2">
        <v>16483241</v>
      </c>
      <c r="AB476" s="2">
        <f t="shared" ref="AB476:AB497" si="455">ROUND((AC476+AD476+AF476),6)</f>
        <v>286.92</v>
      </c>
      <c r="AC476" s="2">
        <f t="shared" ref="AC476:AC497" si="456">ROUND((ES476),6)</f>
        <v>93.27</v>
      </c>
      <c r="AD476" s="2">
        <f t="shared" ref="AD476:AD487" si="457">ROUND((((ET476)-(EU476))+AE476),6)</f>
        <v>0.31</v>
      </c>
      <c r="AE476" s="2">
        <f t="shared" ref="AE476:AE487" si="458">ROUND((EU476),6)</f>
        <v>0.14000000000000001</v>
      </c>
      <c r="AF476" s="2">
        <f t="shared" ref="AF476:AF487" si="459">ROUND((EV476),6)</f>
        <v>193.34</v>
      </c>
      <c r="AG476" s="2">
        <f t="shared" ref="AG476:AG497" si="460">ROUND((AP476),6)</f>
        <v>0</v>
      </c>
      <c r="AH476" s="2">
        <f t="shared" ref="AH476:AH487" si="461">(EW476)</f>
        <v>20.329999999999998</v>
      </c>
      <c r="AI476" s="2">
        <f t="shared" ref="AI476:AI487" si="462">(EX476)</f>
        <v>0.01</v>
      </c>
      <c r="AJ476" s="2">
        <f t="shared" ref="AJ476:AJ497" si="463">ROUND((AS476),6)</f>
        <v>0</v>
      </c>
      <c r="AK476" s="2">
        <v>286.92</v>
      </c>
      <c r="AL476" s="2">
        <v>93.27</v>
      </c>
      <c r="AM476" s="2">
        <v>0.31</v>
      </c>
      <c r="AN476" s="2">
        <v>0.14000000000000001</v>
      </c>
      <c r="AO476" s="2">
        <v>193.34</v>
      </c>
      <c r="AP476" s="2">
        <v>0</v>
      </c>
      <c r="AQ476" s="2">
        <v>20.329999999999998</v>
      </c>
      <c r="AR476" s="2">
        <v>0.01</v>
      </c>
      <c r="AS476" s="2">
        <v>0</v>
      </c>
      <c r="AT476" s="2">
        <v>95</v>
      </c>
      <c r="AU476" s="2">
        <v>65</v>
      </c>
      <c r="AV476" s="2">
        <v>1</v>
      </c>
      <c r="AW476" s="2">
        <v>1</v>
      </c>
      <c r="AX476" s="2"/>
      <c r="AY476" s="2"/>
      <c r="AZ476" s="2">
        <v>1</v>
      </c>
      <c r="BA476" s="2">
        <v>1</v>
      </c>
      <c r="BB476" s="2">
        <v>1</v>
      </c>
      <c r="BC476" s="2">
        <v>1</v>
      </c>
      <c r="BD476" s="2" t="s">
        <v>4</v>
      </c>
      <c r="BE476" s="2" t="s">
        <v>4</v>
      </c>
      <c r="BF476" s="2" t="s">
        <v>4</v>
      </c>
      <c r="BG476" s="2" t="s">
        <v>4</v>
      </c>
      <c r="BH476" s="2">
        <v>0</v>
      </c>
      <c r="BI476" s="2">
        <v>2</v>
      </c>
      <c r="BJ476" s="2" t="s">
        <v>381</v>
      </c>
      <c r="BK476" s="2"/>
      <c r="BL476" s="2"/>
      <c r="BM476" s="2">
        <v>108001</v>
      </c>
      <c r="BN476" s="2">
        <v>0</v>
      </c>
      <c r="BO476" s="2" t="s">
        <v>4</v>
      </c>
      <c r="BP476" s="2">
        <v>0</v>
      </c>
      <c r="BQ476" s="2">
        <v>3</v>
      </c>
      <c r="BR476" s="2">
        <v>0</v>
      </c>
      <c r="BS476" s="2">
        <v>1</v>
      </c>
      <c r="BT476" s="2">
        <v>1</v>
      </c>
      <c r="BU476" s="2">
        <v>1</v>
      </c>
      <c r="BV476" s="2">
        <v>1</v>
      </c>
      <c r="BW476" s="2">
        <v>1</v>
      </c>
      <c r="BX476" s="2">
        <v>1</v>
      </c>
      <c r="BY476" s="2" t="s">
        <v>4</v>
      </c>
      <c r="BZ476" s="2">
        <v>95</v>
      </c>
      <c r="CA476" s="2">
        <v>65</v>
      </c>
      <c r="CB476" s="2"/>
      <c r="CC476" s="2"/>
      <c r="CD476" s="2"/>
      <c r="CE476" s="2"/>
      <c r="CF476" s="2">
        <v>0</v>
      </c>
      <c r="CG476" s="2">
        <v>0</v>
      </c>
      <c r="CH476" s="2"/>
      <c r="CI476" s="2"/>
      <c r="CJ476" s="2"/>
      <c r="CK476" s="2"/>
      <c r="CL476" s="2"/>
      <c r="CM476" s="2">
        <v>0</v>
      </c>
      <c r="CN476" s="2" t="s">
        <v>4</v>
      </c>
      <c r="CO476" s="2">
        <v>0</v>
      </c>
      <c r="CP476" s="2">
        <f t="shared" ref="CP476:CP497" si="464">(P476+Q476+S476)</f>
        <v>275.45000000000005</v>
      </c>
      <c r="CQ476" s="2">
        <f t="shared" ref="CQ476:CQ497" si="465">AC476*BC476</f>
        <v>93.27</v>
      </c>
      <c r="CR476" s="2">
        <f t="shared" ref="CR476:CR497" si="466">AD476*BB476</f>
        <v>0.31</v>
      </c>
      <c r="CS476" s="2">
        <f t="shared" ref="CS476:CS497" si="467">AE476*BS476</f>
        <v>0.14000000000000001</v>
      </c>
      <c r="CT476" s="2">
        <f t="shared" ref="CT476:CT497" si="468">AF476*BA476</f>
        <v>193.34</v>
      </c>
      <c r="CU476" s="2">
        <f t="shared" ref="CU476:CU497" si="469">AG476</f>
        <v>0</v>
      </c>
      <c r="CV476" s="2">
        <f t="shared" ref="CV476:CV497" si="470">AH476</f>
        <v>20.329999999999998</v>
      </c>
      <c r="CW476" s="2">
        <f t="shared" ref="CW476:CW497" si="471">AI476</f>
        <v>0.01</v>
      </c>
      <c r="CX476" s="2">
        <f t="shared" ref="CX476:CX497" si="472">AJ476</f>
        <v>0</v>
      </c>
      <c r="CY476" s="2">
        <f t="shared" ref="CY476:CY497" si="473">(((S476+R476)*AT476)/100)</f>
        <v>176.453</v>
      </c>
      <c r="CZ476" s="2">
        <f t="shared" ref="CZ476:CZ497" si="474">(((S476+R476)*AU476)/100)</f>
        <v>120.73100000000001</v>
      </c>
      <c r="DA476" s="2"/>
      <c r="DB476" s="2"/>
      <c r="DC476" s="2" t="s">
        <v>4</v>
      </c>
      <c r="DD476" s="2" t="s">
        <v>4</v>
      </c>
      <c r="DE476" s="2" t="s">
        <v>4</v>
      </c>
      <c r="DF476" s="2" t="s">
        <v>4</v>
      </c>
      <c r="DG476" s="2" t="s">
        <v>4</v>
      </c>
      <c r="DH476" s="2" t="s">
        <v>4</v>
      </c>
      <c r="DI476" s="2" t="s">
        <v>4</v>
      </c>
      <c r="DJ476" s="2" t="s">
        <v>4</v>
      </c>
      <c r="DK476" s="2" t="s">
        <v>4</v>
      </c>
      <c r="DL476" s="2" t="s">
        <v>4</v>
      </c>
      <c r="DM476" s="2" t="s">
        <v>4</v>
      </c>
      <c r="DN476" s="2">
        <v>0</v>
      </c>
      <c r="DO476" s="2">
        <v>0</v>
      </c>
      <c r="DP476" s="2">
        <v>1</v>
      </c>
      <c r="DQ476" s="2">
        <v>1</v>
      </c>
      <c r="DR476" s="2"/>
      <c r="DS476" s="2"/>
      <c r="DT476" s="2"/>
      <c r="DU476" s="2">
        <v>1003</v>
      </c>
      <c r="DV476" s="2" t="s">
        <v>38</v>
      </c>
      <c r="DW476" s="2" t="s">
        <v>38</v>
      </c>
      <c r="DX476" s="2">
        <v>100</v>
      </c>
      <c r="DY476" s="2"/>
      <c r="DZ476" s="2"/>
      <c r="EA476" s="2"/>
      <c r="EB476" s="2"/>
      <c r="EC476" s="2"/>
      <c r="ED476" s="2"/>
      <c r="EE476" s="2">
        <v>16510370</v>
      </c>
      <c r="EF476" s="2">
        <v>3</v>
      </c>
      <c r="EG476" s="2" t="s">
        <v>368</v>
      </c>
      <c r="EH476" s="2">
        <v>0</v>
      </c>
      <c r="EI476" s="2" t="s">
        <v>4</v>
      </c>
      <c r="EJ476" s="2">
        <v>2</v>
      </c>
      <c r="EK476" s="2">
        <v>108001</v>
      </c>
      <c r="EL476" s="2" t="s">
        <v>369</v>
      </c>
      <c r="EM476" s="2" t="s">
        <v>370</v>
      </c>
      <c r="EN476" s="2"/>
      <c r="EO476" s="2" t="s">
        <v>4</v>
      </c>
      <c r="EP476" s="2"/>
      <c r="EQ476" s="2">
        <v>0</v>
      </c>
      <c r="ER476" s="2">
        <v>286.92</v>
      </c>
      <c r="ES476" s="2">
        <v>93.27</v>
      </c>
      <c r="ET476" s="2">
        <v>0.31</v>
      </c>
      <c r="EU476" s="2">
        <v>0.14000000000000001</v>
      </c>
      <c r="EV476" s="2">
        <v>193.34</v>
      </c>
      <c r="EW476" s="2">
        <v>20.329999999999998</v>
      </c>
      <c r="EX476" s="2">
        <v>0.01</v>
      </c>
      <c r="EY476" s="2">
        <v>0</v>
      </c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>
        <v>0</v>
      </c>
      <c r="FR476" s="2">
        <f t="shared" ref="FR476:FR497" si="475">ROUND(IF(AND(BH476=3,BI476=3),P476,0),2)</f>
        <v>0</v>
      </c>
      <c r="FS476" s="2">
        <v>0</v>
      </c>
      <c r="FT476" s="2"/>
      <c r="FU476" s="2"/>
      <c r="FV476" s="2"/>
      <c r="FW476" s="2"/>
      <c r="FX476" s="2">
        <v>95</v>
      </c>
      <c r="FY476" s="2">
        <v>65</v>
      </c>
      <c r="FZ476" s="2"/>
      <c r="GA476" s="2" t="s">
        <v>4</v>
      </c>
      <c r="GB476" s="2"/>
      <c r="GC476" s="2"/>
      <c r="GD476" s="2">
        <v>0</v>
      </c>
      <c r="GE476" s="2"/>
      <c r="GF476" s="2">
        <v>816409345</v>
      </c>
      <c r="GG476" s="2">
        <v>2</v>
      </c>
      <c r="GH476" s="2">
        <v>1</v>
      </c>
      <c r="GI476" s="2">
        <v>-2</v>
      </c>
      <c r="GJ476" s="2">
        <v>0</v>
      </c>
      <c r="GK476" s="2">
        <f>ROUND(R476*(R12)/100,2)</f>
        <v>0</v>
      </c>
      <c r="GL476" s="2">
        <f t="shared" ref="GL476:GL497" si="476">ROUND(IF(AND(BH476=3,BI476=3,FS476&lt;&gt;0),P476,0),2)</f>
        <v>0</v>
      </c>
      <c r="GM476" s="2">
        <f t="shared" ref="GM476:GM497" si="477">ROUND(O476+X476+Y476+GK476,2)+GX476</f>
        <v>572.63</v>
      </c>
      <c r="GN476" s="2">
        <f t="shared" ref="GN476:GN497" si="478">IF(OR(BI476=0,BI476=1),ROUND(O476+X476+Y476+GK476,2),0)</f>
        <v>0</v>
      </c>
      <c r="GO476" s="2">
        <f t="shared" ref="GO476:GO497" si="479">IF(BI476=2,ROUND(O476+X476+Y476+GK476,2),0)</f>
        <v>572.63</v>
      </c>
      <c r="GP476" s="2">
        <f t="shared" ref="GP476:GP497" si="480">IF(BI476=4,ROUND(O476+X476+Y476+GK476,2)+GX476,0)</f>
        <v>0</v>
      </c>
      <c r="GQ476" s="2"/>
      <c r="GR476" s="2">
        <v>0</v>
      </c>
      <c r="GS476" s="2">
        <v>3</v>
      </c>
      <c r="GT476" s="2">
        <v>0</v>
      </c>
      <c r="GU476" s="2" t="s">
        <v>4</v>
      </c>
      <c r="GV476" s="2">
        <f t="shared" ref="GV476:GV497" si="481">ROUND(GT476,6)</f>
        <v>0</v>
      </c>
      <c r="GW476" s="2">
        <v>1</v>
      </c>
      <c r="GX476" s="2">
        <f t="shared" ref="GX476:GX497" si="482">ROUND(GV476*GW476*I476,2)</f>
        <v>0</v>
      </c>
      <c r="GY476" s="2"/>
      <c r="GZ476" s="2"/>
      <c r="HA476" s="2">
        <v>0</v>
      </c>
      <c r="HB476" s="2">
        <v>0</v>
      </c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>
        <v>0</v>
      </c>
      <c r="IL476" s="2"/>
      <c r="IM476" s="2"/>
      <c r="IN476" s="2"/>
      <c r="IO476" s="2"/>
      <c r="IP476" s="2"/>
      <c r="IQ476" s="2"/>
      <c r="IR476" s="2"/>
      <c r="IS476" s="2"/>
      <c r="IT476" s="2"/>
      <c r="IU476" s="2"/>
    </row>
    <row r="477" spans="1:255" x14ac:dyDescent="0.2">
      <c r="A477">
        <v>17</v>
      </c>
      <c r="B477">
        <v>1</v>
      </c>
      <c r="C477">
        <f>ROW(SmtRes!A836)</f>
        <v>836</v>
      </c>
      <c r="D477">
        <f>ROW(EtalonRes!A818)</f>
        <v>818</v>
      </c>
      <c r="E477" t="s">
        <v>588</v>
      </c>
      <c r="F477" t="s">
        <v>379</v>
      </c>
      <c r="G477" t="s">
        <v>589</v>
      </c>
      <c r="H477" t="s">
        <v>38</v>
      </c>
      <c r="I477">
        <f>ROUND(96/100,9)</f>
        <v>0.96</v>
      </c>
      <c r="J477">
        <v>0</v>
      </c>
      <c r="O477">
        <f t="shared" si="444"/>
        <v>1798.64</v>
      </c>
      <c r="P477">
        <f t="shared" si="445"/>
        <v>584.69000000000005</v>
      </c>
      <c r="Q477">
        <f t="shared" si="446"/>
        <v>1.94</v>
      </c>
      <c r="R477">
        <f t="shared" si="447"/>
        <v>0.88</v>
      </c>
      <c r="S477">
        <f t="shared" si="448"/>
        <v>1212.01</v>
      </c>
      <c r="T477">
        <f t="shared" si="449"/>
        <v>0</v>
      </c>
      <c r="U477">
        <f t="shared" si="450"/>
        <v>19.516799999999996</v>
      </c>
      <c r="V477">
        <f t="shared" si="451"/>
        <v>9.5999999999999992E-3</v>
      </c>
      <c r="W477">
        <f t="shared" si="452"/>
        <v>0</v>
      </c>
      <c r="X477">
        <f t="shared" si="453"/>
        <v>1152.25</v>
      </c>
      <c r="Y477">
        <f t="shared" si="454"/>
        <v>788.38</v>
      </c>
      <c r="AA477">
        <v>16483255</v>
      </c>
      <c r="AB477">
        <f t="shared" si="455"/>
        <v>286.92</v>
      </c>
      <c r="AC477">
        <f t="shared" si="456"/>
        <v>93.27</v>
      </c>
      <c r="AD477">
        <f t="shared" si="457"/>
        <v>0.31</v>
      </c>
      <c r="AE477">
        <f t="shared" si="458"/>
        <v>0.14000000000000001</v>
      </c>
      <c r="AF477">
        <f t="shared" si="459"/>
        <v>193.34</v>
      </c>
      <c r="AG477">
        <f t="shared" si="460"/>
        <v>0</v>
      </c>
      <c r="AH477">
        <f t="shared" si="461"/>
        <v>20.329999999999998</v>
      </c>
      <c r="AI477">
        <f t="shared" si="462"/>
        <v>0.01</v>
      </c>
      <c r="AJ477">
        <f t="shared" si="463"/>
        <v>0</v>
      </c>
      <c r="AK477">
        <v>286.92</v>
      </c>
      <c r="AL477">
        <v>93.27</v>
      </c>
      <c r="AM477">
        <v>0.31</v>
      </c>
      <c r="AN477">
        <v>0.14000000000000001</v>
      </c>
      <c r="AO477">
        <v>193.34</v>
      </c>
      <c r="AP477">
        <v>0</v>
      </c>
      <c r="AQ477">
        <v>20.329999999999998</v>
      </c>
      <c r="AR477">
        <v>0.01</v>
      </c>
      <c r="AS477">
        <v>0</v>
      </c>
      <c r="AT477">
        <v>95</v>
      </c>
      <c r="AU477">
        <v>65</v>
      </c>
      <c r="AV477">
        <v>1</v>
      </c>
      <c r="AW477">
        <v>1</v>
      </c>
      <c r="AZ477">
        <v>6.53</v>
      </c>
      <c r="BA477">
        <v>6.53</v>
      </c>
      <c r="BB477">
        <v>6.53</v>
      </c>
      <c r="BC477">
        <v>6.53</v>
      </c>
      <c r="BD477" t="s">
        <v>4</v>
      </c>
      <c r="BE477" t="s">
        <v>4</v>
      </c>
      <c r="BF477" t="s">
        <v>4</v>
      </c>
      <c r="BG477" t="s">
        <v>4</v>
      </c>
      <c r="BH477">
        <v>0</v>
      </c>
      <c r="BI477">
        <v>2</v>
      </c>
      <c r="BJ477" t="s">
        <v>381</v>
      </c>
      <c r="BM477">
        <v>108001</v>
      </c>
      <c r="BN477">
        <v>0</v>
      </c>
      <c r="BO477" t="s">
        <v>4</v>
      </c>
      <c r="BP477">
        <v>0</v>
      </c>
      <c r="BQ477">
        <v>3</v>
      </c>
      <c r="BR477">
        <v>0</v>
      </c>
      <c r="BS477">
        <v>6.53</v>
      </c>
      <c r="BT477">
        <v>1</v>
      </c>
      <c r="BU477">
        <v>1</v>
      </c>
      <c r="BV477">
        <v>1</v>
      </c>
      <c r="BW477">
        <v>1</v>
      </c>
      <c r="BX477">
        <v>1</v>
      </c>
      <c r="BY477" t="s">
        <v>4</v>
      </c>
      <c r="BZ477">
        <v>95</v>
      </c>
      <c r="CA477">
        <v>65</v>
      </c>
      <c r="CF477">
        <v>0</v>
      </c>
      <c r="CG477">
        <v>0</v>
      </c>
      <c r="CM477">
        <v>0</v>
      </c>
      <c r="CN477" t="s">
        <v>4</v>
      </c>
      <c r="CO477">
        <v>0</v>
      </c>
      <c r="CP477">
        <f t="shared" si="464"/>
        <v>1798.64</v>
      </c>
      <c r="CQ477">
        <f t="shared" si="465"/>
        <v>609.05309999999997</v>
      </c>
      <c r="CR477">
        <f t="shared" si="466"/>
        <v>2.0243000000000002</v>
      </c>
      <c r="CS477">
        <f t="shared" si="467"/>
        <v>0.91420000000000012</v>
      </c>
      <c r="CT477">
        <f t="shared" si="468"/>
        <v>1262.5102000000002</v>
      </c>
      <c r="CU477">
        <f t="shared" si="469"/>
        <v>0</v>
      </c>
      <c r="CV477">
        <f t="shared" si="470"/>
        <v>20.329999999999998</v>
      </c>
      <c r="CW477">
        <f t="shared" si="471"/>
        <v>0.01</v>
      </c>
      <c r="CX477">
        <f t="shared" si="472"/>
        <v>0</v>
      </c>
      <c r="CY477">
        <f t="shared" si="473"/>
        <v>1152.2455</v>
      </c>
      <c r="CZ477">
        <f t="shared" si="474"/>
        <v>788.37850000000003</v>
      </c>
      <c r="DC477" t="s">
        <v>4</v>
      </c>
      <c r="DD477" t="s">
        <v>4</v>
      </c>
      <c r="DE477" t="s">
        <v>4</v>
      </c>
      <c r="DF477" t="s">
        <v>4</v>
      </c>
      <c r="DG477" t="s">
        <v>4</v>
      </c>
      <c r="DH477" t="s">
        <v>4</v>
      </c>
      <c r="DI477" t="s">
        <v>4</v>
      </c>
      <c r="DJ477" t="s">
        <v>4</v>
      </c>
      <c r="DK477" t="s">
        <v>4</v>
      </c>
      <c r="DL477" t="s">
        <v>4</v>
      </c>
      <c r="DM477" t="s">
        <v>4</v>
      </c>
      <c r="DN477">
        <v>0</v>
      </c>
      <c r="DO477">
        <v>0</v>
      </c>
      <c r="DP477">
        <v>1</v>
      </c>
      <c r="DQ477">
        <v>1</v>
      </c>
      <c r="DU477">
        <v>1003</v>
      </c>
      <c r="DV477" t="s">
        <v>38</v>
      </c>
      <c r="DW477" t="s">
        <v>38</v>
      </c>
      <c r="DX477">
        <v>100</v>
      </c>
      <c r="EE477">
        <v>16510370</v>
      </c>
      <c r="EF477">
        <v>3</v>
      </c>
      <c r="EG477" t="s">
        <v>368</v>
      </c>
      <c r="EH477">
        <v>0</v>
      </c>
      <c r="EI477" t="s">
        <v>4</v>
      </c>
      <c r="EJ477">
        <v>2</v>
      </c>
      <c r="EK477">
        <v>108001</v>
      </c>
      <c r="EL477" t="s">
        <v>369</v>
      </c>
      <c r="EM477" t="s">
        <v>370</v>
      </c>
      <c r="EO477" t="s">
        <v>4</v>
      </c>
      <c r="EQ477">
        <v>0</v>
      </c>
      <c r="ER477">
        <v>286.92</v>
      </c>
      <c r="ES477">
        <v>93.27</v>
      </c>
      <c r="ET477">
        <v>0.31</v>
      </c>
      <c r="EU477">
        <v>0.14000000000000001</v>
      </c>
      <c r="EV477">
        <v>193.34</v>
      </c>
      <c r="EW477">
        <v>20.329999999999998</v>
      </c>
      <c r="EX477">
        <v>0.01</v>
      </c>
      <c r="EY477">
        <v>0</v>
      </c>
      <c r="FQ477">
        <v>0</v>
      </c>
      <c r="FR477">
        <f t="shared" si="475"/>
        <v>0</v>
      </c>
      <c r="FS477">
        <v>0</v>
      </c>
      <c r="FX477">
        <v>95</v>
      </c>
      <c r="FY477">
        <v>65</v>
      </c>
      <c r="GA477" t="s">
        <v>4</v>
      </c>
      <c r="GD477">
        <v>0</v>
      </c>
      <c r="GF477">
        <v>816409345</v>
      </c>
      <c r="GG477">
        <v>1</v>
      </c>
      <c r="GH477">
        <v>1</v>
      </c>
      <c r="GI477">
        <v>4</v>
      </c>
      <c r="GJ477">
        <v>0</v>
      </c>
      <c r="GK477">
        <f>ROUND(R477*(S12)/100,2)</f>
        <v>0</v>
      </c>
      <c r="GL477">
        <f t="shared" si="476"/>
        <v>0</v>
      </c>
      <c r="GM477">
        <f t="shared" si="477"/>
        <v>3739.27</v>
      </c>
      <c r="GN477">
        <f t="shared" si="478"/>
        <v>0</v>
      </c>
      <c r="GO477">
        <f t="shared" si="479"/>
        <v>3739.27</v>
      </c>
      <c r="GP477">
        <f t="shared" si="480"/>
        <v>0</v>
      </c>
      <c r="GR477">
        <v>0</v>
      </c>
      <c r="GS477">
        <v>3</v>
      </c>
      <c r="GT477">
        <v>0</v>
      </c>
      <c r="GU477" t="s">
        <v>4</v>
      </c>
      <c r="GV477">
        <f t="shared" si="481"/>
        <v>0</v>
      </c>
      <c r="GW477">
        <v>1</v>
      </c>
      <c r="GX477">
        <f t="shared" si="482"/>
        <v>0</v>
      </c>
      <c r="HA477">
        <v>0</v>
      </c>
      <c r="HB477">
        <v>0</v>
      </c>
      <c r="IK477">
        <v>0</v>
      </c>
    </row>
    <row r="478" spans="1:255" x14ac:dyDescent="0.2">
      <c r="A478" s="2">
        <v>18</v>
      </c>
      <c r="B478" s="2">
        <v>1</v>
      </c>
      <c r="C478" s="2">
        <v>828</v>
      </c>
      <c r="D478" s="2"/>
      <c r="E478" s="2" t="s">
        <v>590</v>
      </c>
      <c r="F478" s="2" t="s">
        <v>591</v>
      </c>
      <c r="G478" s="2" t="s">
        <v>592</v>
      </c>
      <c r="H478" s="2" t="s">
        <v>38</v>
      </c>
      <c r="I478" s="2">
        <f>I476*J478</f>
        <v>0.96</v>
      </c>
      <c r="J478" s="2">
        <v>1</v>
      </c>
      <c r="K478" s="2"/>
      <c r="L478" s="2"/>
      <c r="M478" s="2"/>
      <c r="N478" s="2"/>
      <c r="O478" s="2">
        <f t="shared" si="444"/>
        <v>6866.89</v>
      </c>
      <c r="P478" s="2">
        <f t="shared" si="445"/>
        <v>6866.89</v>
      </c>
      <c r="Q478" s="2">
        <f t="shared" si="446"/>
        <v>0</v>
      </c>
      <c r="R478" s="2">
        <f t="shared" si="447"/>
        <v>0</v>
      </c>
      <c r="S478" s="2">
        <f t="shared" si="448"/>
        <v>0</v>
      </c>
      <c r="T478" s="2">
        <f t="shared" si="449"/>
        <v>0</v>
      </c>
      <c r="U478" s="2">
        <f t="shared" si="450"/>
        <v>0</v>
      </c>
      <c r="V478" s="2">
        <f t="shared" si="451"/>
        <v>0</v>
      </c>
      <c r="W478" s="2">
        <f t="shared" si="452"/>
        <v>0</v>
      </c>
      <c r="X478" s="2">
        <f t="shared" si="453"/>
        <v>0</v>
      </c>
      <c r="Y478" s="2">
        <f t="shared" si="454"/>
        <v>0</v>
      </c>
      <c r="Z478" s="2"/>
      <c r="AA478" s="2">
        <v>16483241</v>
      </c>
      <c r="AB478" s="2">
        <f t="shared" si="455"/>
        <v>7153.01</v>
      </c>
      <c r="AC478" s="2">
        <f t="shared" si="456"/>
        <v>7153.01</v>
      </c>
      <c r="AD478" s="2">
        <f t="shared" si="457"/>
        <v>0</v>
      </c>
      <c r="AE478" s="2">
        <f t="shared" si="458"/>
        <v>0</v>
      </c>
      <c r="AF478" s="2">
        <f t="shared" si="459"/>
        <v>0</v>
      </c>
      <c r="AG478" s="2">
        <f t="shared" si="460"/>
        <v>0</v>
      </c>
      <c r="AH478" s="2">
        <f t="shared" si="461"/>
        <v>0</v>
      </c>
      <c r="AI478" s="2">
        <f t="shared" si="462"/>
        <v>0</v>
      </c>
      <c r="AJ478" s="2">
        <f t="shared" si="463"/>
        <v>0</v>
      </c>
      <c r="AK478" s="2">
        <v>7153.01</v>
      </c>
      <c r="AL478" s="2">
        <v>7153.01</v>
      </c>
      <c r="AM478" s="2">
        <v>0</v>
      </c>
      <c r="AN478" s="2">
        <v>0</v>
      </c>
      <c r="AO478" s="2">
        <v>0</v>
      </c>
      <c r="AP478" s="2">
        <v>0</v>
      </c>
      <c r="AQ478" s="2">
        <v>0</v>
      </c>
      <c r="AR478" s="2">
        <v>0</v>
      </c>
      <c r="AS478" s="2">
        <v>0</v>
      </c>
      <c r="AT478" s="2">
        <v>95</v>
      </c>
      <c r="AU478" s="2">
        <v>65</v>
      </c>
      <c r="AV478" s="2">
        <v>1</v>
      </c>
      <c r="AW478" s="2">
        <v>1</v>
      </c>
      <c r="AX478" s="2"/>
      <c r="AY478" s="2"/>
      <c r="AZ478" s="2">
        <v>1</v>
      </c>
      <c r="BA478" s="2">
        <v>1</v>
      </c>
      <c r="BB478" s="2">
        <v>1</v>
      </c>
      <c r="BC478" s="2">
        <v>1</v>
      </c>
      <c r="BD478" s="2" t="s">
        <v>4</v>
      </c>
      <c r="BE478" s="2" t="s">
        <v>4</v>
      </c>
      <c r="BF478" s="2" t="s">
        <v>4</v>
      </c>
      <c r="BG478" s="2" t="s">
        <v>4</v>
      </c>
      <c r="BH478" s="2">
        <v>3</v>
      </c>
      <c r="BI478" s="2">
        <v>2</v>
      </c>
      <c r="BJ478" s="2" t="s">
        <v>593</v>
      </c>
      <c r="BK478" s="2"/>
      <c r="BL478" s="2"/>
      <c r="BM478" s="2">
        <v>108001</v>
      </c>
      <c r="BN478" s="2">
        <v>0</v>
      </c>
      <c r="BO478" s="2" t="s">
        <v>4</v>
      </c>
      <c r="BP478" s="2">
        <v>0</v>
      </c>
      <c r="BQ478" s="2">
        <v>3</v>
      </c>
      <c r="BR478" s="2">
        <v>0</v>
      </c>
      <c r="BS478" s="2">
        <v>1</v>
      </c>
      <c r="BT478" s="2">
        <v>1</v>
      </c>
      <c r="BU478" s="2">
        <v>1</v>
      </c>
      <c r="BV478" s="2">
        <v>1</v>
      </c>
      <c r="BW478" s="2">
        <v>1</v>
      </c>
      <c r="BX478" s="2">
        <v>1</v>
      </c>
      <c r="BY478" s="2" t="s">
        <v>4</v>
      </c>
      <c r="BZ478" s="2">
        <v>95</v>
      </c>
      <c r="CA478" s="2">
        <v>65</v>
      </c>
      <c r="CB478" s="2"/>
      <c r="CC478" s="2"/>
      <c r="CD478" s="2"/>
      <c r="CE478" s="2"/>
      <c r="CF478" s="2">
        <v>0</v>
      </c>
      <c r="CG478" s="2">
        <v>0</v>
      </c>
      <c r="CH478" s="2"/>
      <c r="CI478" s="2"/>
      <c r="CJ478" s="2"/>
      <c r="CK478" s="2"/>
      <c r="CL478" s="2"/>
      <c r="CM478" s="2">
        <v>0</v>
      </c>
      <c r="CN478" s="2" t="s">
        <v>4</v>
      </c>
      <c r="CO478" s="2">
        <v>0</v>
      </c>
      <c r="CP478" s="2">
        <f t="shared" si="464"/>
        <v>6866.89</v>
      </c>
      <c r="CQ478" s="2">
        <f t="shared" si="465"/>
        <v>7153.01</v>
      </c>
      <c r="CR478" s="2">
        <f t="shared" si="466"/>
        <v>0</v>
      </c>
      <c r="CS478" s="2">
        <f t="shared" si="467"/>
        <v>0</v>
      </c>
      <c r="CT478" s="2">
        <f t="shared" si="468"/>
        <v>0</v>
      </c>
      <c r="CU478" s="2">
        <f t="shared" si="469"/>
        <v>0</v>
      </c>
      <c r="CV478" s="2">
        <f t="shared" si="470"/>
        <v>0</v>
      </c>
      <c r="CW478" s="2">
        <f t="shared" si="471"/>
        <v>0</v>
      </c>
      <c r="CX478" s="2">
        <f t="shared" si="472"/>
        <v>0</v>
      </c>
      <c r="CY478" s="2">
        <f t="shared" si="473"/>
        <v>0</v>
      </c>
      <c r="CZ478" s="2">
        <f t="shared" si="474"/>
        <v>0</v>
      </c>
      <c r="DA478" s="2"/>
      <c r="DB478" s="2"/>
      <c r="DC478" s="2" t="s">
        <v>4</v>
      </c>
      <c r="DD478" s="2" t="s">
        <v>4</v>
      </c>
      <c r="DE478" s="2" t="s">
        <v>4</v>
      </c>
      <c r="DF478" s="2" t="s">
        <v>4</v>
      </c>
      <c r="DG478" s="2" t="s">
        <v>4</v>
      </c>
      <c r="DH478" s="2" t="s">
        <v>4</v>
      </c>
      <c r="DI478" s="2" t="s">
        <v>4</v>
      </c>
      <c r="DJ478" s="2" t="s">
        <v>4</v>
      </c>
      <c r="DK478" s="2" t="s">
        <v>4</v>
      </c>
      <c r="DL478" s="2" t="s">
        <v>4</v>
      </c>
      <c r="DM478" s="2" t="s">
        <v>4</v>
      </c>
      <c r="DN478" s="2">
        <v>0</v>
      </c>
      <c r="DO478" s="2">
        <v>0</v>
      </c>
      <c r="DP478" s="2">
        <v>1</v>
      </c>
      <c r="DQ478" s="2">
        <v>1</v>
      </c>
      <c r="DR478" s="2"/>
      <c r="DS478" s="2"/>
      <c r="DT478" s="2"/>
      <c r="DU478" s="2">
        <v>1003</v>
      </c>
      <c r="DV478" s="2" t="s">
        <v>38</v>
      </c>
      <c r="DW478" s="2" t="s">
        <v>38</v>
      </c>
      <c r="DX478" s="2">
        <v>100</v>
      </c>
      <c r="DY478" s="2"/>
      <c r="DZ478" s="2"/>
      <c r="EA478" s="2"/>
      <c r="EB478" s="2"/>
      <c r="EC478" s="2"/>
      <c r="ED478" s="2"/>
      <c r="EE478" s="2">
        <v>16510370</v>
      </c>
      <c r="EF478" s="2">
        <v>3</v>
      </c>
      <c r="EG478" s="2" t="s">
        <v>368</v>
      </c>
      <c r="EH478" s="2">
        <v>0</v>
      </c>
      <c r="EI478" s="2" t="s">
        <v>4</v>
      </c>
      <c r="EJ478" s="2">
        <v>2</v>
      </c>
      <c r="EK478" s="2">
        <v>108001</v>
      </c>
      <c r="EL478" s="2" t="s">
        <v>369</v>
      </c>
      <c r="EM478" s="2" t="s">
        <v>370</v>
      </c>
      <c r="EN478" s="2"/>
      <c r="EO478" s="2" t="s">
        <v>4</v>
      </c>
      <c r="EP478" s="2"/>
      <c r="EQ478" s="2">
        <v>0</v>
      </c>
      <c r="ER478" s="2">
        <v>7153.01</v>
      </c>
      <c r="ES478" s="2">
        <v>7153.01</v>
      </c>
      <c r="ET478" s="2">
        <v>0</v>
      </c>
      <c r="EU478" s="2">
        <v>0</v>
      </c>
      <c r="EV478" s="2">
        <v>0</v>
      </c>
      <c r="EW478" s="2">
        <v>0</v>
      </c>
      <c r="EX478" s="2">
        <v>0</v>
      </c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>
        <v>0</v>
      </c>
      <c r="FR478" s="2">
        <f t="shared" si="475"/>
        <v>0</v>
      </c>
      <c r="FS478" s="2">
        <v>0</v>
      </c>
      <c r="FT478" s="2"/>
      <c r="FU478" s="2"/>
      <c r="FV478" s="2"/>
      <c r="FW478" s="2"/>
      <c r="FX478" s="2">
        <v>95</v>
      </c>
      <c r="FY478" s="2">
        <v>65</v>
      </c>
      <c r="FZ478" s="2"/>
      <c r="GA478" s="2" t="s">
        <v>4</v>
      </c>
      <c r="GB478" s="2"/>
      <c r="GC478" s="2"/>
      <c r="GD478" s="2">
        <v>0</v>
      </c>
      <c r="GE478" s="2"/>
      <c r="GF478" s="2">
        <v>1262314163</v>
      </c>
      <c r="GG478" s="2">
        <v>2</v>
      </c>
      <c r="GH478" s="2">
        <v>1</v>
      </c>
      <c r="GI478" s="2">
        <v>-2</v>
      </c>
      <c r="GJ478" s="2">
        <v>0</v>
      </c>
      <c r="GK478" s="2">
        <f>ROUND(R478*(R12)/100,2)</f>
        <v>0</v>
      </c>
      <c r="GL478" s="2">
        <f t="shared" si="476"/>
        <v>0</v>
      </c>
      <c r="GM478" s="2">
        <f t="shared" si="477"/>
        <v>6866.89</v>
      </c>
      <c r="GN478" s="2">
        <f t="shared" si="478"/>
        <v>0</v>
      </c>
      <c r="GO478" s="2">
        <f t="shared" si="479"/>
        <v>6866.89</v>
      </c>
      <c r="GP478" s="2">
        <f t="shared" si="480"/>
        <v>0</v>
      </c>
      <c r="GQ478" s="2"/>
      <c r="GR478" s="2">
        <v>0</v>
      </c>
      <c r="GS478" s="2">
        <v>3</v>
      </c>
      <c r="GT478" s="2">
        <v>0</v>
      </c>
      <c r="GU478" s="2" t="s">
        <v>4</v>
      </c>
      <c r="GV478" s="2">
        <f t="shared" si="481"/>
        <v>0</v>
      </c>
      <c r="GW478" s="2">
        <v>1</v>
      </c>
      <c r="GX478" s="2">
        <f t="shared" si="482"/>
        <v>0</v>
      </c>
      <c r="GY478" s="2"/>
      <c r="GZ478" s="2"/>
      <c r="HA478" s="2">
        <v>0</v>
      </c>
      <c r="HB478" s="2">
        <v>0</v>
      </c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>
        <v>0</v>
      </c>
      <c r="IL478" s="2"/>
      <c r="IM478" s="2"/>
      <c r="IN478" s="2"/>
      <c r="IO478" s="2"/>
      <c r="IP478" s="2"/>
      <c r="IQ478" s="2"/>
      <c r="IR478" s="2"/>
      <c r="IS478" s="2"/>
      <c r="IT478" s="2"/>
      <c r="IU478" s="2"/>
    </row>
    <row r="479" spans="1:255" x14ac:dyDescent="0.2">
      <c r="A479">
        <v>18</v>
      </c>
      <c r="B479">
        <v>1</v>
      </c>
      <c r="C479">
        <v>835</v>
      </c>
      <c r="E479" t="s">
        <v>590</v>
      </c>
      <c r="F479" t="s">
        <v>591</v>
      </c>
      <c r="G479" t="s">
        <v>592</v>
      </c>
      <c r="H479" t="s">
        <v>38</v>
      </c>
      <c r="I479">
        <f>I477*J479</f>
        <v>0.96</v>
      </c>
      <c r="J479">
        <v>1</v>
      </c>
      <c r="O479">
        <f t="shared" si="444"/>
        <v>44840.79</v>
      </c>
      <c r="P479">
        <f t="shared" si="445"/>
        <v>44840.79</v>
      </c>
      <c r="Q479">
        <f t="shared" si="446"/>
        <v>0</v>
      </c>
      <c r="R479">
        <f t="shared" si="447"/>
        <v>0</v>
      </c>
      <c r="S479">
        <f t="shared" si="448"/>
        <v>0</v>
      </c>
      <c r="T479">
        <f t="shared" si="449"/>
        <v>0</v>
      </c>
      <c r="U479">
        <f t="shared" si="450"/>
        <v>0</v>
      </c>
      <c r="V479">
        <f t="shared" si="451"/>
        <v>0</v>
      </c>
      <c r="W479">
        <f t="shared" si="452"/>
        <v>0</v>
      </c>
      <c r="X479">
        <f t="shared" si="453"/>
        <v>0</v>
      </c>
      <c r="Y479">
        <f t="shared" si="454"/>
        <v>0</v>
      </c>
      <c r="AA479">
        <v>16483255</v>
      </c>
      <c r="AB479">
        <f t="shared" si="455"/>
        <v>7153.01</v>
      </c>
      <c r="AC479">
        <f t="shared" si="456"/>
        <v>7153.01</v>
      </c>
      <c r="AD479">
        <f t="shared" si="457"/>
        <v>0</v>
      </c>
      <c r="AE479">
        <f t="shared" si="458"/>
        <v>0</v>
      </c>
      <c r="AF479">
        <f t="shared" si="459"/>
        <v>0</v>
      </c>
      <c r="AG479">
        <f t="shared" si="460"/>
        <v>0</v>
      </c>
      <c r="AH479">
        <f t="shared" si="461"/>
        <v>0</v>
      </c>
      <c r="AI479">
        <f t="shared" si="462"/>
        <v>0</v>
      </c>
      <c r="AJ479">
        <f t="shared" si="463"/>
        <v>0</v>
      </c>
      <c r="AK479">
        <v>7153.01</v>
      </c>
      <c r="AL479">
        <v>7153.01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95</v>
      </c>
      <c r="AU479">
        <v>65</v>
      </c>
      <c r="AV479">
        <v>1</v>
      </c>
      <c r="AW479">
        <v>1</v>
      </c>
      <c r="AZ479">
        <v>6.53</v>
      </c>
      <c r="BA479">
        <v>1</v>
      </c>
      <c r="BB479">
        <v>1</v>
      </c>
      <c r="BC479">
        <v>6.53</v>
      </c>
      <c r="BD479" t="s">
        <v>4</v>
      </c>
      <c r="BE479" t="s">
        <v>4</v>
      </c>
      <c r="BF479" t="s">
        <v>4</v>
      </c>
      <c r="BG479" t="s">
        <v>4</v>
      </c>
      <c r="BH479">
        <v>3</v>
      </c>
      <c r="BI479">
        <v>2</v>
      </c>
      <c r="BJ479" t="s">
        <v>593</v>
      </c>
      <c r="BM479">
        <v>108001</v>
      </c>
      <c r="BN479">
        <v>0</v>
      </c>
      <c r="BO479" t="s">
        <v>4</v>
      </c>
      <c r="BP479">
        <v>0</v>
      </c>
      <c r="BQ479">
        <v>3</v>
      </c>
      <c r="BR479">
        <v>0</v>
      </c>
      <c r="BS479">
        <v>1</v>
      </c>
      <c r="BT479">
        <v>1</v>
      </c>
      <c r="BU479">
        <v>1</v>
      </c>
      <c r="BV479">
        <v>1</v>
      </c>
      <c r="BW479">
        <v>1</v>
      </c>
      <c r="BX479">
        <v>1</v>
      </c>
      <c r="BY479" t="s">
        <v>4</v>
      </c>
      <c r="BZ479">
        <v>95</v>
      </c>
      <c r="CA479">
        <v>65</v>
      </c>
      <c r="CF479">
        <v>0</v>
      </c>
      <c r="CG479">
        <v>0</v>
      </c>
      <c r="CM479">
        <v>0</v>
      </c>
      <c r="CN479" t="s">
        <v>4</v>
      </c>
      <c r="CO479">
        <v>0</v>
      </c>
      <c r="CP479">
        <f t="shared" si="464"/>
        <v>44840.79</v>
      </c>
      <c r="CQ479">
        <f t="shared" si="465"/>
        <v>46709.155300000006</v>
      </c>
      <c r="CR479">
        <f t="shared" si="466"/>
        <v>0</v>
      </c>
      <c r="CS479">
        <f t="shared" si="467"/>
        <v>0</v>
      </c>
      <c r="CT479">
        <f t="shared" si="468"/>
        <v>0</v>
      </c>
      <c r="CU479">
        <f t="shared" si="469"/>
        <v>0</v>
      </c>
      <c r="CV479">
        <f t="shared" si="470"/>
        <v>0</v>
      </c>
      <c r="CW479">
        <f t="shared" si="471"/>
        <v>0</v>
      </c>
      <c r="CX479">
        <f t="shared" si="472"/>
        <v>0</v>
      </c>
      <c r="CY479">
        <f t="shared" si="473"/>
        <v>0</v>
      </c>
      <c r="CZ479">
        <f t="shared" si="474"/>
        <v>0</v>
      </c>
      <c r="DC479" t="s">
        <v>4</v>
      </c>
      <c r="DD479" t="s">
        <v>4</v>
      </c>
      <c r="DE479" t="s">
        <v>4</v>
      </c>
      <c r="DF479" t="s">
        <v>4</v>
      </c>
      <c r="DG479" t="s">
        <v>4</v>
      </c>
      <c r="DH479" t="s">
        <v>4</v>
      </c>
      <c r="DI479" t="s">
        <v>4</v>
      </c>
      <c r="DJ479" t="s">
        <v>4</v>
      </c>
      <c r="DK479" t="s">
        <v>4</v>
      </c>
      <c r="DL479" t="s">
        <v>4</v>
      </c>
      <c r="DM479" t="s">
        <v>4</v>
      </c>
      <c r="DN479">
        <v>0</v>
      </c>
      <c r="DO479">
        <v>0</v>
      </c>
      <c r="DP479">
        <v>1</v>
      </c>
      <c r="DQ479">
        <v>1</v>
      </c>
      <c r="DU479">
        <v>1003</v>
      </c>
      <c r="DV479" t="s">
        <v>38</v>
      </c>
      <c r="DW479" t="s">
        <v>38</v>
      </c>
      <c r="DX479">
        <v>100</v>
      </c>
      <c r="EE479">
        <v>16510370</v>
      </c>
      <c r="EF479">
        <v>3</v>
      </c>
      <c r="EG479" t="s">
        <v>368</v>
      </c>
      <c r="EH479">
        <v>0</v>
      </c>
      <c r="EI479" t="s">
        <v>4</v>
      </c>
      <c r="EJ479">
        <v>2</v>
      </c>
      <c r="EK479">
        <v>108001</v>
      </c>
      <c r="EL479" t="s">
        <v>369</v>
      </c>
      <c r="EM479" t="s">
        <v>370</v>
      </c>
      <c r="EO479" t="s">
        <v>4</v>
      </c>
      <c r="EQ479">
        <v>0</v>
      </c>
      <c r="ER479">
        <v>7153.01</v>
      </c>
      <c r="ES479">
        <v>7153.01</v>
      </c>
      <c r="ET479">
        <v>0</v>
      </c>
      <c r="EU479">
        <v>0</v>
      </c>
      <c r="EV479">
        <v>0</v>
      </c>
      <c r="EW479">
        <v>0</v>
      </c>
      <c r="EX479">
        <v>0</v>
      </c>
      <c r="FQ479">
        <v>0</v>
      </c>
      <c r="FR479">
        <f t="shared" si="475"/>
        <v>0</v>
      </c>
      <c r="FS479">
        <v>0</v>
      </c>
      <c r="FX479">
        <v>95</v>
      </c>
      <c r="FY479">
        <v>65</v>
      </c>
      <c r="GA479" t="s">
        <v>4</v>
      </c>
      <c r="GD479">
        <v>0</v>
      </c>
      <c r="GF479">
        <v>1262314163</v>
      </c>
      <c r="GG479">
        <v>1</v>
      </c>
      <c r="GH479">
        <v>1</v>
      </c>
      <c r="GI479">
        <v>4</v>
      </c>
      <c r="GJ479">
        <v>0</v>
      </c>
      <c r="GK479">
        <f>ROUND(R479*(S12)/100,2)</f>
        <v>0</v>
      </c>
      <c r="GL479">
        <f t="shared" si="476"/>
        <v>0</v>
      </c>
      <c r="GM479">
        <f t="shared" si="477"/>
        <v>44840.79</v>
      </c>
      <c r="GN479">
        <f t="shared" si="478"/>
        <v>0</v>
      </c>
      <c r="GO479">
        <f t="shared" si="479"/>
        <v>44840.79</v>
      </c>
      <c r="GP479">
        <f t="shared" si="480"/>
        <v>0</v>
      </c>
      <c r="GR479">
        <v>0</v>
      </c>
      <c r="GS479">
        <v>3</v>
      </c>
      <c r="GT479">
        <v>0</v>
      </c>
      <c r="GU479" t="s">
        <v>4</v>
      </c>
      <c r="GV479">
        <f t="shared" si="481"/>
        <v>0</v>
      </c>
      <c r="GW479">
        <v>1</v>
      </c>
      <c r="GX479">
        <f t="shared" si="482"/>
        <v>0</v>
      </c>
      <c r="HA479">
        <v>0</v>
      </c>
      <c r="HB479">
        <v>0</v>
      </c>
      <c r="IK479">
        <v>0</v>
      </c>
    </row>
    <row r="480" spans="1:255" x14ac:dyDescent="0.2">
      <c r="A480" s="2">
        <v>17</v>
      </c>
      <c r="B480" s="2">
        <v>1</v>
      </c>
      <c r="C480" s="2">
        <f>ROW(SmtRes!A845)</f>
        <v>845</v>
      </c>
      <c r="D480" s="2">
        <f>ROW(EtalonRes!A826)</f>
        <v>826</v>
      </c>
      <c r="E480" s="2" t="s">
        <v>594</v>
      </c>
      <c r="F480" s="2" t="s">
        <v>595</v>
      </c>
      <c r="G480" s="2" t="s">
        <v>596</v>
      </c>
      <c r="H480" s="2" t="s">
        <v>101</v>
      </c>
      <c r="I480" s="2">
        <v>4</v>
      </c>
      <c r="J480" s="2">
        <v>0</v>
      </c>
      <c r="K480" s="2"/>
      <c r="L480" s="2"/>
      <c r="M480" s="2"/>
      <c r="N480" s="2"/>
      <c r="O480" s="2">
        <f t="shared" si="444"/>
        <v>133.68</v>
      </c>
      <c r="P480" s="2">
        <f t="shared" si="445"/>
        <v>24.8</v>
      </c>
      <c r="Q480" s="2">
        <f t="shared" si="446"/>
        <v>71.08</v>
      </c>
      <c r="R480" s="2">
        <f t="shared" si="447"/>
        <v>10.039999999999999</v>
      </c>
      <c r="S480" s="2">
        <f t="shared" si="448"/>
        <v>37.799999999999997</v>
      </c>
      <c r="T480" s="2">
        <f t="shared" si="449"/>
        <v>0</v>
      </c>
      <c r="U480" s="2">
        <f t="shared" si="450"/>
        <v>3.6</v>
      </c>
      <c r="V480" s="2">
        <f t="shared" si="451"/>
        <v>0.8</v>
      </c>
      <c r="W480" s="2">
        <f t="shared" si="452"/>
        <v>0</v>
      </c>
      <c r="X480" s="2">
        <f t="shared" si="453"/>
        <v>45.45</v>
      </c>
      <c r="Y480" s="2">
        <f t="shared" si="454"/>
        <v>31.1</v>
      </c>
      <c r="Z480" s="2"/>
      <c r="AA480" s="2">
        <v>16483241</v>
      </c>
      <c r="AB480" s="2">
        <f t="shared" si="455"/>
        <v>33.42</v>
      </c>
      <c r="AC480" s="2">
        <f t="shared" si="456"/>
        <v>6.2</v>
      </c>
      <c r="AD480" s="2">
        <f t="shared" si="457"/>
        <v>17.77</v>
      </c>
      <c r="AE480" s="2">
        <f t="shared" si="458"/>
        <v>2.5099999999999998</v>
      </c>
      <c r="AF480" s="2">
        <f t="shared" si="459"/>
        <v>9.4499999999999993</v>
      </c>
      <c r="AG480" s="2">
        <f t="shared" si="460"/>
        <v>0</v>
      </c>
      <c r="AH480" s="2">
        <f t="shared" si="461"/>
        <v>0.9</v>
      </c>
      <c r="AI480" s="2">
        <f t="shared" si="462"/>
        <v>0.2</v>
      </c>
      <c r="AJ480" s="2">
        <f t="shared" si="463"/>
        <v>0</v>
      </c>
      <c r="AK480" s="2">
        <v>33.42</v>
      </c>
      <c r="AL480" s="2">
        <v>6.2</v>
      </c>
      <c r="AM480" s="2">
        <v>17.77</v>
      </c>
      <c r="AN480" s="2">
        <v>2.5099999999999998</v>
      </c>
      <c r="AO480" s="2">
        <v>9.4499999999999993</v>
      </c>
      <c r="AP480" s="2">
        <v>0</v>
      </c>
      <c r="AQ480" s="2">
        <v>0.9</v>
      </c>
      <c r="AR480" s="2">
        <v>0.2</v>
      </c>
      <c r="AS480" s="2">
        <v>0</v>
      </c>
      <c r="AT480" s="2">
        <v>95</v>
      </c>
      <c r="AU480" s="2">
        <v>65</v>
      </c>
      <c r="AV480" s="2">
        <v>1</v>
      </c>
      <c r="AW480" s="2">
        <v>1</v>
      </c>
      <c r="AX480" s="2"/>
      <c r="AY480" s="2"/>
      <c r="AZ480" s="2">
        <v>1</v>
      </c>
      <c r="BA480" s="2">
        <v>1</v>
      </c>
      <c r="BB480" s="2">
        <v>1</v>
      </c>
      <c r="BC480" s="2">
        <v>1</v>
      </c>
      <c r="BD480" s="2" t="s">
        <v>4</v>
      </c>
      <c r="BE480" s="2" t="s">
        <v>4</v>
      </c>
      <c r="BF480" s="2" t="s">
        <v>4</v>
      </c>
      <c r="BG480" s="2" t="s">
        <v>4</v>
      </c>
      <c r="BH480" s="2">
        <v>0</v>
      </c>
      <c r="BI480" s="2">
        <v>2</v>
      </c>
      <c r="BJ480" s="2" t="s">
        <v>597</v>
      </c>
      <c r="BK480" s="2"/>
      <c r="BL480" s="2"/>
      <c r="BM480" s="2">
        <v>108001</v>
      </c>
      <c r="BN480" s="2">
        <v>0</v>
      </c>
      <c r="BO480" s="2" t="s">
        <v>4</v>
      </c>
      <c r="BP480" s="2">
        <v>0</v>
      </c>
      <c r="BQ480" s="2">
        <v>3</v>
      </c>
      <c r="BR480" s="2">
        <v>0</v>
      </c>
      <c r="BS480" s="2">
        <v>1</v>
      </c>
      <c r="BT480" s="2">
        <v>1</v>
      </c>
      <c r="BU480" s="2">
        <v>1</v>
      </c>
      <c r="BV480" s="2">
        <v>1</v>
      </c>
      <c r="BW480" s="2">
        <v>1</v>
      </c>
      <c r="BX480" s="2">
        <v>1</v>
      </c>
      <c r="BY480" s="2" t="s">
        <v>4</v>
      </c>
      <c r="BZ480" s="2">
        <v>95</v>
      </c>
      <c r="CA480" s="2">
        <v>65</v>
      </c>
      <c r="CB480" s="2"/>
      <c r="CC480" s="2"/>
      <c r="CD480" s="2"/>
      <c r="CE480" s="2"/>
      <c r="CF480" s="2">
        <v>0</v>
      </c>
      <c r="CG480" s="2">
        <v>0</v>
      </c>
      <c r="CH480" s="2"/>
      <c r="CI480" s="2"/>
      <c r="CJ480" s="2"/>
      <c r="CK480" s="2"/>
      <c r="CL480" s="2"/>
      <c r="CM480" s="2">
        <v>0</v>
      </c>
      <c r="CN480" s="2" t="s">
        <v>4</v>
      </c>
      <c r="CO480" s="2">
        <v>0</v>
      </c>
      <c r="CP480" s="2">
        <f t="shared" si="464"/>
        <v>133.68</v>
      </c>
      <c r="CQ480" s="2">
        <f t="shared" si="465"/>
        <v>6.2</v>
      </c>
      <c r="CR480" s="2">
        <f t="shared" si="466"/>
        <v>17.77</v>
      </c>
      <c r="CS480" s="2">
        <f t="shared" si="467"/>
        <v>2.5099999999999998</v>
      </c>
      <c r="CT480" s="2">
        <f t="shared" si="468"/>
        <v>9.4499999999999993</v>
      </c>
      <c r="CU480" s="2">
        <f t="shared" si="469"/>
        <v>0</v>
      </c>
      <c r="CV480" s="2">
        <f t="shared" si="470"/>
        <v>0.9</v>
      </c>
      <c r="CW480" s="2">
        <f t="shared" si="471"/>
        <v>0.2</v>
      </c>
      <c r="CX480" s="2">
        <f t="shared" si="472"/>
        <v>0</v>
      </c>
      <c r="CY480" s="2">
        <f t="shared" si="473"/>
        <v>45.447999999999993</v>
      </c>
      <c r="CZ480" s="2">
        <f t="shared" si="474"/>
        <v>31.096</v>
      </c>
      <c r="DA480" s="2"/>
      <c r="DB480" s="2"/>
      <c r="DC480" s="2" t="s">
        <v>4</v>
      </c>
      <c r="DD480" s="2" t="s">
        <v>4</v>
      </c>
      <c r="DE480" s="2" t="s">
        <v>4</v>
      </c>
      <c r="DF480" s="2" t="s">
        <v>4</v>
      </c>
      <c r="DG480" s="2" t="s">
        <v>4</v>
      </c>
      <c r="DH480" s="2" t="s">
        <v>4</v>
      </c>
      <c r="DI480" s="2" t="s">
        <v>4</v>
      </c>
      <c r="DJ480" s="2" t="s">
        <v>4</v>
      </c>
      <c r="DK480" s="2" t="s">
        <v>4</v>
      </c>
      <c r="DL480" s="2" t="s">
        <v>4</v>
      </c>
      <c r="DM480" s="2" t="s">
        <v>4</v>
      </c>
      <c r="DN480" s="2">
        <v>0</v>
      </c>
      <c r="DO480" s="2">
        <v>0</v>
      </c>
      <c r="DP480" s="2">
        <v>1</v>
      </c>
      <c r="DQ480" s="2">
        <v>1</v>
      </c>
      <c r="DR480" s="2"/>
      <c r="DS480" s="2"/>
      <c r="DT480" s="2"/>
      <c r="DU480" s="2">
        <v>1013</v>
      </c>
      <c r="DV480" s="2" t="s">
        <v>101</v>
      </c>
      <c r="DW480" s="2" t="s">
        <v>101</v>
      </c>
      <c r="DX480" s="2">
        <v>1</v>
      </c>
      <c r="DY480" s="2"/>
      <c r="DZ480" s="2"/>
      <c r="EA480" s="2"/>
      <c r="EB480" s="2"/>
      <c r="EC480" s="2"/>
      <c r="ED480" s="2"/>
      <c r="EE480" s="2">
        <v>16510370</v>
      </c>
      <c r="EF480" s="2">
        <v>3</v>
      </c>
      <c r="EG480" s="2" t="s">
        <v>368</v>
      </c>
      <c r="EH480" s="2">
        <v>0</v>
      </c>
      <c r="EI480" s="2" t="s">
        <v>4</v>
      </c>
      <c r="EJ480" s="2">
        <v>2</v>
      </c>
      <c r="EK480" s="2">
        <v>108001</v>
      </c>
      <c r="EL480" s="2" t="s">
        <v>369</v>
      </c>
      <c r="EM480" s="2" t="s">
        <v>370</v>
      </c>
      <c r="EN480" s="2"/>
      <c r="EO480" s="2" t="s">
        <v>4</v>
      </c>
      <c r="EP480" s="2"/>
      <c r="EQ480" s="2">
        <v>0</v>
      </c>
      <c r="ER480" s="2">
        <v>33.42</v>
      </c>
      <c r="ES480" s="2">
        <v>6.2</v>
      </c>
      <c r="ET480" s="2">
        <v>17.77</v>
      </c>
      <c r="EU480" s="2">
        <v>2.5099999999999998</v>
      </c>
      <c r="EV480" s="2">
        <v>9.4499999999999993</v>
      </c>
      <c r="EW480" s="2">
        <v>0.9</v>
      </c>
      <c r="EX480" s="2">
        <v>0.2</v>
      </c>
      <c r="EY480" s="2">
        <v>0</v>
      </c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>
        <v>0</v>
      </c>
      <c r="FR480" s="2">
        <f t="shared" si="475"/>
        <v>0</v>
      </c>
      <c r="FS480" s="2">
        <v>0</v>
      </c>
      <c r="FT480" s="2"/>
      <c r="FU480" s="2"/>
      <c r="FV480" s="2"/>
      <c r="FW480" s="2"/>
      <c r="FX480" s="2">
        <v>95</v>
      </c>
      <c r="FY480" s="2">
        <v>65</v>
      </c>
      <c r="FZ480" s="2"/>
      <c r="GA480" s="2" t="s">
        <v>4</v>
      </c>
      <c r="GB480" s="2"/>
      <c r="GC480" s="2"/>
      <c r="GD480" s="2">
        <v>0</v>
      </c>
      <c r="GE480" s="2"/>
      <c r="GF480" s="2">
        <v>-1815094428</v>
      </c>
      <c r="GG480" s="2">
        <v>2</v>
      </c>
      <c r="GH480" s="2">
        <v>1</v>
      </c>
      <c r="GI480" s="2">
        <v>-2</v>
      </c>
      <c r="GJ480" s="2">
        <v>0</v>
      </c>
      <c r="GK480" s="2">
        <f>ROUND(R480*(R12)/100,2)</f>
        <v>0</v>
      </c>
      <c r="GL480" s="2">
        <f t="shared" si="476"/>
        <v>0</v>
      </c>
      <c r="GM480" s="2">
        <f t="shared" si="477"/>
        <v>210.23</v>
      </c>
      <c r="GN480" s="2">
        <f t="shared" si="478"/>
        <v>0</v>
      </c>
      <c r="GO480" s="2">
        <f t="shared" si="479"/>
        <v>210.23</v>
      </c>
      <c r="GP480" s="2">
        <f t="shared" si="480"/>
        <v>0</v>
      </c>
      <c r="GQ480" s="2"/>
      <c r="GR480" s="2">
        <v>0</v>
      </c>
      <c r="GS480" s="2">
        <v>3</v>
      </c>
      <c r="GT480" s="2">
        <v>0</v>
      </c>
      <c r="GU480" s="2" t="s">
        <v>4</v>
      </c>
      <c r="GV480" s="2">
        <f t="shared" si="481"/>
        <v>0</v>
      </c>
      <c r="GW480" s="2">
        <v>1</v>
      </c>
      <c r="GX480" s="2">
        <f t="shared" si="482"/>
        <v>0</v>
      </c>
      <c r="GY480" s="2"/>
      <c r="GZ480" s="2"/>
      <c r="HA480" s="2">
        <v>0</v>
      </c>
      <c r="HB480" s="2">
        <v>0</v>
      </c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>
        <v>0</v>
      </c>
      <c r="IL480" s="2"/>
      <c r="IM480" s="2"/>
      <c r="IN480" s="2"/>
      <c r="IO480" s="2"/>
      <c r="IP480" s="2"/>
      <c r="IQ480" s="2"/>
      <c r="IR480" s="2"/>
      <c r="IS480" s="2"/>
      <c r="IT480" s="2"/>
      <c r="IU480" s="2"/>
    </row>
    <row r="481" spans="1:255" x14ac:dyDescent="0.2">
      <c r="A481">
        <v>17</v>
      </c>
      <c r="B481">
        <v>1</v>
      </c>
      <c r="C481">
        <f>ROW(SmtRes!A854)</f>
        <v>854</v>
      </c>
      <c r="D481">
        <f>ROW(EtalonRes!A834)</f>
        <v>834</v>
      </c>
      <c r="E481" t="s">
        <v>594</v>
      </c>
      <c r="F481" t="s">
        <v>595</v>
      </c>
      <c r="G481" t="s">
        <v>596</v>
      </c>
      <c r="H481" t="s">
        <v>101</v>
      </c>
      <c r="I481">
        <v>4</v>
      </c>
      <c r="J481">
        <v>0</v>
      </c>
      <c r="O481">
        <f t="shared" si="444"/>
        <v>872.92</v>
      </c>
      <c r="P481">
        <f t="shared" si="445"/>
        <v>161.94</v>
      </c>
      <c r="Q481">
        <f t="shared" si="446"/>
        <v>464.15</v>
      </c>
      <c r="R481">
        <f t="shared" si="447"/>
        <v>65.56</v>
      </c>
      <c r="S481">
        <f t="shared" si="448"/>
        <v>246.83</v>
      </c>
      <c r="T481">
        <f t="shared" si="449"/>
        <v>0</v>
      </c>
      <c r="U481">
        <f t="shared" si="450"/>
        <v>3.6</v>
      </c>
      <c r="V481">
        <f t="shared" si="451"/>
        <v>0.8</v>
      </c>
      <c r="W481">
        <f t="shared" si="452"/>
        <v>0</v>
      </c>
      <c r="X481">
        <f t="shared" si="453"/>
        <v>296.77</v>
      </c>
      <c r="Y481">
        <f t="shared" si="454"/>
        <v>203.05</v>
      </c>
      <c r="AA481">
        <v>16483255</v>
      </c>
      <c r="AB481">
        <f t="shared" si="455"/>
        <v>33.42</v>
      </c>
      <c r="AC481">
        <f t="shared" si="456"/>
        <v>6.2</v>
      </c>
      <c r="AD481">
        <f t="shared" si="457"/>
        <v>17.77</v>
      </c>
      <c r="AE481">
        <f t="shared" si="458"/>
        <v>2.5099999999999998</v>
      </c>
      <c r="AF481">
        <f t="shared" si="459"/>
        <v>9.4499999999999993</v>
      </c>
      <c r="AG481">
        <f t="shared" si="460"/>
        <v>0</v>
      </c>
      <c r="AH481">
        <f t="shared" si="461"/>
        <v>0.9</v>
      </c>
      <c r="AI481">
        <f t="shared" si="462"/>
        <v>0.2</v>
      </c>
      <c r="AJ481">
        <f t="shared" si="463"/>
        <v>0</v>
      </c>
      <c r="AK481">
        <v>33.42</v>
      </c>
      <c r="AL481">
        <v>6.2</v>
      </c>
      <c r="AM481">
        <v>17.77</v>
      </c>
      <c r="AN481">
        <v>2.5099999999999998</v>
      </c>
      <c r="AO481">
        <v>9.4499999999999993</v>
      </c>
      <c r="AP481">
        <v>0</v>
      </c>
      <c r="AQ481">
        <v>0.9</v>
      </c>
      <c r="AR481">
        <v>0.2</v>
      </c>
      <c r="AS481">
        <v>0</v>
      </c>
      <c r="AT481">
        <v>95</v>
      </c>
      <c r="AU481">
        <v>65</v>
      </c>
      <c r="AV481">
        <v>1</v>
      </c>
      <c r="AW481">
        <v>1</v>
      </c>
      <c r="AZ481">
        <v>6.53</v>
      </c>
      <c r="BA481">
        <v>6.53</v>
      </c>
      <c r="BB481">
        <v>6.53</v>
      </c>
      <c r="BC481">
        <v>6.53</v>
      </c>
      <c r="BD481" t="s">
        <v>4</v>
      </c>
      <c r="BE481" t="s">
        <v>4</v>
      </c>
      <c r="BF481" t="s">
        <v>4</v>
      </c>
      <c r="BG481" t="s">
        <v>4</v>
      </c>
      <c r="BH481">
        <v>0</v>
      </c>
      <c r="BI481">
        <v>2</v>
      </c>
      <c r="BJ481" t="s">
        <v>597</v>
      </c>
      <c r="BM481">
        <v>108001</v>
      </c>
      <c r="BN481">
        <v>0</v>
      </c>
      <c r="BO481" t="s">
        <v>4</v>
      </c>
      <c r="BP481">
        <v>0</v>
      </c>
      <c r="BQ481">
        <v>3</v>
      </c>
      <c r="BR481">
        <v>0</v>
      </c>
      <c r="BS481">
        <v>6.53</v>
      </c>
      <c r="BT481">
        <v>1</v>
      </c>
      <c r="BU481">
        <v>1</v>
      </c>
      <c r="BV481">
        <v>1</v>
      </c>
      <c r="BW481">
        <v>1</v>
      </c>
      <c r="BX481">
        <v>1</v>
      </c>
      <c r="BY481" t="s">
        <v>4</v>
      </c>
      <c r="BZ481">
        <v>95</v>
      </c>
      <c r="CA481">
        <v>65</v>
      </c>
      <c r="CF481">
        <v>0</v>
      </c>
      <c r="CG481">
        <v>0</v>
      </c>
      <c r="CM481">
        <v>0</v>
      </c>
      <c r="CN481" t="s">
        <v>4</v>
      </c>
      <c r="CO481">
        <v>0</v>
      </c>
      <c r="CP481">
        <f t="shared" si="464"/>
        <v>872.92</v>
      </c>
      <c r="CQ481">
        <f t="shared" si="465"/>
        <v>40.486000000000004</v>
      </c>
      <c r="CR481">
        <f t="shared" si="466"/>
        <v>116.0381</v>
      </c>
      <c r="CS481">
        <f t="shared" si="467"/>
        <v>16.3903</v>
      </c>
      <c r="CT481">
        <f t="shared" si="468"/>
        <v>61.708500000000001</v>
      </c>
      <c r="CU481">
        <f t="shared" si="469"/>
        <v>0</v>
      </c>
      <c r="CV481">
        <f t="shared" si="470"/>
        <v>0.9</v>
      </c>
      <c r="CW481">
        <f t="shared" si="471"/>
        <v>0.2</v>
      </c>
      <c r="CX481">
        <f t="shared" si="472"/>
        <v>0</v>
      </c>
      <c r="CY481">
        <f t="shared" si="473"/>
        <v>296.77049999999997</v>
      </c>
      <c r="CZ481">
        <f t="shared" si="474"/>
        <v>203.05349999999999</v>
      </c>
      <c r="DC481" t="s">
        <v>4</v>
      </c>
      <c r="DD481" t="s">
        <v>4</v>
      </c>
      <c r="DE481" t="s">
        <v>4</v>
      </c>
      <c r="DF481" t="s">
        <v>4</v>
      </c>
      <c r="DG481" t="s">
        <v>4</v>
      </c>
      <c r="DH481" t="s">
        <v>4</v>
      </c>
      <c r="DI481" t="s">
        <v>4</v>
      </c>
      <c r="DJ481" t="s">
        <v>4</v>
      </c>
      <c r="DK481" t="s">
        <v>4</v>
      </c>
      <c r="DL481" t="s">
        <v>4</v>
      </c>
      <c r="DM481" t="s">
        <v>4</v>
      </c>
      <c r="DN481">
        <v>0</v>
      </c>
      <c r="DO481">
        <v>0</v>
      </c>
      <c r="DP481">
        <v>1</v>
      </c>
      <c r="DQ481">
        <v>1</v>
      </c>
      <c r="DU481">
        <v>1013</v>
      </c>
      <c r="DV481" t="s">
        <v>101</v>
      </c>
      <c r="DW481" t="s">
        <v>101</v>
      </c>
      <c r="DX481">
        <v>1</v>
      </c>
      <c r="EE481">
        <v>16510370</v>
      </c>
      <c r="EF481">
        <v>3</v>
      </c>
      <c r="EG481" t="s">
        <v>368</v>
      </c>
      <c r="EH481">
        <v>0</v>
      </c>
      <c r="EI481" t="s">
        <v>4</v>
      </c>
      <c r="EJ481">
        <v>2</v>
      </c>
      <c r="EK481">
        <v>108001</v>
      </c>
      <c r="EL481" t="s">
        <v>369</v>
      </c>
      <c r="EM481" t="s">
        <v>370</v>
      </c>
      <c r="EO481" t="s">
        <v>4</v>
      </c>
      <c r="EQ481">
        <v>0</v>
      </c>
      <c r="ER481">
        <v>33.42</v>
      </c>
      <c r="ES481">
        <v>6.2</v>
      </c>
      <c r="ET481">
        <v>17.77</v>
      </c>
      <c r="EU481">
        <v>2.5099999999999998</v>
      </c>
      <c r="EV481">
        <v>9.4499999999999993</v>
      </c>
      <c r="EW481">
        <v>0.9</v>
      </c>
      <c r="EX481">
        <v>0.2</v>
      </c>
      <c r="EY481">
        <v>0</v>
      </c>
      <c r="FQ481">
        <v>0</v>
      </c>
      <c r="FR481">
        <f t="shared" si="475"/>
        <v>0</v>
      </c>
      <c r="FS481">
        <v>0</v>
      </c>
      <c r="FX481">
        <v>95</v>
      </c>
      <c r="FY481">
        <v>65</v>
      </c>
      <c r="GA481" t="s">
        <v>4</v>
      </c>
      <c r="GD481">
        <v>0</v>
      </c>
      <c r="GF481">
        <v>-1815094428</v>
      </c>
      <c r="GG481">
        <v>1</v>
      </c>
      <c r="GH481">
        <v>1</v>
      </c>
      <c r="GI481">
        <v>4</v>
      </c>
      <c r="GJ481">
        <v>0</v>
      </c>
      <c r="GK481">
        <f>ROUND(R481*(S12)/100,2)</f>
        <v>0</v>
      </c>
      <c r="GL481">
        <f t="shared" si="476"/>
        <v>0</v>
      </c>
      <c r="GM481">
        <f t="shared" si="477"/>
        <v>1372.74</v>
      </c>
      <c r="GN481">
        <f t="shared" si="478"/>
        <v>0</v>
      </c>
      <c r="GO481">
        <f t="shared" si="479"/>
        <v>1372.74</v>
      </c>
      <c r="GP481">
        <f t="shared" si="480"/>
        <v>0</v>
      </c>
      <c r="GR481">
        <v>0</v>
      </c>
      <c r="GS481">
        <v>3</v>
      </c>
      <c r="GT481">
        <v>0</v>
      </c>
      <c r="GU481" t="s">
        <v>4</v>
      </c>
      <c r="GV481">
        <f t="shared" si="481"/>
        <v>0</v>
      </c>
      <c r="GW481">
        <v>1</v>
      </c>
      <c r="GX481">
        <f t="shared" si="482"/>
        <v>0</v>
      </c>
      <c r="HA481">
        <v>0</v>
      </c>
      <c r="HB481">
        <v>0</v>
      </c>
      <c r="IK481">
        <v>0</v>
      </c>
    </row>
    <row r="482" spans="1:255" x14ac:dyDescent="0.2">
      <c r="A482" s="2">
        <v>18</v>
      </c>
      <c r="B482" s="2">
        <v>1</v>
      </c>
      <c r="C482" s="2">
        <v>844</v>
      </c>
      <c r="D482" s="2"/>
      <c r="E482" s="2" t="s">
        <v>598</v>
      </c>
      <c r="F482" s="2" t="s">
        <v>599</v>
      </c>
      <c r="G482" s="2" t="s">
        <v>600</v>
      </c>
      <c r="H482" s="2" t="s">
        <v>82</v>
      </c>
      <c r="I482" s="2">
        <f>I480*J482</f>
        <v>4</v>
      </c>
      <c r="J482" s="2">
        <v>1</v>
      </c>
      <c r="K482" s="2"/>
      <c r="L482" s="2"/>
      <c r="M482" s="2"/>
      <c r="N482" s="2"/>
      <c r="O482" s="2">
        <f t="shared" si="444"/>
        <v>6369.28</v>
      </c>
      <c r="P482" s="2">
        <f t="shared" si="445"/>
        <v>6369.28</v>
      </c>
      <c r="Q482" s="2">
        <f t="shared" si="446"/>
        <v>0</v>
      </c>
      <c r="R482" s="2">
        <f t="shared" si="447"/>
        <v>0</v>
      </c>
      <c r="S482" s="2">
        <f t="shared" si="448"/>
        <v>0</v>
      </c>
      <c r="T482" s="2">
        <f t="shared" si="449"/>
        <v>0</v>
      </c>
      <c r="U482" s="2">
        <f t="shared" si="450"/>
        <v>0</v>
      </c>
      <c r="V482" s="2">
        <f t="shared" si="451"/>
        <v>0</v>
      </c>
      <c r="W482" s="2">
        <f t="shared" si="452"/>
        <v>0</v>
      </c>
      <c r="X482" s="2">
        <f t="shared" si="453"/>
        <v>0</v>
      </c>
      <c r="Y482" s="2">
        <f t="shared" si="454"/>
        <v>0</v>
      </c>
      <c r="Z482" s="2"/>
      <c r="AA482" s="2">
        <v>16483241</v>
      </c>
      <c r="AB482" s="2">
        <f t="shared" si="455"/>
        <v>1592.32</v>
      </c>
      <c r="AC482" s="2">
        <f t="shared" si="456"/>
        <v>1592.32</v>
      </c>
      <c r="AD482" s="2">
        <f t="shared" si="457"/>
        <v>0</v>
      </c>
      <c r="AE482" s="2">
        <f t="shared" si="458"/>
        <v>0</v>
      </c>
      <c r="AF482" s="2">
        <f t="shared" si="459"/>
        <v>0</v>
      </c>
      <c r="AG482" s="2">
        <f t="shared" si="460"/>
        <v>0</v>
      </c>
      <c r="AH482" s="2">
        <f t="shared" si="461"/>
        <v>0</v>
      </c>
      <c r="AI482" s="2">
        <f t="shared" si="462"/>
        <v>0</v>
      </c>
      <c r="AJ482" s="2">
        <f t="shared" si="463"/>
        <v>0</v>
      </c>
      <c r="AK482" s="2">
        <v>1592.32</v>
      </c>
      <c r="AL482" s="2">
        <v>1592.32</v>
      </c>
      <c r="AM482" s="2">
        <v>0</v>
      </c>
      <c r="AN482" s="2">
        <v>0</v>
      </c>
      <c r="AO482" s="2">
        <v>0</v>
      </c>
      <c r="AP482" s="2">
        <v>0</v>
      </c>
      <c r="AQ482" s="2">
        <v>0</v>
      </c>
      <c r="AR482" s="2">
        <v>0</v>
      </c>
      <c r="AS482" s="2">
        <v>0</v>
      </c>
      <c r="AT482" s="2">
        <v>95</v>
      </c>
      <c r="AU482" s="2">
        <v>65</v>
      </c>
      <c r="AV482" s="2">
        <v>1</v>
      </c>
      <c r="AW482" s="2">
        <v>1</v>
      </c>
      <c r="AX482" s="2"/>
      <c r="AY482" s="2"/>
      <c r="AZ482" s="2">
        <v>1</v>
      </c>
      <c r="BA482" s="2">
        <v>1</v>
      </c>
      <c r="BB482" s="2">
        <v>1</v>
      </c>
      <c r="BC482" s="2">
        <v>1</v>
      </c>
      <c r="BD482" s="2" t="s">
        <v>4</v>
      </c>
      <c r="BE482" s="2" t="s">
        <v>4</v>
      </c>
      <c r="BF482" s="2" t="s">
        <v>4</v>
      </c>
      <c r="BG482" s="2" t="s">
        <v>4</v>
      </c>
      <c r="BH482" s="2">
        <v>3</v>
      </c>
      <c r="BI482" s="2">
        <v>2</v>
      </c>
      <c r="BJ482" s="2" t="s">
        <v>601</v>
      </c>
      <c r="BK482" s="2"/>
      <c r="BL482" s="2"/>
      <c r="BM482" s="2">
        <v>108001</v>
      </c>
      <c r="BN482" s="2">
        <v>0</v>
      </c>
      <c r="BO482" s="2" t="s">
        <v>4</v>
      </c>
      <c r="BP482" s="2">
        <v>0</v>
      </c>
      <c r="BQ482" s="2">
        <v>3</v>
      </c>
      <c r="BR482" s="2">
        <v>0</v>
      </c>
      <c r="BS482" s="2">
        <v>1</v>
      </c>
      <c r="BT482" s="2">
        <v>1</v>
      </c>
      <c r="BU482" s="2">
        <v>1</v>
      </c>
      <c r="BV482" s="2">
        <v>1</v>
      </c>
      <c r="BW482" s="2">
        <v>1</v>
      </c>
      <c r="BX482" s="2">
        <v>1</v>
      </c>
      <c r="BY482" s="2" t="s">
        <v>4</v>
      </c>
      <c r="BZ482" s="2">
        <v>95</v>
      </c>
      <c r="CA482" s="2">
        <v>65</v>
      </c>
      <c r="CB482" s="2"/>
      <c r="CC482" s="2"/>
      <c r="CD482" s="2"/>
      <c r="CE482" s="2"/>
      <c r="CF482" s="2">
        <v>0</v>
      </c>
      <c r="CG482" s="2">
        <v>0</v>
      </c>
      <c r="CH482" s="2"/>
      <c r="CI482" s="2"/>
      <c r="CJ482" s="2"/>
      <c r="CK482" s="2"/>
      <c r="CL482" s="2"/>
      <c r="CM482" s="2">
        <v>0</v>
      </c>
      <c r="CN482" s="2" t="s">
        <v>4</v>
      </c>
      <c r="CO482" s="2">
        <v>0</v>
      </c>
      <c r="CP482" s="2">
        <f t="shared" si="464"/>
        <v>6369.28</v>
      </c>
      <c r="CQ482" s="2">
        <f t="shared" si="465"/>
        <v>1592.32</v>
      </c>
      <c r="CR482" s="2">
        <f t="shared" si="466"/>
        <v>0</v>
      </c>
      <c r="CS482" s="2">
        <f t="shared" si="467"/>
        <v>0</v>
      </c>
      <c r="CT482" s="2">
        <f t="shared" si="468"/>
        <v>0</v>
      </c>
      <c r="CU482" s="2">
        <f t="shared" si="469"/>
        <v>0</v>
      </c>
      <c r="CV482" s="2">
        <f t="shared" si="470"/>
        <v>0</v>
      </c>
      <c r="CW482" s="2">
        <f t="shared" si="471"/>
        <v>0</v>
      </c>
      <c r="CX482" s="2">
        <f t="shared" si="472"/>
        <v>0</v>
      </c>
      <c r="CY482" s="2">
        <f t="shared" si="473"/>
        <v>0</v>
      </c>
      <c r="CZ482" s="2">
        <f t="shared" si="474"/>
        <v>0</v>
      </c>
      <c r="DA482" s="2"/>
      <c r="DB482" s="2"/>
      <c r="DC482" s="2" t="s">
        <v>4</v>
      </c>
      <c r="DD482" s="2" t="s">
        <v>4</v>
      </c>
      <c r="DE482" s="2" t="s">
        <v>4</v>
      </c>
      <c r="DF482" s="2" t="s">
        <v>4</v>
      </c>
      <c r="DG482" s="2" t="s">
        <v>4</v>
      </c>
      <c r="DH482" s="2" t="s">
        <v>4</v>
      </c>
      <c r="DI482" s="2" t="s">
        <v>4</v>
      </c>
      <c r="DJ482" s="2" t="s">
        <v>4</v>
      </c>
      <c r="DK482" s="2" t="s">
        <v>4</v>
      </c>
      <c r="DL482" s="2" t="s">
        <v>4</v>
      </c>
      <c r="DM482" s="2" t="s">
        <v>4</v>
      </c>
      <c r="DN482" s="2">
        <v>0</v>
      </c>
      <c r="DO482" s="2">
        <v>0</v>
      </c>
      <c r="DP482" s="2">
        <v>1</v>
      </c>
      <c r="DQ482" s="2">
        <v>1</v>
      </c>
      <c r="DR482" s="2"/>
      <c r="DS482" s="2"/>
      <c r="DT482" s="2"/>
      <c r="DU482" s="2">
        <v>1010</v>
      </c>
      <c r="DV482" s="2" t="s">
        <v>82</v>
      </c>
      <c r="DW482" s="2" t="s">
        <v>82</v>
      </c>
      <c r="DX482" s="2">
        <v>1</v>
      </c>
      <c r="DY482" s="2"/>
      <c r="DZ482" s="2"/>
      <c r="EA482" s="2"/>
      <c r="EB482" s="2"/>
      <c r="EC482" s="2"/>
      <c r="ED482" s="2"/>
      <c r="EE482" s="2">
        <v>16510370</v>
      </c>
      <c r="EF482" s="2">
        <v>3</v>
      </c>
      <c r="EG482" s="2" t="s">
        <v>368</v>
      </c>
      <c r="EH482" s="2">
        <v>0</v>
      </c>
      <c r="EI482" s="2" t="s">
        <v>4</v>
      </c>
      <c r="EJ482" s="2">
        <v>2</v>
      </c>
      <c r="EK482" s="2">
        <v>108001</v>
      </c>
      <c r="EL482" s="2" t="s">
        <v>369</v>
      </c>
      <c r="EM482" s="2" t="s">
        <v>370</v>
      </c>
      <c r="EN482" s="2"/>
      <c r="EO482" s="2" t="s">
        <v>4</v>
      </c>
      <c r="EP482" s="2"/>
      <c r="EQ482" s="2">
        <v>0</v>
      </c>
      <c r="ER482" s="2">
        <v>1592.32</v>
      </c>
      <c r="ES482" s="2">
        <v>1592.32</v>
      </c>
      <c r="ET482" s="2">
        <v>0</v>
      </c>
      <c r="EU482" s="2">
        <v>0</v>
      </c>
      <c r="EV482" s="2">
        <v>0</v>
      </c>
      <c r="EW482" s="2">
        <v>0</v>
      </c>
      <c r="EX482" s="2">
        <v>0</v>
      </c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>
        <v>0</v>
      </c>
      <c r="FR482" s="2">
        <f t="shared" si="475"/>
        <v>0</v>
      </c>
      <c r="FS482" s="2">
        <v>0</v>
      </c>
      <c r="FT482" s="2"/>
      <c r="FU482" s="2"/>
      <c r="FV482" s="2"/>
      <c r="FW482" s="2"/>
      <c r="FX482" s="2">
        <v>95</v>
      </c>
      <c r="FY482" s="2">
        <v>65</v>
      </c>
      <c r="FZ482" s="2"/>
      <c r="GA482" s="2" t="s">
        <v>4</v>
      </c>
      <c r="GB482" s="2"/>
      <c r="GC482" s="2"/>
      <c r="GD482" s="2">
        <v>0</v>
      </c>
      <c r="GE482" s="2"/>
      <c r="GF482" s="2">
        <v>-1540861783</v>
      </c>
      <c r="GG482" s="2">
        <v>2</v>
      </c>
      <c r="GH482" s="2">
        <v>1</v>
      </c>
      <c r="GI482" s="2">
        <v>-2</v>
      </c>
      <c r="GJ482" s="2">
        <v>0</v>
      </c>
      <c r="GK482" s="2">
        <f>ROUND(R482*(R12)/100,2)</f>
        <v>0</v>
      </c>
      <c r="GL482" s="2">
        <f t="shared" si="476"/>
        <v>0</v>
      </c>
      <c r="GM482" s="2">
        <f t="shared" si="477"/>
        <v>6369.28</v>
      </c>
      <c r="GN482" s="2">
        <f t="shared" si="478"/>
        <v>0</v>
      </c>
      <c r="GO482" s="2">
        <f t="shared" si="479"/>
        <v>6369.28</v>
      </c>
      <c r="GP482" s="2">
        <f t="shared" si="480"/>
        <v>0</v>
      </c>
      <c r="GQ482" s="2"/>
      <c r="GR482" s="2">
        <v>0</v>
      </c>
      <c r="GS482" s="2">
        <v>3</v>
      </c>
      <c r="GT482" s="2">
        <v>0</v>
      </c>
      <c r="GU482" s="2" t="s">
        <v>4</v>
      </c>
      <c r="GV482" s="2">
        <f t="shared" si="481"/>
        <v>0</v>
      </c>
      <c r="GW482" s="2">
        <v>1</v>
      </c>
      <c r="GX482" s="2">
        <f t="shared" si="482"/>
        <v>0</v>
      </c>
      <c r="GY482" s="2"/>
      <c r="GZ482" s="2"/>
      <c r="HA482" s="2">
        <v>0</v>
      </c>
      <c r="HB482" s="2">
        <v>0</v>
      </c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  <c r="IG482" s="2"/>
      <c r="IH482" s="2"/>
      <c r="II482" s="2"/>
      <c r="IJ482" s="2"/>
      <c r="IK482" s="2">
        <v>0</v>
      </c>
      <c r="IL482" s="2"/>
      <c r="IM482" s="2"/>
      <c r="IN482" s="2"/>
      <c r="IO482" s="2"/>
      <c r="IP482" s="2"/>
      <c r="IQ482" s="2"/>
      <c r="IR482" s="2"/>
      <c r="IS482" s="2"/>
      <c r="IT482" s="2"/>
      <c r="IU482" s="2"/>
    </row>
    <row r="483" spans="1:255" x14ac:dyDescent="0.2">
      <c r="A483">
        <v>18</v>
      </c>
      <c r="B483">
        <v>1</v>
      </c>
      <c r="C483">
        <v>853</v>
      </c>
      <c r="E483" t="s">
        <v>598</v>
      </c>
      <c r="F483" t="s">
        <v>599</v>
      </c>
      <c r="G483" t="s">
        <v>600</v>
      </c>
      <c r="H483" t="s">
        <v>82</v>
      </c>
      <c r="I483">
        <f>I481*J483</f>
        <v>4</v>
      </c>
      <c r="J483">
        <v>1</v>
      </c>
      <c r="O483">
        <f t="shared" si="444"/>
        <v>41591.4</v>
      </c>
      <c r="P483">
        <f t="shared" si="445"/>
        <v>41591.4</v>
      </c>
      <c r="Q483">
        <f t="shared" si="446"/>
        <v>0</v>
      </c>
      <c r="R483">
        <f t="shared" si="447"/>
        <v>0</v>
      </c>
      <c r="S483">
        <f t="shared" si="448"/>
        <v>0</v>
      </c>
      <c r="T483">
        <f t="shared" si="449"/>
        <v>0</v>
      </c>
      <c r="U483">
        <f t="shared" si="450"/>
        <v>0</v>
      </c>
      <c r="V483">
        <f t="shared" si="451"/>
        <v>0</v>
      </c>
      <c r="W483">
        <f t="shared" si="452"/>
        <v>0</v>
      </c>
      <c r="X483">
        <f t="shared" si="453"/>
        <v>0</v>
      </c>
      <c r="Y483">
        <f t="shared" si="454"/>
        <v>0</v>
      </c>
      <c r="AA483">
        <v>16483255</v>
      </c>
      <c r="AB483">
        <f t="shared" si="455"/>
        <v>1592.32</v>
      </c>
      <c r="AC483">
        <f t="shared" si="456"/>
        <v>1592.32</v>
      </c>
      <c r="AD483">
        <f t="shared" si="457"/>
        <v>0</v>
      </c>
      <c r="AE483">
        <f t="shared" si="458"/>
        <v>0</v>
      </c>
      <c r="AF483">
        <f t="shared" si="459"/>
        <v>0</v>
      </c>
      <c r="AG483">
        <f t="shared" si="460"/>
        <v>0</v>
      </c>
      <c r="AH483">
        <f t="shared" si="461"/>
        <v>0</v>
      </c>
      <c r="AI483">
        <f t="shared" si="462"/>
        <v>0</v>
      </c>
      <c r="AJ483">
        <f t="shared" si="463"/>
        <v>0</v>
      </c>
      <c r="AK483">
        <v>1592.32</v>
      </c>
      <c r="AL483">
        <v>1592.32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95</v>
      </c>
      <c r="AU483">
        <v>65</v>
      </c>
      <c r="AV483">
        <v>1</v>
      </c>
      <c r="AW483">
        <v>1</v>
      </c>
      <c r="AZ483">
        <v>6.53</v>
      </c>
      <c r="BA483">
        <v>1</v>
      </c>
      <c r="BB483">
        <v>1</v>
      </c>
      <c r="BC483">
        <v>6.53</v>
      </c>
      <c r="BD483" t="s">
        <v>4</v>
      </c>
      <c r="BE483" t="s">
        <v>4</v>
      </c>
      <c r="BF483" t="s">
        <v>4</v>
      </c>
      <c r="BG483" t="s">
        <v>4</v>
      </c>
      <c r="BH483">
        <v>3</v>
      </c>
      <c r="BI483">
        <v>2</v>
      </c>
      <c r="BJ483" t="s">
        <v>601</v>
      </c>
      <c r="BM483">
        <v>108001</v>
      </c>
      <c r="BN483">
        <v>0</v>
      </c>
      <c r="BO483" t="s">
        <v>4</v>
      </c>
      <c r="BP483">
        <v>0</v>
      </c>
      <c r="BQ483">
        <v>3</v>
      </c>
      <c r="BR483">
        <v>0</v>
      </c>
      <c r="BS483">
        <v>1</v>
      </c>
      <c r="BT483">
        <v>1</v>
      </c>
      <c r="BU483">
        <v>1</v>
      </c>
      <c r="BV483">
        <v>1</v>
      </c>
      <c r="BW483">
        <v>1</v>
      </c>
      <c r="BX483">
        <v>1</v>
      </c>
      <c r="BY483" t="s">
        <v>4</v>
      </c>
      <c r="BZ483">
        <v>95</v>
      </c>
      <c r="CA483">
        <v>65</v>
      </c>
      <c r="CF483">
        <v>0</v>
      </c>
      <c r="CG483">
        <v>0</v>
      </c>
      <c r="CM483">
        <v>0</v>
      </c>
      <c r="CN483" t="s">
        <v>4</v>
      </c>
      <c r="CO483">
        <v>0</v>
      </c>
      <c r="CP483">
        <f t="shared" si="464"/>
        <v>41591.4</v>
      </c>
      <c r="CQ483">
        <f t="shared" si="465"/>
        <v>10397.8496</v>
      </c>
      <c r="CR483">
        <f t="shared" si="466"/>
        <v>0</v>
      </c>
      <c r="CS483">
        <f t="shared" si="467"/>
        <v>0</v>
      </c>
      <c r="CT483">
        <f t="shared" si="468"/>
        <v>0</v>
      </c>
      <c r="CU483">
        <f t="shared" si="469"/>
        <v>0</v>
      </c>
      <c r="CV483">
        <f t="shared" si="470"/>
        <v>0</v>
      </c>
      <c r="CW483">
        <f t="shared" si="471"/>
        <v>0</v>
      </c>
      <c r="CX483">
        <f t="shared" si="472"/>
        <v>0</v>
      </c>
      <c r="CY483">
        <f t="shared" si="473"/>
        <v>0</v>
      </c>
      <c r="CZ483">
        <f t="shared" si="474"/>
        <v>0</v>
      </c>
      <c r="DC483" t="s">
        <v>4</v>
      </c>
      <c r="DD483" t="s">
        <v>4</v>
      </c>
      <c r="DE483" t="s">
        <v>4</v>
      </c>
      <c r="DF483" t="s">
        <v>4</v>
      </c>
      <c r="DG483" t="s">
        <v>4</v>
      </c>
      <c r="DH483" t="s">
        <v>4</v>
      </c>
      <c r="DI483" t="s">
        <v>4</v>
      </c>
      <c r="DJ483" t="s">
        <v>4</v>
      </c>
      <c r="DK483" t="s">
        <v>4</v>
      </c>
      <c r="DL483" t="s">
        <v>4</v>
      </c>
      <c r="DM483" t="s">
        <v>4</v>
      </c>
      <c r="DN483">
        <v>0</v>
      </c>
      <c r="DO483">
        <v>0</v>
      </c>
      <c r="DP483">
        <v>1</v>
      </c>
      <c r="DQ483">
        <v>1</v>
      </c>
      <c r="DU483">
        <v>1010</v>
      </c>
      <c r="DV483" t="s">
        <v>82</v>
      </c>
      <c r="DW483" t="s">
        <v>82</v>
      </c>
      <c r="DX483">
        <v>1</v>
      </c>
      <c r="EE483">
        <v>16510370</v>
      </c>
      <c r="EF483">
        <v>3</v>
      </c>
      <c r="EG483" t="s">
        <v>368</v>
      </c>
      <c r="EH483">
        <v>0</v>
      </c>
      <c r="EI483" t="s">
        <v>4</v>
      </c>
      <c r="EJ483">
        <v>2</v>
      </c>
      <c r="EK483">
        <v>108001</v>
      </c>
      <c r="EL483" t="s">
        <v>369</v>
      </c>
      <c r="EM483" t="s">
        <v>370</v>
      </c>
      <c r="EO483" t="s">
        <v>4</v>
      </c>
      <c r="EQ483">
        <v>0</v>
      </c>
      <c r="ER483">
        <v>1592.32</v>
      </c>
      <c r="ES483">
        <v>1592.32</v>
      </c>
      <c r="ET483">
        <v>0</v>
      </c>
      <c r="EU483">
        <v>0</v>
      </c>
      <c r="EV483">
        <v>0</v>
      </c>
      <c r="EW483">
        <v>0</v>
      </c>
      <c r="EX483">
        <v>0</v>
      </c>
      <c r="FQ483">
        <v>0</v>
      </c>
      <c r="FR483">
        <f t="shared" si="475"/>
        <v>0</v>
      </c>
      <c r="FS483">
        <v>0</v>
      </c>
      <c r="FX483">
        <v>95</v>
      </c>
      <c r="FY483">
        <v>65</v>
      </c>
      <c r="GA483" t="s">
        <v>4</v>
      </c>
      <c r="GD483">
        <v>0</v>
      </c>
      <c r="GF483">
        <v>-1540861783</v>
      </c>
      <c r="GG483">
        <v>1</v>
      </c>
      <c r="GH483">
        <v>1</v>
      </c>
      <c r="GI483">
        <v>4</v>
      </c>
      <c r="GJ483">
        <v>0</v>
      </c>
      <c r="GK483">
        <f>ROUND(R483*(S12)/100,2)</f>
        <v>0</v>
      </c>
      <c r="GL483">
        <f t="shared" si="476"/>
        <v>0</v>
      </c>
      <c r="GM483">
        <f t="shared" si="477"/>
        <v>41591.4</v>
      </c>
      <c r="GN483">
        <f t="shared" si="478"/>
        <v>0</v>
      </c>
      <c r="GO483">
        <f t="shared" si="479"/>
        <v>41591.4</v>
      </c>
      <c r="GP483">
        <f t="shared" si="480"/>
        <v>0</v>
      </c>
      <c r="GR483">
        <v>0</v>
      </c>
      <c r="GS483">
        <v>3</v>
      </c>
      <c r="GT483">
        <v>0</v>
      </c>
      <c r="GU483" t="s">
        <v>4</v>
      </c>
      <c r="GV483">
        <f t="shared" si="481"/>
        <v>0</v>
      </c>
      <c r="GW483">
        <v>1</v>
      </c>
      <c r="GX483">
        <f t="shared" si="482"/>
        <v>0</v>
      </c>
      <c r="HA483">
        <v>0</v>
      </c>
      <c r="HB483">
        <v>0</v>
      </c>
      <c r="IK483">
        <v>0</v>
      </c>
    </row>
    <row r="484" spans="1:255" x14ac:dyDescent="0.2">
      <c r="A484" s="2">
        <v>17</v>
      </c>
      <c r="B484" s="2">
        <v>1</v>
      </c>
      <c r="C484" s="2">
        <f>ROW(SmtRes!A856)</f>
        <v>856</v>
      </c>
      <c r="D484" s="2">
        <f>ROW(EtalonRes!A836)</f>
        <v>836</v>
      </c>
      <c r="E484" s="2" t="s">
        <v>602</v>
      </c>
      <c r="F484" s="2" t="s">
        <v>603</v>
      </c>
      <c r="G484" s="2" t="s">
        <v>604</v>
      </c>
      <c r="H484" s="2" t="s">
        <v>294</v>
      </c>
      <c r="I484" s="2">
        <f>ROUND(8/100,9)</f>
        <v>0.08</v>
      </c>
      <c r="J484" s="2">
        <v>0</v>
      </c>
      <c r="K484" s="2"/>
      <c r="L484" s="2"/>
      <c r="M484" s="2"/>
      <c r="N484" s="2"/>
      <c r="O484" s="2">
        <f t="shared" si="444"/>
        <v>53.35</v>
      </c>
      <c r="P484" s="2">
        <f t="shared" si="445"/>
        <v>0</v>
      </c>
      <c r="Q484" s="2">
        <f t="shared" si="446"/>
        <v>0</v>
      </c>
      <c r="R484" s="2">
        <f t="shared" si="447"/>
        <v>0</v>
      </c>
      <c r="S484" s="2">
        <f t="shared" si="448"/>
        <v>53.35</v>
      </c>
      <c r="T484" s="2">
        <f t="shared" si="449"/>
        <v>0</v>
      </c>
      <c r="U484" s="2">
        <f t="shared" si="450"/>
        <v>6.84</v>
      </c>
      <c r="V484" s="2">
        <f t="shared" si="451"/>
        <v>0</v>
      </c>
      <c r="W484" s="2">
        <f t="shared" si="452"/>
        <v>0</v>
      </c>
      <c r="X484" s="2">
        <f t="shared" si="453"/>
        <v>41.61</v>
      </c>
      <c r="Y484" s="2">
        <f t="shared" si="454"/>
        <v>26.68</v>
      </c>
      <c r="Z484" s="2"/>
      <c r="AA484" s="2">
        <v>16483241</v>
      </c>
      <c r="AB484" s="2">
        <f t="shared" si="455"/>
        <v>666.9</v>
      </c>
      <c r="AC484" s="2">
        <f t="shared" si="456"/>
        <v>0</v>
      </c>
      <c r="AD484" s="2">
        <f t="shared" si="457"/>
        <v>0</v>
      </c>
      <c r="AE484" s="2">
        <f t="shared" si="458"/>
        <v>0</v>
      </c>
      <c r="AF484" s="2">
        <f t="shared" si="459"/>
        <v>666.9</v>
      </c>
      <c r="AG484" s="2">
        <f t="shared" si="460"/>
        <v>0</v>
      </c>
      <c r="AH484" s="2">
        <f t="shared" si="461"/>
        <v>85.5</v>
      </c>
      <c r="AI484" s="2">
        <f t="shared" si="462"/>
        <v>0</v>
      </c>
      <c r="AJ484" s="2">
        <f t="shared" si="463"/>
        <v>0</v>
      </c>
      <c r="AK484" s="2">
        <v>666.9</v>
      </c>
      <c r="AL484" s="2">
        <v>0</v>
      </c>
      <c r="AM484" s="2">
        <v>0</v>
      </c>
      <c r="AN484" s="2">
        <v>0</v>
      </c>
      <c r="AO484" s="2">
        <v>666.9</v>
      </c>
      <c r="AP484" s="2">
        <v>0</v>
      </c>
      <c r="AQ484" s="2">
        <v>85.5</v>
      </c>
      <c r="AR484" s="2">
        <v>0</v>
      </c>
      <c r="AS484" s="2">
        <v>0</v>
      </c>
      <c r="AT484" s="2">
        <v>78</v>
      </c>
      <c r="AU484" s="2">
        <v>50</v>
      </c>
      <c r="AV484" s="2">
        <v>1</v>
      </c>
      <c r="AW484" s="2">
        <v>1</v>
      </c>
      <c r="AX484" s="2"/>
      <c r="AY484" s="2"/>
      <c r="AZ484" s="2">
        <v>1</v>
      </c>
      <c r="BA484" s="2">
        <v>1</v>
      </c>
      <c r="BB484" s="2">
        <v>1</v>
      </c>
      <c r="BC484" s="2">
        <v>1</v>
      </c>
      <c r="BD484" s="2" t="s">
        <v>4</v>
      </c>
      <c r="BE484" s="2" t="s">
        <v>4</v>
      </c>
      <c r="BF484" s="2" t="s">
        <v>4</v>
      </c>
      <c r="BG484" s="2" t="s">
        <v>4</v>
      </c>
      <c r="BH484" s="2">
        <v>0</v>
      </c>
      <c r="BI484" s="2">
        <v>1</v>
      </c>
      <c r="BJ484" s="2" t="s">
        <v>605</v>
      </c>
      <c r="BK484" s="2"/>
      <c r="BL484" s="2"/>
      <c r="BM484" s="2">
        <v>69001</v>
      </c>
      <c r="BN484" s="2">
        <v>0</v>
      </c>
      <c r="BO484" s="2" t="s">
        <v>4</v>
      </c>
      <c r="BP484" s="2">
        <v>0</v>
      </c>
      <c r="BQ484" s="2">
        <v>6</v>
      </c>
      <c r="BR484" s="2">
        <v>0</v>
      </c>
      <c r="BS484" s="2">
        <v>1</v>
      </c>
      <c r="BT484" s="2">
        <v>1</v>
      </c>
      <c r="BU484" s="2">
        <v>1</v>
      </c>
      <c r="BV484" s="2">
        <v>1</v>
      </c>
      <c r="BW484" s="2">
        <v>1</v>
      </c>
      <c r="BX484" s="2">
        <v>1</v>
      </c>
      <c r="BY484" s="2" t="s">
        <v>4</v>
      </c>
      <c r="BZ484" s="2">
        <v>78</v>
      </c>
      <c r="CA484" s="2">
        <v>50</v>
      </c>
      <c r="CB484" s="2"/>
      <c r="CC484" s="2"/>
      <c r="CD484" s="2"/>
      <c r="CE484" s="2"/>
      <c r="CF484" s="2">
        <v>0</v>
      </c>
      <c r="CG484" s="2">
        <v>0</v>
      </c>
      <c r="CH484" s="2"/>
      <c r="CI484" s="2"/>
      <c r="CJ484" s="2"/>
      <c r="CK484" s="2"/>
      <c r="CL484" s="2"/>
      <c r="CM484" s="2">
        <v>0</v>
      </c>
      <c r="CN484" s="2" t="s">
        <v>4</v>
      </c>
      <c r="CO484" s="2">
        <v>0</v>
      </c>
      <c r="CP484" s="2">
        <f t="shared" si="464"/>
        <v>53.35</v>
      </c>
      <c r="CQ484" s="2">
        <f t="shared" si="465"/>
        <v>0</v>
      </c>
      <c r="CR484" s="2">
        <f t="shared" si="466"/>
        <v>0</v>
      </c>
      <c r="CS484" s="2">
        <f t="shared" si="467"/>
        <v>0</v>
      </c>
      <c r="CT484" s="2">
        <f t="shared" si="468"/>
        <v>666.9</v>
      </c>
      <c r="CU484" s="2">
        <f t="shared" si="469"/>
        <v>0</v>
      </c>
      <c r="CV484" s="2">
        <f t="shared" si="470"/>
        <v>85.5</v>
      </c>
      <c r="CW484" s="2">
        <f t="shared" si="471"/>
        <v>0</v>
      </c>
      <c r="CX484" s="2">
        <f t="shared" si="472"/>
        <v>0</v>
      </c>
      <c r="CY484" s="2">
        <f t="shared" si="473"/>
        <v>41.613</v>
      </c>
      <c r="CZ484" s="2">
        <f t="shared" si="474"/>
        <v>26.675000000000001</v>
      </c>
      <c r="DA484" s="2"/>
      <c r="DB484" s="2"/>
      <c r="DC484" s="2" t="s">
        <v>4</v>
      </c>
      <c r="DD484" s="2" t="s">
        <v>4</v>
      </c>
      <c r="DE484" s="2" t="s">
        <v>4</v>
      </c>
      <c r="DF484" s="2" t="s">
        <v>4</v>
      </c>
      <c r="DG484" s="2" t="s">
        <v>4</v>
      </c>
      <c r="DH484" s="2" t="s">
        <v>4</v>
      </c>
      <c r="DI484" s="2" t="s">
        <v>4</v>
      </c>
      <c r="DJ484" s="2" t="s">
        <v>4</v>
      </c>
      <c r="DK484" s="2" t="s">
        <v>4</v>
      </c>
      <c r="DL484" s="2" t="s">
        <v>4</v>
      </c>
      <c r="DM484" s="2" t="s">
        <v>4</v>
      </c>
      <c r="DN484" s="2">
        <v>0</v>
      </c>
      <c r="DO484" s="2">
        <v>0</v>
      </c>
      <c r="DP484" s="2">
        <v>1</v>
      </c>
      <c r="DQ484" s="2">
        <v>1</v>
      </c>
      <c r="DR484" s="2"/>
      <c r="DS484" s="2"/>
      <c r="DT484" s="2"/>
      <c r="DU484" s="2">
        <v>1013</v>
      </c>
      <c r="DV484" s="2" t="s">
        <v>294</v>
      </c>
      <c r="DW484" s="2" t="s">
        <v>294</v>
      </c>
      <c r="DX484" s="2">
        <v>1</v>
      </c>
      <c r="DY484" s="2"/>
      <c r="DZ484" s="2"/>
      <c r="EA484" s="2"/>
      <c r="EB484" s="2"/>
      <c r="EC484" s="2"/>
      <c r="ED484" s="2"/>
      <c r="EE484" s="2">
        <v>16510614</v>
      </c>
      <c r="EF484" s="2">
        <v>6</v>
      </c>
      <c r="EG484" s="2" t="s">
        <v>53</v>
      </c>
      <c r="EH484" s="2">
        <v>0</v>
      </c>
      <c r="EI484" s="2" t="s">
        <v>4</v>
      </c>
      <c r="EJ484" s="2">
        <v>1</v>
      </c>
      <c r="EK484" s="2">
        <v>69001</v>
      </c>
      <c r="EL484" s="2" t="s">
        <v>606</v>
      </c>
      <c r="EM484" s="2" t="s">
        <v>607</v>
      </c>
      <c r="EN484" s="2"/>
      <c r="EO484" s="2" t="s">
        <v>4</v>
      </c>
      <c r="EP484" s="2"/>
      <c r="EQ484" s="2">
        <v>0</v>
      </c>
      <c r="ER484" s="2">
        <v>666.9</v>
      </c>
      <c r="ES484" s="2">
        <v>0</v>
      </c>
      <c r="ET484" s="2">
        <v>0</v>
      </c>
      <c r="EU484" s="2">
        <v>0</v>
      </c>
      <c r="EV484" s="2">
        <v>666.9</v>
      </c>
      <c r="EW484" s="2">
        <v>85.5</v>
      </c>
      <c r="EX484" s="2">
        <v>0</v>
      </c>
      <c r="EY484" s="2">
        <v>0</v>
      </c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>
        <v>0</v>
      </c>
      <c r="FR484" s="2">
        <f t="shared" si="475"/>
        <v>0</v>
      </c>
      <c r="FS484" s="2">
        <v>0</v>
      </c>
      <c r="FT484" s="2"/>
      <c r="FU484" s="2"/>
      <c r="FV484" s="2"/>
      <c r="FW484" s="2"/>
      <c r="FX484" s="2">
        <v>78</v>
      </c>
      <c r="FY484" s="2">
        <v>50</v>
      </c>
      <c r="FZ484" s="2"/>
      <c r="GA484" s="2" t="s">
        <v>4</v>
      </c>
      <c r="GB484" s="2"/>
      <c r="GC484" s="2"/>
      <c r="GD484" s="2">
        <v>0</v>
      </c>
      <c r="GE484" s="2"/>
      <c r="GF484" s="2">
        <v>1825840702</v>
      </c>
      <c r="GG484" s="2">
        <v>2</v>
      </c>
      <c r="GH484" s="2">
        <v>1</v>
      </c>
      <c r="GI484" s="2">
        <v>-2</v>
      </c>
      <c r="GJ484" s="2">
        <v>0</v>
      </c>
      <c r="GK484" s="2">
        <f>ROUND(R484*(R12)/100,2)</f>
        <v>0</v>
      </c>
      <c r="GL484" s="2">
        <f t="shared" si="476"/>
        <v>0</v>
      </c>
      <c r="GM484" s="2">
        <f t="shared" si="477"/>
        <v>121.64</v>
      </c>
      <c r="GN484" s="2">
        <f t="shared" si="478"/>
        <v>121.64</v>
      </c>
      <c r="GO484" s="2">
        <f t="shared" si="479"/>
        <v>0</v>
      </c>
      <c r="GP484" s="2">
        <f t="shared" si="480"/>
        <v>0</v>
      </c>
      <c r="GQ484" s="2"/>
      <c r="GR484" s="2">
        <v>0</v>
      </c>
      <c r="GS484" s="2">
        <v>3</v>
      </c>
      <c r="GT484" s="2">
        <v>0</v>
      </c>
      <c r="GU484" s="2" t="s">
        <v>4</v>
      </c>
      <c r="GV484" s="2">
        <f t="shared" si="481"/>
        <v>0</v>
      </c>
      <c r="GW484" s="2">
        <v>1</v>
      </c>
      <c r="GX484" s="2">
        <f t="shared" si="482"/>
        <v>0</v>
      </c>
      <c r="GY484" s="2"/>
      <c r="GZ484" s="2"/>
      <c r="HA484" s="2">
        <v>0</v>
      </c>
      <c r="HB484" s="2">
        <v>0</v>
      </c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  <c r="IG484" s="2"/>
      <c r="IH484" s="2"/>
      <c r="II484" s="2"/>
      <c r="IJ484" s="2"/>
      <c r="IK484" s="2">
        <v>0</v>
      </c>
      <c r="IL484" s="2"/>
      <c r="IM484" s="2"/>
      <c r="IN484" s="2"/>
      <c r="IO484" s="2"/>
      <c r="IP484" s="2"/>
      <c r="IQ484" s="2"/>
      <c r="IR484" s="2"/>
      <c r="IS484" s="2"/>
      <c r="IT484" s="2"/>
      <c r="IU484" s="2"/>
    </row>
    <row r="485" spans="1:255" x14ac:dyDescent="0.2">
      <c r="A485">
        <v>17</v>
      </c>
      <c r="B485">
        <v>1</v>
      </c>
      <c r="C485">
        <f>ROW(SmtRes!A858)</f>
        <v>858</v>
      </c>
      <c r="D485">
        <f>ROW(EtalonRes!A838)</f>
        <v>838</v>
      </c>
      <c r="E485" t="s">
        <v>602</v>
      </c>
      <c r="F485" t="s">
        <v>603</v>
      </c>
      <c r="G485" t="s">
        <v>604</v>
      </c>
      <c r="H485" t="s">
        <v>294</v>
      </c>
      <c r="I485">
        <f>ROUND(8/100,9)</f>
        <v>0.08</v>
      </c>
      <c r="J485">
        <v>0</v>
      </c>
      <c r="O485">
        <f t="shared" si="444"/>
        <v>348.39</v>
      </c>
      <c r="P485">
        <f t="shared" si="445"/>
        <v>0</v>
      </c>
      <c r="Q485">
        <f t="shared" si="446"/>
        <v>0</v>
      </c>
      <c r="R485">
        <f t="shared" si="447"/>
        <v>0</v>
      </c>
      <c r="S485">
        <f t="shared" si="448"/>
        <v>348.39</v>
      </c>
      <c r="T485">
        <f t="shared" si="449"/>
        <v>0</v>
      </c>
      <c r="U485">
        <f t="shared" si="450"/>
        <v>6.84</v>
      </c>
      <c r="V485">
        <f t="shared" si="451"/>
        <v>0</v>
      </c>
      <c r="W485">
        <f t="shared" si="452"/>
        <v>0</v>
      </c>
      <c r="X485">
        <f t="shared" si="453"/>
        <v>271.74</v>
      </c>
      <c r="Y485">
        <f t="shared" si="454"/>
        <v>174.2</v>
      </c>
      <c r="AA485">
        <v>16483255</v>
      </c>
      <c r="AB485">
        <f t="shared" si="455"/>
        <v>666.9</v>
      </c>
      <c r="AC485">
        <f t="shared" si="456"/>
        <v>0</v>
      </c>
      <c r="AD485">
        <f t="shared" si="457"/>
        <v>0</v>
      </c>
      <c r="AE485">
        <f t="shared" si="458"/>
        <v>0</v>
      </c>
      <c r="AF485">
        <f t="shared" si="459"/>
        <v>666.9</v>
      </c>
      <c r="AG485">
        <f t="shared" si="460"/>
        <v>0</v>
      </c>
      <c r="AH485">
        <f t="shared" si="461"/>
        <v>85.5</v>
      </c>
      <c r="AI485">
        <f t="shared" si="462"/>
        <v>0</v>
      </c>
      <c r="AJ485">
        <f t="shared" si="463"/>
        <v>0</v>
      </c>
      <c r="AK485">
        <v>666.9</v>
      </c>
      <c r="AL485">
        <v>0</v>
      </c>
      <c r="AM485">
        <v>0</v>
      </c>
      <c r="AN485">
        <v>0</v>
      </c>
      <c r="AO485">
        <v>666.9</v>
      </c>
      <c r="AP485">
        <v>0</v>
      </c>
      <c r="AQ485">
        <v>85.5</v>
      </c>
      <c r="AR485">
        <v>0</v>
      </c>
      <c r="AS485">
        <v>0</v>
      </c>
      <c r="AT485">
        <v>78</v>
      </c>
      <c r="AU485">
        <v>50</v>
      </c>
      <c r="AV485">
        <v>1</v>
      </c>
      <c r="AW485">
        <v>1</v>
      </c>
      <c r="AZ485">
        <v>6.53</v>
      </c>
      <c r="BA485">
        <v>6.53</v>
      </c>
      <c r="BB485">
        <v>6.53</v>
      </c>
      <c r="BC485">
        <v>6.53</v>
      </c>
      <c r="BD485" t="s">
        <v>4</v>
      </c>
      <c r="BE485" t="s">
        <v>4</v>
      </c>
      <c r="BF485" t="s">
        <v>4</v>
      </c>
      <c r="BG485" t="s">
        <v>4</v>
      </c>
      <c r="BH485">
        <v>0</v>
      </c>
      <c r="BI485">
        <v>1</v>
      </c>
      <c r="BJ485" t="s">
        <v>605</v>
      </c>
      <c r="BM485">
        <v>69001</v>
      </c>
      <c r="BN485">
        <v>0</v>
      </c>
      <c r="BO485" t="s">
        <v>4</v>
      </c>
      <c r="BP485">
        <v>0</v>
      </c>
      <c r="BQ485">
        <v>6</v>
      </c>
      <c r="BR485">
        <v>0</v>
      </c>
      <c r="BS485">
        <v>6.53</v>
      </c>
      <c r="BT485">
        <v>1</v>
      </c>
      <c r="BU485">
        <v>1</v>
      </c>
      <c r="BV485">
        <v>1</v>
      </c>
      <c r="BW485">
        <v>1</v>
      </c>
      <c r="BX485">
        <v>1</v>
      </c>
      <c r="BY485" t="s">
        <v>4</v>
      </c>
      <c r="BZ485">
        <v>78</v>
      </c>
      <c r="CA485">
        <v>50</v>
      </c>
      <c r="CF485">
        <v>0</v>
      </c>
      <c r="CG485">
        <v>0</v>
      </c>
      <c r="CM485">
        <v>0</v>
      </c>
      <c r="CN485" t="s">
        <v>4</v>
      </c>
      <c r="CO485">
        <v>0</v>
      </c>
      <c r="CP485">
        <f t="shared" si="464"/>
        <v>348.39</v>
      </c>
      <c r="CQ485">
        <f t="shared" si="465"/>
        <v>0</v>
      </c>
      <c r="CR485">
        <f t="shared" si="466"/>
        <v>0</v>
      </c>
      <c r="CS485">
        <f t="shared" si="467"/>
        <v>0</v>
      </c>
      <c r="CT485">
        <f t="shared" si="468"/>
        <v>4354.857</v>
      </c>
      <c r="CU485">
        <f t="shared" si="469"/>
        <v>0</v>
      </c>
      <c r="CV485">
        <f t="shared" si="470"/>
        <v>85.5</v>
      </c>
      <c r="CW485">
        <f t="shared" si="471"/>
        <v>0</v>
      </c>
      <c r="CX485">
        <f t="shared" si="472"/>
        <v>0</v>
      </c>
      <c r="CY485">
        <f t="shared" si="473"/>
        <v>271.74419999999998</v>
      </c>
      <c r="CZ485">
        <f t="shared" si="474"/>
        <v>174.19499999999999</v>
      </c>
      <c r="DC485" t="s">
        <v>4</v>
      </c>
      <c r="DD485" t="s">
        <v>4</v>
      </c>
      <c r="DE485" t="s">
        <v>4</v>
      </c>
      <c r="DF485" t="s">
        <v>4</v>
      </c>
      <c r="DG485" t="s">
        <v>4</v>
      </c>
      <c r="DH485" t="s">
        <v>4</v>
      </c>
      <c r="DI485" t="s">
        <v>4</v>
      </c>
      <c r="DJ485" t="s">
        <v>4</v>
      </c>
      <c r="DK485" t="s">
        <v>4</v>
      </c>
      <c r="DL485" t="s">
        <v>4</v>
      </c>
      <c r="DM485" t="s">
        <v>4</v>
      </c>
      <c r="DN485">
        <v>0</v>
      </c>
      <c r="DO485">
        <v>0</v>
      </c>
      <c r="DP485">
        <v>1</v>
      </c>
      <c r="DQ485">
        <v>1</v>
      </c>
      <c r="DU485">
        <v>1013</v>
      </c>
      <c r="DV485" t="s">
        <v>294</v>
      </c>
      <c r="DW485" t="s">
        <v>294</v>
      </c>
      <c r="DX485">
        <v>1</v>
      </c>
      <c r="EE485">
        <v>16510614</v>
      </c>
      <c r="EF485">
        <v>6</v>
      </c>
      <c r="EG485" t="s">
        <v>53</v>
      </c>
      <c r="EH485">
        <v>0</v>
      </c>
      <c r="EI485" t="s">
        <v>4</v>
      </c>
      <c r="EJ485">
        <v>1</v>
      </c>
      <c r="EK485">
        <v>69001</v>
      </c>
      <c r="EL485" t="s">
        <v>606</v>
      </c>
      <c r="EM485" t="s">
        <v>607</v>
      </c>
      <c r="EO485" t="s">
        <v>4</v>
      </c>
      <c r="EQ485">
        <v>0</v>
      </c>
      <c r="ER485">
        <v>666.9</v>
      </c>
      <c r="ES485">
        <v>0</v>
      </c>
      <c r="ET485">
        <v>0</v>
      </c>
      <c r="EU485">
        <v>0</v>
      </c>
      <c r="EV485">
        <v>666.9</v>
      </c>
      <c r="EW485">
        <v>85.5</v>
      </c>
      <c r="EX485">
        <v>0</v>
      </c>
      <c r="EY485">
        <v>0</v>
      </c>
      <c r="FQ485">
        <v>0</v>
      </c>
      <c r="FR485">
        <f t="shared" si="475"/>
        <v>0</v>
      </c>
      <c r="FS485">
        <v>0</v>
      </c>
      <c r="FX485">
        <v>78</v>
      </c>
      <c r="FY485">
        <v>50</v>
      </c>
      <c r="GA485" t="s">
        <v>4</v>
      </c>
      <c r="GD485">
        <v>0</v>
      </c>
      <c r="GF485">
        <v>1825840702</v>
      </c>
      <c r="GG485">
        <v>1</v>
      </c>
      <c r="GH485">
        <v>1</v>
      </c>
      <c r="GI485">
        <v>4</v>
      </c>
      <c r="GJ485">
        <v>0</v>
      </c>
      <c r="GK485">
        <f>ROUND(R485*(S12)/100,2)</f>
        <v>0</v>
      </c>
      <c r="GL485">
        <f t="shared" si="476"/>
        <v>0</v>
      </c>
      <c r="GM485">
        <f t="shared" si="477"/>
        <v>794.33</v>
      </c>
      <c r="GN485">
        <f t="shared" si="478"/>
        <v>794.33</v>
      </c>
      <c r="GO485">
        <f t="shared" si="479"/>
        <v>0</v>
      </c>
      <c r="GP485">
        <f t="shared" si="480"/>
        <v>0</v>
      </c>
      <c r="GR485">
        <v>0</v>
      </c>
      <c r="GS485">
        <v>3</v>
      </c>
      <c r="GT485">
        <v>0</v>
      </c>
      <c r="GU485" t="s">
        <v>4</v>
      </c>
      <c r="GV485">
        <f t="shared" si="481"/>
        <v>0</v>
      </c>
      <c r="GW485">
        <v>1</v>
      </c>
      <c r="GX485">
        <f t="shared" si="482"/>
        <v>0</v>
      </c>
      <c r="HA485">
        <v>0</v>
      </c>
      <c r="HB485">
        <v>0</v>
      </c>
      <c r="IK485">
        <v>0</v>
      </c>
    </row>
    <row r="486" spans="1:255" x14ac:dyDescent="0.2">
      <c r="A486" s="2">
        <v>18</v>
      </c>
      <c r="B486" s="2">
        <v>1</v>
      </c>
      <c r="C486" s="2">
        <v>856</v>
      </c>
      <c r="D486" s="2"/>
      <c r="E486" s="2" t="s">
        <v>608</v>
      </c>
      <c r="F486" s="2" t="s">
        <v>609</v>
      </c>
      <c r="G486" s="2" t="s">
        <v>610</v>
      </c>
      <c r="H486" s="2" t="s">
        <v>199</v>
      </c>
      <c r="I486" s="2">
        <f>I484*J486</f>
        <v>8.8000000000000005E-3</v>
      </c>
      <c r="J486" s="2">
        <v>0.11</v>
      </c>
      <c r="K486" s="2"/>
      <c r="L486" s="2"/>
      <c r="M486" s="2"/>
      <c r="N486" s="2"/>
      <c r="O486" s="2">
        <f t="shared" si="444"/>
        <v>0</v>
      </c>
      <c r="P486" s="2">
        <f t="shared" si="445"/>
        <v>0</v>
      </c>
      <c r="Q486" s="2">
        <f t="shared" si="446"/>
        <v>0</v>
      </c>
      <c r="R486" s="2">
        <f t="shared" si="447"/>
        <v>0</v>
      </c>
      <c r="S486" s="2">
        <f t="shared" si="448"/>
        <v>0</v>
      </c>
      <c r="T486" s="2">
        <f t="shared" si="449"/>
        <v>0</v>
      </c>
      <c r="U486" s="2">
        <f t="shared" si="450"/>
        <v>0</v>
      </c>
      <c r="V486" s="2">
        <f t="shared" si="451"/>
        <v>0</v>
      </c>
      <c r="W486" s="2">
        <f t="shared" si="452"/>
        <v>0</v>
      </c>
      <c r="X486" s="2">
        <f t="shared" si="453"/>
        <v>0</v>
      </c>
      <c r="Y486" s="2">
        <f t="shared" si="454"/>
        <v>0</v>
      </c>
      <c r="Z486" s="2"/>
      <c r="AA486" s="2">
        <v>16483241</v>
      </c>
      <c r="AB486" s="2">
        <f t="shared" si="455"/>
        <v>0</v>
      </c>
      <c r="AC486" s="2">
        <f t="shared" si="456"/>
        <v>0</v>
      </c>
      <c r="AD486" s="2">
        <f t="shared" si="457"/>
        <v>0</v>
      </c>
      <c r="AE486" s="2">
        <f t="shared" si="458"/>
        <v>0</v>
      </c>
      <c r="AF486" s="2">
        <f t="shared" si="459"/>
        <v>0</v>
      </c>
      <c r="AG486" s="2">
        <f t="shared" si="460"/>
        <v>0</v>
      </c>
      <c r="AH486" s="2">
        <f t="shared" si="461"/>
        <v>0</v>
      </c>
      <c r="AI486" s="2">
        <f t="shared" si="462"/>
        <v>0</v>
      </c>
      <c r="AJ486" s="2">
        <f t="shared" si="463"/>
        <v>0</v>
      </c>
      <c r="AK486" s="2">
        <v>0</v>
      </c>
      <c r="AL486" s="2">
        <v>0</v>
      </c>
      <c r="AM486" s="2">
        <v>0</v>
      </c>
      <c r="AN486" s="2">
        <v>0</v>
      </c>
      <c r="AO486" s="2">
        <v>0</v>
      </c>
      <c r="AP486" s="2">
        <v>0</v>
      </c>
      <c r="AQ486" s="2">
        <v>0</v>
      </c>
      <c r="AR486" s="2">
        <v>0</v>
      </c>
      <c r="AS486" s="2">
        <v>0</v>
      </c>
      <c r="AT486" s="2">
        <v>78</v>
      </c>
      <c r="AU486" s="2">
        <v>50</v>
      </c>
      <c r="AV486" s="2">
        <v>1</v>
      </c>
      <c r="AW486" s="2">
        <v>1</v>
      </c>
      <c r="AX486" s="2"/>
      <c r="AY486" s="2"/>
      <c r="AZ486" s="2">
        <v>1</v>
      </c>
      <c r="BA486" s="2">
        <v>1</v>
      </c>
      <c r="BB486" s="2">
        <v>1</v>
      </c>
      <c r="BC486" s="2">
        <v>1</v>
      </c>
      <c r="BD486" s="2" t="s">
        <v>4</v>
      </c>
      <c r="BE486" s="2" t="s">
        <v>4</v>
      </c>
      <c r="BF486" s="2" t="s">
        <v>4</v>
      </c>
      <c r="BG486" s="2" t="s">
        <v>4</v>
      </c>
      <c r="BH486" s="2">
        <v>3</v>
      </c>
      <c r="BI486" s="2">
        <v>1</v>
      </c>
      <c r="BJ486" s="2" t="s">
        <v>4</v>
      </c>
      <c r="BK486" s="2"/>
      <c r="BL486" s="2"/>
      <c r="BM486" s="2">
        <v>69001</v>
      </c>
      <c r="BN486" s="2">
        <v>0</v>
      </c>
      <c r="BO486" s="2" t="s">
        <v>4</v>
      </c>
      <c r="BP486" s="2">
        <v>0</v>
      </c>
      <c r="BQ486" s="2">
        <v>6</v>
      </c>
      <c r="BR486" s="2">
        <v>0</v>
      </c>
      <c r="BS486" s="2">
        <v>1</v>
      </c>
      <c r="BT486" s="2">
        <v>1</v>
      </c>
      <c r="BU486" s="2">
        <v>1</v>
      </c>
      <c r="BV486" s="2">
        <v>1</v>
      </c>
      <c r="BW486" s="2">
        <v>1</v>
      </c>
      <c r="BX486" s="2">
        <v>1</v>
      </c>
      <c r="BY486" s="2" t="s">
        <v>4</v>
      </c>
      <c r="BZ486" s="2">
        <v>78</v>
      </c>
      <c r="CA486" s="2">
        <v>50</v>
      </c>
      <c r="CB486" s="2"/>
      <c r="CC486" s="2"/>
      <c r="CD486" s="2"/>
      <c r="CE486" s="2"/>
      <c r="CF486" s="2">
        <v>0</v>
      </c>
      <c r="CG486" s="2">
        <v>0</v>
      </c>
      <c r="CH486" s="2"/>
      <c r="CI486" s="2"/>
      <c r="CJ486" s="2"/>
      <c r="CK486" s="2"/>
      <c r="CL486" s="2"/>
      <c r="CM486" s="2">
        <v>0</v>
      </c>
      <c r="CN486" s="2" t="s">
        <v>4</v>
      </c>
      <c r="CO486" s="2">
        <v>0</v>
      </c>
      <c r="CP486" s="2">
        <f t="shared" si="464"/>
        <v>0</v>
      </c>
      <c r="CQ486" s="2">
        <f t="shared" si="465"/>
        <v>0</v>
      </c>
      <c r="CR486" s="2">
        <f t="shared" si="466"/>
        <v>0</v>
      </c>
      <c r="CS486" s="2">
        <f t="shared" si="467"/>
        <v>0</v>
      </c>
      <c r="CT486" s="2">
        <f t="shared" si="468"/>
        <v>0</v>
      </c>
      <c r="CU486" s="2">
        <f t="shared" si="469"/>
        <v>0</v>
      </c>
      <c r="CV486" s="2">
        <f t="shared" si="470"/>
        <v>0</v>
      </c>
      <c r="CW486" s="2">
        <f t="shared" si="471"/>
        <v>0</v>
      </c>
      <c r="CX486" s="2">
        <f t="shared" si="472"/>
        <v>0</v>
      </c>
      <c r="CY486" s="2">
        <f t="shared" si="473"/>
        <v>0</v>
      </c>
      <c r="CZ486" s="2">
        <f t="shared" si="474"/>
        <v>0</v>
      </c>
      <c r="DA486" s="2"/>
      <c r="DB486" s="2"/>
      <c r="DC486" s="2" t="s">
        <v>4</v>
      </c>
      <c r="DD486" s="2" t="s">
        <v>4</v>
      </c>
      <c r="DE486" s="2" t="s">
        <v>4</v>
      </c>
      <c r="DF486" s="2" t="s">
        <v>4</v>
      </c>
      <c r="DG486" s="2" t="s">
        <v>4</v>
      </c>
      <c r="DH486" s="2" t="s">
        <v>4</v>
      </c>
      <c r="DI486" s="2" t="s">
        <v>4</v>
      </c>
      <c r="DJ486" s="2" t="s">
        <v>4</v>
      </c>
      <c r="DK486" s="2" t="s">
        <v>4</v>
      </c>
      <c r="DL486" s="2" t="s">
        <v>4</v>
      </c>
      <c r="DM486" s="2" t="s">
        <v>4</v>
      </c>
      <c r="DN486" s="2">
        <v>0</v>
      </c>
      <c r="DO486" s="2">
        <v>0</v>
      </c>
      <c r="DP486" s="2">
        <v>1</v>
      </c>
      <c r="DQ486" s="2">
        <v>1</v>
      </c>
      <c r="DR486" s="2"/>
      <c r="DS486" s="2"/>
      <c r="DT486" s="2"/>
      <c r="DU486" s="2">
        <v>1009</v>
      </c>
      <c r="DV486" s="2" t="s">
        <v>199</v>
      </c>
      <c r="DW486" s="2" t="s">
        <v>199</v>
      </c>
      <c r="DX486" s="2">
        <v>1000</v>
      </c>
      <c r="DY486" s="2"/>
      <c r="DZ486" s="2"/>
      <c r="EA486" s="2"/>
      <c r="EB486" s="2"/>
      <c r="EC486" s="2"/>
      <c r="ED486" s="2"/>
      <c r="EE486" s="2">
        <v>16510614</v>
      </c>
      <c r="EF486" s="2">
        <v>6</v>
      </c>
      <c r="EG486" s="2" t="s">
        <v>53</v>
      </c>
      <c r="EH486" s="2">
        <v>0</v>
      </c>
      <c r="EI486" s="2" t="s">
        <v>4</v>
      </c>
      <c r="EJ486" s="2">
        <v>1</v>
      </c>
      <c r="EK486" s="2">
        <v>69001</v>
      </c>
      <c r="EL486" s="2" t="s">
        <v>606</v>
      </c>
      <c r="EM486" s="2" t="s">
        <v>607</v>
      </c>
      <c r="EN486" s="2"/>
      <c r="EO486" s="2" t="s">
        <v>4</v>
      </c>
      <c r="EP486" s="2"/>
      <c r="EQ486" s="2">
        <v>0</v>
      </c>
      <c r="ER486" s="2">
        <v>0</v>
      </c>
      <c r="ES486" s="2">
        <v>0</v>
      </c>
      <c r="ET486" s="2">
        <v>0</v>
      </c>
      <c r="EU486" s="2">
        <v>0</v>
      </c>
      <c r="EV486" s="2">
        <v>0</v>
      </c>
      <c r="EW486" s="2">
        <v>0</v>
      </c>
      <c r="EX486" s="2">
        <v>0</v>
      </c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>
        <v>0</v>
      </c>
      <c r="FR486" s="2">
        <f t="shared" si="475"/>
        <v>0</v>
      </c>
      <c r="FS486" s="2">
        <v>0</v>
      </c>
      <c r="FT486" s="2"/>
      <c r="FU486" s="2"/>
      <c r="FV486" s="2"/>
      <c r="FW486" s="2"/>
      <c r="FX486" s="2">
        <v>78</v>
      </c>
      <c r="FY486" s="2">
        <v>50</v>
      </c>
      <c r="FZ486" s="2"/>
      <c r="GA486" s="2" t="s">
        <v>4</v>
      </c>
      <c r="GB486" s="2"/>
      <c r="GC486" s="2"/>
      <c r="GD486" s="2">
        <v>0</v>
      </c>
      <c r="GE486" s="2"/>
      <c r="GF486" s="2">
        <v>-179832266</v>
      </c>
      <c r="GG486" s="2">
        <v>2</v>
      </c>
      <c r="GH486" s="2">
        <v>1</v>
      </c>
      <c r="GI486" s="2">
        <v>-2</v>
      </c>
      <c r="GJ486" s="2">
        <v>0</v>
      </c>
      <c r="GK486" s="2">
        <f>ROUND(R486*(R12)/100,2)</f>
        <v>0</v>
      </c>
      <c r="GL486" s="2">
        <f t="shared" si="476"/>
        <v>0</v>
      </c>
      <c r="GM486" s="2">
        <f t="shared" si="477"/>
        <v>0</v>
      </c>
      <c r="GN486" s="2">
        <f t="shared" si="478"/>
        <v>0</v>
      </c>
      <c r="GO486" s="2">
        <f t="shared" si="479"/>
        <v>0</v>
      </c>
      <c r="GP486" s="2">
        <f t="shared" si="480"/>
        <v>0</v>
      </c>
      <c r="GQ486" s="2"/>
      <c r="GR486" s="2">
        <v>0</v>
      </c>
      <c r="GS486" s="2">
        <v>3</v>
      </c>
      <c r="GT486" s="2">
        <v>0</v>
      </c>
      <c r="GU486" s="2" t="s">
        <v>4</v>
      </c>
      <c r="GV486" s="2">
        <f t="shared" si="481"/>
        <v>0</v>
      </c>
      <c r="GW486" s="2">
        <v>1</v>
      </c>
      <c r="GX486" s="2">
        <f t="shared" si="482"/>
        <v>0</v>
      </c>
      <c r="GY486" s="2"/>
      <c r="GZ486" s="2"/>
      <c r="HA486" s="2">
        <v>0</v>
      </c>
      <c r="HB486" s="2">
        <v>0</v>
      </c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  <c r="IG486" s="2"/>
      <c r="IH486" s="2"/>
      <c r="II486" s="2"/>
      <c r="IJ486" s="2"/>
      <c r="IK486" s="2">
        <v>0</v>
      </c>
      <c r="IL486" s="2"/>
      <c r="IM486" s="2"/>
      <c r="IN486" s="2"/>
      <c r="IO486" s="2"/>
      <c r="IP486" s="2"/>
      <c r="IQ486" s="2"/>
      <c r="IR486" s="2"/>
      <c r="IS486" s="2"/>
      <c r="IT486" s="2"/>
      <c r="IU486" s="2"/>
    </row>
    <row r="487" spans="1:255" x14ac:dyDescent="0.2">
      <c r="A487">
        <v>18</v>
      </c>
      <c r="B487">
        <v>1</v>
      </c>
      <c r="C487">
        <v>858</v>
      </c>
      <c r="E487" t="s">
        <v>608</v>
      </c>
      <c r="F487" t="s">
        <v>609</v>
      </c>
      <c r="G487" t="s">
        <v>610</v>
      </c>
      <c r="H487" t="s">
        <v>199</v>
      </c>
      <c r="I487">
        <f>I485*J487</f>
        <v>8.8000000000000005E-3</v>
      </c>
      <c r="J487">
        <v>0.11</v>
      </c>
      <c r="O487">
        <f t="shared" si="444"/>
        <v>0</v>
      </c>
      <c r="P487">
        <f t="shared" si="445"/>
        <v>0</v>
      </c>
      <c r="Q487">
        <f t="shared" si="446"/>
        <v>0</v>
      </c>
      <c r="R487">
        <f t="shared" si="447"/>
        <v>0</v>
      </c>
      <c r="S487">
        <f t="shared" si="448"/>
        <v>0</v>
      </c>
      <c r="T487">
        <f t="shared" si="449"/>
        <v>0</v>
      </c>
      <c r="U487">
        <f t="shared" si="450"/>
        <v>0</v>
      </c>
      <c r="V487">
        <f t="shared" si="451"/>
        <v>0</v>
      </c>
      <c r="W487">
        <f t="shared" si="452"/>
        <v>0</v>
      </c>
      <c r="X487">
        <f t="shared" si="453"/>
        <v>0</v>
      </c>
      <c r="Y487">
        <f t="shared" si="454"/>
        <v>0</v>
      </c>
      <c r="AA487">
        <v>16483255</v>
      </c>
      <c r="AB487">
        <f t="shared" si="455"/>
        <v>0</v>
      </c>
      <c r="AC487">
        <f t="shared" si="456"/>
        <v>0</v>
      </c>
      <c r="AD487">
        <f t="shared" si="457"/>
        <v>0</v>
      </c>
      <c r="AE487">
        <f t="shared" si="458"/>
        <v>0</v>
      </c>
      <c r="AF487">
        <f t="shared" si="459"/>
        <v>0</v>
      </c>
      <c r="AG487">
        <f t="shared" si="460"/>
        <v>0</v>
      </c>
      <c r="AH487">
        <f t="shared" si="461"/>
        <v>0</v>
      </c>
      <c r="AI487">
        <f t="shared" si="462"/>
        <v>0</v>
      </c>
      <c r="AJ487">
        <f t="shared" si="463"/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78</v>
      </c>
      <c r="AU487">
        <v>50</v>
      </c>
      <c r="AV487">
        <v>1</v>
      </c>
      <c r="AW487">
        <v>1</v>
      </c>
      <c r="AZ487">
        <v>6.53</v>
      </c>
      <c r="BA487">
        <v>1</v>
      </c>
      <c r="BB487">
        <v>1</v>
      </c>
      <c r="BC487">
        <v>6.53</v>
      </c>
      <c r="BD487" t="s">
        <v>4</v>
      </c>
      <c r="BE487" t="s">
        <v>4</v>
      </c>
      <c r="BF487" t="s">
        <v>4</v>
      </c>
      <c r="BG487" t="s">
        <v>4</v>
      </c>
      <c r="BH487">
        <v>3</v>
      </c>
      <c r="BI487">
        <v>1</v>
      </c>
      <c r="BJ487" t="s">
        <v>4</v>
      </c>
      <c r="BM487">
        <v>69001</v>
      </c>
      <c r="BN487">
        <v>0</v>
      </c>
      <c r="BO487" t="s">
        <v>4</v>
      </c>
      <c r="BP487">
        <v>0</v>
      </c>
      <c r="BQ487">
        <v>6</v>
      </c>
      <c r="BR487">
        <v>0</v>
      </c>
      <c r="BS487">
        <v>1</v>
      </c>
      <c r="BT487">
        <v>1</v>
      </c>
      <c r="BU487">
        <v>1</v>
      </c>
      <c r="BV487">
        <v>1</v>
      </c>
      <c r="BW487">
        <v>1</v>
      </c>
      <c r="BX487">
        <v>1</v>
      </c>
      <c r="BY487" t="s">
        <v>4</v>
      </c>
      <c r="BZ487">
        <v>78</v>
      </c>
      <c r="CA487">
        <v>50</v>
      </c>
      <c r="CF487">
        <v>0</v>
      </c>
      <c r="CG487">
        <v>0</v>
      </c>
      <c r="CM487">
        <v>0</v>
      </c>
      <c r="CN487" t="s">
        <v>4</v>
      </c>
      <c r="CO487">
        <v>0</v>
      </c>
      <c r="CP487">
        <f t="shared" si="464"/>
        <v>0</v>
      </c>
      <c r="CQ487">
        <f t="shared" si="465"/>
        <v>0</v>
      </c>
      <c r="CR487">
        <f t="shared" si="466"/>
        <v>0</v>
      </c>
      <c r="CS487">
        <f t="shared" si="467"/>
        <v>0</v>
      </c>
      <c r="CT487">
        <f t="shared" si="468"/>
        <v>0</v>
      </c>
      <c r="CU487">
        <f t="shared" si="469"/>
        <v>0</v>
      </c>
      <c r="CV487">
        <f t="shared" si="470"/>
        <v>0</v>
      </c>
      <c r="CW487">
        <f t="shared" si="471"/>
        <v>0</v>
      </c>
      <c r="CX487">
        <f t="shared" si="472"/>
        <v>0</v>
      </c>
      <c r="CY487">
        <f t="shared" si="473"/>
        <v>0</v>
      </c>
      <c r="CZ487">
        <f t="shared" si="474"/>
        <v>0</v>
      </c>
      <c r="DC487" t="s">
        <v>4</v>
      </c>
      <c r="DD487" t="s">
        <v>4</v>
      </c>
      <c r="DE487" t="s">
        <v>4</v>
      </c>
      <c r="DF487" t="s">
        <v>4</v>
      </c>
      <c r="DG487" t="s">
        <v>4</v>
      </c>
      <c r="DH487" t="s">
        <v>4</v>
      </c>
      <c r="DI487" t="s">
        <v>4</v>
      </c>
      <c r="DJ487" t="s">
        <v>4</v>
      </c>
      <c r="DK487" t="s">
        <v>4</v>
      </c>
      <c r="DL487" t="s">
        <v>4</v>
      </c>
      <c r="DM487" t="s">
        <v>4</v>
      </c>
      <c r="DN487">
        <v>0</v>
      </c>
      <c r="DO487">
        <v>0</v>
      </c>
      <c r="DP487">
        <v>1</v>
      </c>
      <c r="DQ487">
        <v>1</v>
      </c>
      <c r="DU487">
        <v>1009</v>
      </c>
      <c r="DV487" t="s">
        <v>199</v>
      </c>
      <c r="DW487" t="s">
        <v>199</v>
      </c>
      <c r="DX487">
        <v>1000</v>
      </c>
      <c r="EE487">
        <v>16510614</v>
      </c>
      <c r="EF487">
        <v>6</v>
      </c>
      <c r="EG487" t="s">
        <v>53</v>
      </c>
      <c r="EH487">
        <v>0</v>
      </c>
      <c r="EI487" t="s">
        <v>4</v>
      </c>
      <c r="EJ487">
        <v>1</v>
      </c>
      <c r="EK487">
        <v>69001</v>
      </c>
      <c r="EL487" t="s">
        <v>606</v>
      </c>
      <c r="EM487" t="s">
        <v>607</v>
      </c>
      <c r="EO487" t="s">
        <v>4</v>
      </c>
      <c r="EQ487">
        <v>0</v>
      </c>
      <c r="ER487">
        <v>0</v>
      </c>
      <c r="ES487">
        <v>0</v>
      </c>
      <c r="ET487">
        <v>0</v>
      </c>
      <c r="EU487">
        <v>0</v>
      </c>
      <c r="EV487">
        <v>0</v>
      </c>
      <c r="EW487">
        <v>0</v>
      </c>
      <c r="EX487">
        <v>0</v>
      </c>
      <c r="FQ487">
        <v>0</v>
      </c>
      <c r="FR487">
        <f t="shared" si="475"/>
        <v>0</v>
      </c>
      <c r="FS487">
        <v>0</v>
      </c>
      <c r="FX487">
        <v>78</v>
      </c>
      <c r="FY487">
        <v>50</v>
      </c>
      <c r="GA487" t="s">
        <v>4</v>
      </c>
      <c r="GD487">
        <v>0</v>
      </c>
      <c r="GF487">
        <v>-179832266</v>
      </c>
      <c r="GG487">
        <v>1</v>
      </c>
      <c r="GH487">
        <v>1</v>
      </c>
      <c r="GI487">
        <v>4</v>
      </c>
      <c r="GJ487">
        <v>0</v>
      </c>
      <c r="GK487">
        <f>ROUND(R487*(S12)/100,2)</f>
        <v>0</v>
      </c>
      <c r="GL487">
        <f t="shared" si="476"/>
        <v>0</v>
      </c>
      <c r="GM487">
        <f t="shared" si="477"/>
        <v>0</v>
      </c>
      <c r="GN487">
        <f t="shared" si="478"/>
        <v>0</v>
      </c>
      <c r="GO487">
        <f t="shared" si="479"/>
        <v>0</v>
      </c>
      <c r="GP487">
        <f t="shared" si="480"/>
        <v>0</v>
      </c>
      <c r="GR487">
        <v>0</v>
      </c>
      <c r="GS487">
        <v>3</v>
      </c>
      <c r="GT487">
        <v>0</v>
      </c>
      <c r="GU487" t="s">
        <v>4</v>
      </c>
      <c r="GV487">
        <f t="shared" si="481"/>
        <v>0</v>
      </c>
      <c r="GW487">
        <v>1</v>
      </c>
      <c r="GX487">
        <f t="shared" si="482"/>
        <v>0</v>
      </c>
      <c r="HA487">
        <v>0</v>
      </c>
      <c r="HB487">
        <v>0</v>
      </c>
      <c r="IK487">
        <v>0</v>
      </c>
    </row>
    <row r="488" spans="1:255" x14ac:dyDescent="0.2">
      <c r="A488" s="2">
        <v>17</v>
      </c>
      <c r="B488" s="2">
        <v>1</v>
      </c>
      <c r="C488" s="2">
        <f>ROW(SmtRes!A870)</f>
        <v>870</v>
      </c>
      <c r="D488" s="2">
        <f>ROW(EtalonRes!A855)</f>
        <v>855</v>
      </c>
      <c r="E488" s="2" t="s">
        <v>611</v>
      </c>
      <c r="F488" s="2" t="s">
        <v>612</v>
      </c>
      <c r="G488" s="2" t="s">
        <v>613</v>
      </c>
      <c r="H488" s="2" t="s">
        <v>38</v>
      </c>
      <c r="I488" s="2">
        <f>ROUND(4/100,9)</f>
        <v>0.04</v>
      </c>
      <c r="J488" s="2">
        <v>0</v>
      </c>
      <c r="K488" s="2"/>
      <c r="L488" s="2"/>
      <c r="M488" s="2"/>
      <c r="N488" s="2"/>
      <c r="O488" s="2">
        <f t="shared" si="444"/>
        <v>111.69</v>
      </c>
      <c r="P488" s="2">
        <f t="shared" si="445"/>
        <v>1.66</v>
      </c>
      <c r="Q488" s="2">
        <f t="shared" si="446"/>
        <v>41.75</v>
      </c>
      <c r="R488" s="2">
        <f t="shared" si="447"/>
        <v>5.66</v>
      </c>
      <c r="S488" s="2">
        <f t="shared" si="448"/>
        <v>68.28</v>
      </c>
      <c r="T488" s="2">
        <f t="shared" si="449"/>
        <v>0</v>
      </c>
      <c r="U488" s="2">
        <f t="shared" si="450"/>
        <v>6.8834399999999993</v>
      </c>
      <c r="V488" s="2">
        <f t="shared" si="451"/>
        <v>0.42100000000000004</v>
      </c>
      <c r="W488" s="2">
        <f t="shared" si="452"/>
        <v>0</v>
      </c>
      <c r="X488" s="2">
        <f t="shared" si="453"/>
        <v>85.03</v>
      </c>
      <c r="Y488" s="2">
        <f t="shared" si="454"/>
        <v>52.5</v>
      </c>
      <c r="Z488" s="2"/>
      <c r="AA488" s="2">
        <v>16483241</v>
      </c>
      <c r="AB488" s="2">
        <f t="shared" si="455"/>
        <v>2792.1619999999998</v>
      </c>
      <c r="AC488" s="2">
        <f t="shared" si="456"/>
        <v>41.38</v>
      </c>
      <c r="AD488" s="2">
        <f>ROUND(((((ET488*1.25))-((EU488*1.25)))+AE488),6)</f>
        <v>1043.6875</v>
      </c>
      <c r="AE488" s="2">
        <f>ROUND(((EU488*1.25)),6)</f>
        <v>141.57499999999999</v>
      </c>
      <c r="AF488" s="2">
        <f>ROUND(((EV488*1.15)),6)</f>
        <v>1707.0944999999999</v>
      </c>
      <c r="AG488" s="2">
        <f t="shared" si="460"/>
        <v>0</v>
      </c>
      <c r="AH488" s="2">
        <f>((EW488*1.15))</f>
        <v>172.08599999999998</v>
      </c>
      <c r="AI488" s="2">
        <f>((EX488*1.25))</f>
        <v>10.525</v>
      </c>
      <c r="AJ488" s="2">
        <f t="shared" si="463"/>
        <v>0</v>
      </c>
      <c r="AK488" s="2">
        <v>2360.7600000000002</v>
      </c>
      <c r="AL488" s="2">
        <v>41.38</v>
      </c>
      <c r="AM488" s="2">
        <v>834.95</v>
      </c>
      <c r="AN488" s="2">
        <v>113.26</v>
      </c>
      <c r="AO488" s="2">
        <v>1484.43</v>
      </c>
      <c r="AP488" s="2">
        <v>0</v>
      </c>
      <c r="AQ488" s="2">
        <v>149.63999999999999</v>
      </c>
      <c r="AR488" s="2">
        <v>8.42</v>
      </c>
      <c r="AS488" s="2">
        <v>0</v>
      </c>
      <c r="AT488" s="2">
        <v>115</v>
      </c>
      <c r="AU488" s="2">
        <v>71</v>
      </c>
      <c r="AV488" s="2">
        <v>1</v>
      </c>
      <c r="AW488" s="2">
        <v>1</v>
      </c>
      <c r="AX488" s="2"/>
      <c r="AY488" s="2"/>
      <c r="AZ488" s="2">
        <v>1</v>
      </c>
      <c r="BA488" s="2">
        <v>1</v>
      </c>
      <c r="BB488" s="2">
        <v>1</v>
      </c>
      <c r="BC488" s="2">
        <v>1</v>
      </c>
      <c r="BD488" s="2" t="s">
        <v>4</v>
      </c>
      <c r="BE488" s="2" t="s">
        <v>4</v>
      </c>
      <c r="BF488" s="2" t="s">
        <v>4</v>
      </c>
      <c r="BG488" s="2" t="s">
        <v>4</v>
      </c>
      <c r="BH488" s="2">
        <v>0</v>
      </c>
      <c r="BI488" s="2">
        <v>1</v>
      </c>
      <c r="BJ488" s="2" t="s">
        <v>614</v>
      </c>
      <c r="BK488" s="2"/>
      <c r="BL488" s="2"/>
      <c r="BM488" s="2">
        <v>16001</v>
      </c>
      <c r="BN488" s="2">
        <v>0</v>
      </c>
      <c r="BO488" s="2" t="s">
        <v>4</v>
      </c>
      <c r="BP488" s="2">
        <v>0</v>
      </c>
      <c r="BQ488" s="2">
        <v>2</v>
      </c>
      <c r="BR488" s="2">
        <v>0</v>
      </c>
      <c r="BS488" s="2">
        <v>1</v>
      </c>
      <c r="BT488" s="2">
        <v>1</v>
      </c>
      <c r="BU488" s="2">
        <v>1</v>
      </c>
      <c r="BV488" s="2">
        <v>1</v>
      </c>
      <c r="BW488" s="2">
        <v>1</v>
      </c>
      <c r="BX488" s="2">
        <v>1</v>
      </c>
      <c r="BY488" s="2" t="s">
        <v>4</v>
      </c>
      <c r="BZ488" s="2">
        <v>128</v>
      </c>
      <c r="CA488" s="2">
        <v>83</v>
      </c>
      <c r="CB488" s="2"/>
      <c r="CC488" s="2"/>
      <c r="CD488" s="2"/>
      <c r="CE488" s="2"/>
      <c r="CF488" s="2">
        <v>0</v>
      </c>
      <c r="CG488" s="2">
        <v>0</v>
      </c>
      <c r="CH488" s="2"/>
      <c r="CI488" s="2"/>
      <c r="CJ488" s="2"/>
      <c r="CK488" s="2"/>
      <c r="CL488" s="2"/>
      <c r="CM488" s="2">
        <v>0</v>
      </c>
      <c r="CN488" s="2" t="s">
        <v>1126</v>
      </c>
      <c r="CO488" s="2">
        <v>0</v>
      </c>
      <c r="CP488" s="2">
        <f t="shared" si="464"/>
        <v>111.69</v>
      </c>
      <c r="CQ488" s="2">
        <f t="shared" si="465"/>
        <v>41.38</v>
      </c>
      <c r="CR488" s="2">
        <f t="shared" si="466"/>
        <v>1043.6875</v>
      </c>
      <c r="CS488" s="2">
        <f t="shared" si="467"/>
        <v>141.57499999999999</v>
      </c>
      <c r="CT488" s="2">
        <f t="shared" si="468"/>
        <v>1707.0944999999999</v>
      </c>
      <c r="CU488" s="2">
        <f t="shared" si="469"/>
        <v>0</v>
      </c>
      <c r="CV488" s="2">
        <f t="shared" si="470"/>
        <v>172.08599999999998</v>
      </c>
      <c r="CW488" s="2">
        <f t="shared" si="471"/>
        <v>10.525</v>
      </c>
      <c r="CX488" s="2">
        <f t="shared" si="472"/>
        <v>0</v>
      </c>
      <c r="CY488" s="2">
        <f t="shared" si="473"/>
        <v>85.031000000000006</v>
      </c>
      <c r="CZ488" s="2">
        <f t="shared" si="474"/>
        <v>52.497399999999999</v>
      </c>
      <c r="DA488" s="2"/>
      <c r="DB488" s="2"/>
      <c r="DC488" s="2" t="s">
        <v>4</v>
      </c>
      <c r="DD488" s="2" t="s">
        <v>4</v>
      </c>
      <c r="DE488" s="2" t="s">
        <v>76</v>
      </c>
      <c r="DF488" s="2" t="s">
        <v>76</v>
      </c>
      <c r="DG488" s="2" t="s">
        <v>77</v>
      </c>
      <c r="DH488" s="2" t="s">
        <v>4</v>
      </c>
      <c r="DI488" s="2" t="s">
        <v>77</v>
      </c>
      <c r="DJ488" s="2" t="s">
        <v>76</v>
      </c>
      <c r="DK488" s="2" t="s">
        <v>4</v>
      </c>
      <c r="DL488" s="2" t="s">
        <v>4</v>
      </c>
      <c r="DM488" s="2" t="s">
        <v>4</v>
      </c>
      <c r="DN488" s="2">
        <v>0</v>
      </c>
      <c r="DO488" s="2">
        <v>0</v>
      </c>
      <c r="DP488" s="2">
        <v>1</v>
      </c>
      <c r="DQ488" s="2">
        <v>1</v>
      </c>
      <c r="DR488" s="2"/>
      <c r="DS488" s="2"/>
      <c r="DT488" s="2"/>
      <c r="DU488" s="2">
        <v>1003</v>
      </c>
      <c r="DV488" s="2" t="s">
        <v>38</v>
      </c>
      <c r="DW488" s="2" t="s">
        <v>38</v>
      </c>
      <c r="DX488" s="2">
        <v>100</v>
      </c>
      <c r="DY488" s="2"/>
      <c r="DZ488" s="2"/>
      <c r="EA488" s="2"/>
      <c r="EB488" s="2"/>
      <c r="EC488" s="2"/>
      <c r="ED488" s="2"/>
      <c r="EE488" s="2">
        <v>16510514</v>
      </c>
      <c r="EF488" s="2">
        <v>2</v>
      </c>
      <c r="EG488" s="2" t="s">
        <v>22</v>
      </c>
      <c r="EH488" s="2">
        <v>0</v>
      </c>
      <c r="EI488" s="2" t="s">
        <v>4</v>
      </c>
      <c r="EJ488" s="2">
        <v>1</v>
      </c>
      <c r="EK488" s="2">
        <v>16001</v>
      </c>
      <c r="EL488" s="2" t="s">
        <v>534</v>
      </c>
      <c r="EM488" s="2" t="s">
        <v>535</v>
      </c>
      <c r="EN488" s="2"/>
      <c r="EO488" s="2" t="s">
        <v>78</v>
      </c>
      <c r="EP488" s="2"/>
      <c r="EQ488" s="2">
        <v>0</v>
      </c>
      <c r="ER488" s="2">
        <v>2360.7600000000002</v>
      </c>
      <c r="ES488" s="2">
        <v>41.38</v>
      </c>
      <c r="ET488" s="2">
        <v>834.95</v>
      </c>
      <c r="EU488" s="2">
        <v>113.26</v>
      </c>
      <c r="EV488" s="2">
        <v>1484.43</v>
      </c>
      <c r="EW488" s="2">
        <v>149.63999999999999</v>
      </c>
      <c r="EX488" s="2">
        <v>8.42</v>
      </c>
      <c r="EY488" s="2">
        <v>0</v>
      </c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>
        <v>0</v>
      </c>
      <c r="FR488" s="2">
        <f t="shared" si="475"/>
        <v>0</v>
      </c>
      <c r="FS488" s="2">
        <v>0</v>
      </c>
      <c r="FT488" s="2" t="s">
        <v>26</v>
      </c>
      <c r="FU488" s="2" t="s">
        <v>27</v>
      </c>
      <c r="FV488" s="2"/>
      <c r="FW488" s="2"/>
      <c r="FX488" s="2">
        <v>115.2</v>
      </c>
      <c r="FY488" s="2">
        <v>70.55</v>
      </c>
      <c r="FZ488" s="2"/>
      <c r="GA488" s="2" t="s">
        <v>4</v>
      </c>
      <c r="GB488" s="2"/>
      <c r="GC488" s="2"/>
      <c r="GD488" s="2">
        <v>0</v>
      </c>
      <c r="GE488" s="2"/>
      <c r="GF488" s="2">
        <v>-1288673015</v>
      </c>
      <c r="GG488" s="2">
        <v>2</v>
      </c>
      <c r="GH488" s="2">
        <v>1</v>
      </c>
      <c r="GI488" s="2">
        <v>-2</v>
      </c>
      <c r="GJ488" s="2">
        <v>0</v>
      </c>
      <c r="GK488" s="2">
        <f>ROUND(R488*(R12)/100,2)</f>
        <v>0</v>
      </c>
      <c r="GL488" s="2">
        <f t="shared" si="476"/>
        <v>0</v>
      </c>
      <c r="GM488" s="2">
        <f t="shared" si="477"/>
        <v>249.22</v>
      </c>
      <c r="GN488" s="2">
        <f t="shared" si="478"/>
        <v>249.22</v>
      </c>
      <c r="GO488" s="2">
        <f t="shared" si="479"/>
        <v>0</v>
      </c>
      <c r="GP488" s="2">
        <f t="shared" si="480"/>
        <v>0</v>
      </c>
      <c r="GQ488" s="2"/>
      <c r="GR488" s="2">
        <v>0</v>
      </c>
      <c r="GS488" s="2">
        <v>3</v>
      </c>
      <c r="GT488" s="2">
        <v>0</v>
      </c>
      <c r="GU488" s="2" t="s">
        <v>4</v>
      </c>
      <c r="GV488" s="2">
        <f t="shared" si="481"/>
        <v>0</v>
      </c>
      <c r="GW488" s="2">
        <v>1</v>
      </c>
      <c r="GX488" s="2">
        <f t="shared" si="482"/>
        <v>0</v>
      </c>
      <c r="GY488" s="2"/>
      <c r="GZ488" s="2"/>
      <c r="HA488" s="2">
        <v>0</v>
      </c>
      <c r="HB488" s="2">
        <v>0</v>
      </c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  <c r="IG488" s="2"/>
      <c r="IH488" s="2"/>
      <c r="II488" s="2"/>
      <c r="IJ488" s="2"/>
      <c r="IK488" s="2">
        <v>0</v>
      </c>
      <c r="IL488" s="2"/>
      <c r="IM488" s="2"/>
      <c r="IN488" s="2"/>
      <c r="IO488" s="2"/>
      <c r="IP488" s="2"/>
      <c r="IQ488" s="2"/>
      <c r="IR488" s="2"/>
      <c r="IS488" s="2"/>
      <c r="IT488" s="2"/>
      <c r="IU488" s="2"/>
    </row>
    <row r="489" spans="1:255" x14ac:dyDescent="0.2">
      <c r="A489">
        <v>17</v>
      </c>
      <c r="B489">
        <v>1</v>
      </c>
      <c r="C489">
        <f>ROW(SmtRes!A882)</f>
        <v>882</v>
      </c>
      <c r="D489">
        <f>ROW(EtalonRes!A872)</f>
        <v>872</v>
      </c>
      <c r="E489" t="s">
        <v>611</v>
      </c>
      <c r="F489" t="s">
        <v>612</v>
      </c>
      <c r="G489" t="s">
        <v>613</v>
      </c>
      <c r="H489" t="s">
        <v>38</v>
      </c>
      <c r="I489">
        <f>ROUND(4/100,9)</f>
        <v>0.04</v>
      </c>
      <c r="J489">
        <v>0</v>
      </c>
      <c r="O489">
        <f t="shared" si="444"/>
        <v>729.31</v>
      </c>
      <c r="P489">
        <f t="shared" si="445"/>
        <v>10.81</v>
      </c>
      <c r="Q489">
        <f t="shared" si="446"/>
        <v>272.61</v>
      </c>
      <c r="R489">
        <f t="shared" si="447"/>
        <v>36.979999999999997</v>
      </c>
      <c r="S489">
        <f t="shared" si="448"/>
        <v>445.89</v>
      </c>
      <c r="T489">
        <f t="shared" si="449"/>
        <v>0</v>
      </c>
      <c r="U489">
        <f t="shared" si="450"/>
        <v>6.8834399999999993</v>
      </c>
      <c r="V489">
        <f t="shared" si="451"/>
        <v>0.42100000000000004</v>
      </c>
      <c r="W489">
        <f t="shared" si="452"/>
        <v>0</v>
      </c>
      <c r="X489">
        <f t="shared" si="453"/>
        <v>555.29999999999995</v>
      </c>
      <c r="Y489">
        <f t="shared" si="454"/>
        <v>342.84</v>
      </c>
      <c r="AA489">
        <v>16483255</v>
      </c>
      <c r="AB489">
        <f t="shared" si="455"/>
        <v>2792.1619999999998</v>
      </c>
      <c r="AC489">
        <f t="shared" si="456"/>
        <v>41.38</v>
      </c>
      <c r="AD489">
        <f>ROUND(((((ET489*1.25))-((EU489*1.25)))+AE489),6)</f>
        <v>1043.6875</v>
      </c>
      <c r="AE489">
        <f>ROUND(((EU489*1.25)),6)</f>
        <v>141.57499999999999</v>
      </c>
      <c r="AF489">
        <f>ROUND(((EV489*1.15)),6)</f>
        <v>1707.0944999999999</v>
      </c>
      <c r="AG489">
        <f t="shared" si="460"/>
        <v>0</v>
      </c>
      <c r="AH489">
        <f>((EW489*1.15))</f>
        <v>172.08599999999998</v>
      </c>
      <c r="AI489">
        <f>((EX489*1.25))</f>
        <v>10.525</v>
      </c>
      <c r="AJ489">
        <f t="shared" si="463"/>
        <v>0</v>
      </c>
      <c r="AK489">
        <v>2360.7600000000002</v>
      </c>
      <c r="AL489">
        <v>41.38</v>
      </c>
      <c r="AM489">
        <v>834.95</v>
      </c>
      <c r="AN489">
        <v>113.26</v>
      </c>
      <c r="AO489">
        <v>1484.43</v>
      </c>
      <c r="AP489">
        <v>0</v>
      </c>
      <c r="AQ489">
        <v>149.63999999999999</v>
      </c>
      <c r="AR489">
        <v>8.42</v>
      </c>
      <c r="AS489">
        <v>0</v>
      </c>
      <c r="AT489">
        <v>115</v>
      </c>
      <c r="AU489">
        <v>71</v>
      </c>
      <c r="AV489">
        <v>1</v>
      </c>
      <c r="AW489">
        <v>1</v>
      </c>
      <c r="AZ489">
        <v>6.53</v>
      </c>
      <c r="BA489">
        <v>6.53</v>
      </c>
      <c r="BB489">
        <v>6.53</v>
      </c>
      <c r="BC489">
        <v>6.53</v>
      </c>
      <c r="BD489" t="s">
        <v>4</v>
      </c>
      <c r="BE489" t="s">
        <v>4</v>
      </c>
      <c r="BF489" t="s">
        <v>4</v>
      </c>
      <c r="BG489" t="s">
        <v>4</v>
      </c>
      <c r="BH489">
        <v>0</v>
      </c>
      <c r="BI489">
        <v>1</v>
      </c>
      <c r="BJ489" t="s">
        <v>614</v>
      </c>
      <c r="BM489">
        <v>16001</v>
      </c>
      <c r="BN489">
        <v>0</v>
      </c>
      <c r="BO489" t="s">
        <v>4</v>
      </c>
      <c r="BP489">
        <v>0</v>
      </c>
      <c r="BQ489">
        <v>2</v>
      </c>
      <c r="BR489">
        <v>0</v>
      </c>
      <c r="BS489">
        <v>6.53</v>
      </c>
      <c r="BT489">
        <v>1</v>
      </c>
      <c r="BU489">
        <v>1</v>
      </c>
      <c r="BV489">
        <v>1</v>
      </c>
      <c r="BW489">
        <v>1</v>
      </c>
      <c r="BX489">
        <v>1</v>
      </c>
      <c r="BY489" t="s">
        <v>4</v>
      </c>
      <c r="BZ489">
        <v>128</v>
      </c>
      <c r="CA489">
        <v>83</v>
      </c>
      <c r="CF489">
        <v>0</v>
      </c>
      <c r="CG489">
        <v>0</v>
      </c>
      <c r="CM489">
        <v>0</v>
      </c>
      <c r="CN489" t="s">
        <v>1126</v>
      </c>
      <c r="CO489">
        <v>0</v>
      </c>
      <c r="CP489">
        <f t="shared" si="464"/>
        <v>729.31</v>
      </c>
      <c r="CQ489">
        <f t="shared" si="465"/>
        <v>270.21140000000003</v>
      </c>
      <c r="CR489">
        <f t="shared" si="466"/>
        <v>6815.2793750000001</v>
      </c>
      <c r="CS489">
        <f t="shared" si="467"/>
        <v>924.48474999999996</v>
      </c>
      <c r="CT489">
        <f t="shared" si="468"/>
        <v>11147.327085000001</v>
      </c>
      <c r="CU489">
        <f t="shared" si="469"/>
        <v>0</v>
      </c>
      <c r="CV489">
        <f t="shared" si="470"/>
        <v>172.08599999999998</v>
      </c>
      <c r="CW489">
        <f t="shared" si="471"/>
        <v>10.525</v>
      </c>
      <c r="CX489">
        <f t="shared" si="472"/>
        <v>0</v>
      </c>
      <c r="CY489">
        <f t="shared" si="473"/>
        <v>555.30050000000006</v>
      </c>
      <c r="CZ489">
        <f t="shared" si="474"/>
        <v>342.83769999999998</v>
      </c>
      <c r="DC489" t="s">
        <v>4</v>
      </c>
      <c r="DD489" t="s">
        <v>4</v>
      </c>
      <c r="DE489" t="s">
        <v>76</v>
      </c>
      <c r="DF489" t="s">
        <v>76</v>
      </c>
      <c r="DG489" t="s">
        <v>77</v>
      </c>
      <c r="DH489" t="s">
        <v>4</v>
      </c>
      <c r="DI489" t="s">
        <v>77</v>
      </c>
      <c r="DJ489" t="s">
        <v>76</v>
      </c>
      <c r="DK489" t="s">
        <v>4</v>
      </c>
      <c r="DL489" t="s">
        <v>4</v>
      </c>
      <c r="DM489" t="s">
        <v>4</v>
      </c>
      <c r="DN489">
        <v>0</v>
      </c>
      <c r="DO489">
        <v>0</v>
      </c>
      <c r="DP489">
        <v>1</v>
      </c>
      <c r="DQ489">
        <v>1</v>
      </c>
      <c r="DU489">
        <v>1003</v>
      </c>
      <c r="DV489" t="s">
        <v>38</v>
      </c>
      <c r="DW489" t="s">
        <v>38</v>
      </c>
      <c r="DX489">
        <v>100</v>
      </c>
      <c r="EE489">
        <v>16510514</v>
      </c>
      <c r="EF489">
        <v>2</v>
      </c>
      <c r="EG489" t="s">
        <v>22</v>
      </c>
      <c r="EH489">
        <v>0</v>
      </c>
      <c r="EI489" t="s">
        <v>4</v>
      </c>
      <c r="EJ489">
        <v>1</v>
      </c>
      <c r="EK489">
        <v>16001</v>
      </c>
      <c r="EL489" t="s">
        <v>534</v>
      </c>
      <c r="EM489" t="s">
        <v>535</v>
      </c>
      <c r="EO489" t="s">
        <v>78</v>
      </c>
      <c r="EQ489">
        <v>0</v>
      </c>
      <c r="ER489">
        <v>2360.7600000000002</v>
      </c>
      <c r="ES489">
        <v>41.38</v>
      </c>
      <c r="ET489">
        <v>834.95</v>
      </c>
      <c r="EU489">
        <v>113.26</v>
      </c>
      <c r="EV489">
        <v>1484.43</v>
      </c>
      <c r="EW489">
        <v>149.63999999999999</v>
      </c>
      <c r="EX489">
        <v>8.42</v>
      </c>
      <c r="EY489">
        <v>0</v>
      </c>
      <c r="FQ489">
        <v>0</v>
      </c>
      <c r="FR489">
        <f t="shared" si="475"/>
        <v>0</v>
      </c>
      <c r="FS489">
        <v>0</v>
      </c>
      <c r="FT489" t="s">
        <v>26</v>
      </c>
      <c r="FU489" t="s">
        <v>27</v>
      </c>
      <c r="FX489">
        <v>115.2</v>
      </c>
      <c r="FY489">
        <v>70.55</v>
      </c>
      <c r="GA489" t="s">
        <v>4</v>
      </c>
      <c r="GD489">
        <v>0</v>
      </c>
      <c r="GF489">
        <v>-1288673015</v>
      </c>
      <c r="GG489">
        <v>1</v>
      </c>
      <c r="GH489">
        <v>1</v>
      </c>
      <c r="GI489">
        <v>4</v>
      </c>
      <c r="GJ489">
        <v>0</v>
      </c>
      <c r="GK489">
        <f>ROUND(R489*(S12)/100,2)</f>
        <v>0</v>
      </c>
      <c r="GL489">
        <f t="shared" si="476"/>
        <v>0</v>
      </c>
      <c r="GM489">
        <f t="shared" si="477"/>
        <v>1627.45</v>
      </c>
      <c r="GN489">
        <f t="shared" si="478"/>
        <v>1627.45</v>
      </c>
      <c r="GO489">
        <f t="shared" si="479"/>
        <v>0</v>
      </c>
      <c r="GP489">
        <f t="shared" si="480"/>
        <v>0</v>
      </c>
      <c r="GR489">
        <v>0</v>
      </c>
      <c r="GS489">
        <v>3</v>
      </c>
      <c r="GT489">
        <v>0</v>
      </c>
      <c r="GU489" t="s">
        <v>4</v>
      </c>
      <c r="GV489">
        <f t="shared" si="481"/>
        <v>0</v>
      </c>
      <c r="GW489">
        <v>1</v>
      </c>
      <c r="GX489">
        <f t="shared" si="482"/>
        <v>0</v>
      </c>
      <c r="HA489">
        <v>0</v>
      </c>
      <c r="HB489">
        <v>0</v>
      </c>
      <c r="IK489">
        <v>0</v>
      </c>
    </row>
    <row r="490" spans="1:255" x14ac:dyDescent="0.2">
      <c r="A490" s="2">
        <v>17</v>
      </c>
      <c r="B490" s="2">
        <v>1</v>
      </c>
      <c r="C490" s="2">
        <f>ROW(SmtRes!A893)</f>
        <v>893</v>
      </c>
      <c r="D490" s="2">
        <f>ROW(EtalonRes!A882)</f>
        <v>882</v>
      </c>
      <c r="E490" s="2" t="s">
        <v>615</v>
      </c>
      <c r="F490" s="2" t="s">
        <v>616</v>
      </c>
      <c r="G490" s="2" t="s">
        <v>617</v>
      </c>
      <c r="H490" s="2" t="s">
        <v>294</v>
      </c>
      <c r="I490" s="2">
        <f>ROUND(96/100,9)</f>
        <v>0.96</v>
      </c>
      <c r="J490" s="2">
        <v>0</v>
      </c>
      <c r="K490" s="2"/>
      <c r="L490" s="2"/>
      <c r="M490" s="2"/>
      <c r="N490" s="2"/>
      <c r="O490" s="2">
        <f t="shared" si="444"/>
        <v>739.53</v>
      </c>
      <c r="P490" s="2">
        <f t="shared" si="445"/>
        <v>123.01</v>
      </c>
      <c r="Q490" s="2">
        <f t="shared" si="446"/>
        <v>36.75</v>
      </c>
      <c r="R490" s="2">
        <f t="shared" si="447"/>
        <v>1.93</v>
      </c>
      <c r="S490" s="2">
        <f t="shared" si="448"/>
        <v>579.77</v>
      </c>
      <c r="T490" s="2">
        <f t="shared" si="449"/>
        <v>0</v>
      </c>
      <c r="U490" s="2">
        <f t="shared" si="450"/>
        <v>58.444800000000001</v>
      </c>
      <c r="V490" s="2">
        <f t="shared" si="451"/>
        <v>0.15359999999999999</v>
      </c>
      <c r="W490" s="2">
        <f t="shared" si="452"/>
        <v>0</v>
      </c>
      <c r="X490" s="2">
        <f t="shared" si="453"/>
        <v>552.62</v>
      </c>
      <c r="Y490" s="2">
        <f t="shared" si="454"/>
        <v>378.11</v>
      </c>
      <c r="Z490" s="2"/>
      <c r="AA490" s="2">
        <v>16483241</v>
      </c>
      <c r="AB490" s="2">
        <f t="shared" si="455"/>
        <v>770.35</v>
      </c>
      <c r="AC490" s="2">
        <f t="shared" si="456"/>
        <v>128.13999999999999</v>
      </c>
      <c r="AD490" s="2">
        <f t="shared" ref="AD490:AD497" si="483">ROUND((((ET490)-(EU490))+AE490),6)</f>
        <v>38.28</v>
      </c>
      <c r="AE490" s="2">
        <f t="shared" ref="AE490:AF497" si="484">ROUND((EU490),6)</f>
        <v>2.0099999999999998</v>
      </c>
      <c r="AF490" s="2">
        <f t="shared" si="484"/>
        <v>603.92999999999995</v>
      </c>
      <c r="AG490" s="2">
        <f t="shared" si="460"/>
        <v>0</v>
      </c>
      <c r="AH490" s="2">
        <f t="shared" ref="AH490:AI497" si="485">(EW490)</f>
        <v>60.88</v>
      </c>
      <c r="AI490" s="2">
        <f t="shared" si="485"/>
        <v>0.16</v>
      </c>
      <c r="AJ490" s="2">
        <f t="shared" si="463"/>
        <v>0</v>
      </c>
      <c r="AK490" s="2">
        <v>770.35</v>
      </c>
      <c r="AL490" s="2">
        <v>128.13999999999999</v>
      </c>
      <c r="AM490" s="2">
        <v>38.28</v>
      </c>
      <c r="AN490" s="2">
        <v>2.0099999999999998</v>
      </c>
      <c r="AO490" s="2">
        <v>603.92999999999995</v>
      </c>
      <c r="AP490" s="2">
        <v>0</v>
      </c>
      <c r="AQ490" s="2">
        <v>60.88</v>
      </c>
      <c r="AR490" s="2">
        <v>0.16</v>
      </c>
      <c r="AS490" s="2">
        <v>0</v>
      </c>
      <c r="AT490" s="2">
        <v>95</v>
      </c>
      <c r="AU490" s="2">
        <v>65</v>
      </c>
      <c r="AV490" s="2">
        <v>1</v>
      </c>
      <c r="AW490" s="2">
        <v>1</v>
      </c>
      <c r="AX490" s="2"/>
      <c r="AY490" s="2"/>
      <c r="AZ490" s="2">
        <v>1</v>
      </c>
      <c r="BA490" s="2">
        <v>1</v>
      </c>
      <c r="BB490" s="2">
        <v>1</v>
      </c>
      <c r="BC490" s="2">
        <v>1</v>
      </c>
      <c r="BD490" s="2" t="s">
        <v>4</v>
      </c>
      <c r="BE490" s="2" t="s">
        <v>4</v>
      </c>
      <c r="BF490" s="2" t="s">
        <v>4</v>
      </c>
      <c r="BG490" s="2" t="s">
        <v>4</v>
      </c>
      <c r="BH490" s="2">
        <v>0</v>
      </c>
      <c r="BI490" s="2">
        <v>2</v>
      </c>
      <c r="BJ490" s="2" t="s">
        <v>618</v>
      </c>
      <c r="BK490" s="2"/>
      <c r="BL490" s="2"/>
      <c r="BM490" s="2">
        <v>108001</v>
      </c>
      <c r="BN490" s="2">
        <v>0</v>
      </c>
      <c r="BO490" s="2" t="s">
        <v>4</v>
      </c>
      <c r="BP490" s="2">
        <v>0</v>
      </c>
      <c r="BQ490" s="2">
        <v>3</v>
      </c>
      <c r="BR490" s="2">
        <v>0</v>
      </c>
      <c r="BS490" s="2">
        <v>1</v>
      </c>
      <c r="BT490" s="2">
        <v>1</v>
      </c>
      <c r="BU490" s="2">
        <v>1</v>
      </c>
      <c r="BV490" s="2">
        <v>1</v>
      </c>
      <c r="BW490" s="2">
        <v>1</v>
      </c>
      <c r="BX490" s="2">
        <v>1</v>
      </c>
      <c r="BY490" s="2" t="s">
        <v>4</v>
      </c>
      <c r="BZ490" s="2">
        <v>95</v>
      </c>
      <c r="CA490" s="2">
        <v>65</v>
      </c>
      <c r="CB490" s="2"/>
      <c r="CC490" s="2"/>
      <c r="CD490" s="2"/>
      <c r="CE490" s="2"/>
      <c r="CF490" s="2">
        <v>0</v>
      </c>
      <c r="CG490" s="2">
        <v>0</v>
      </c>
      <c r="CH490" s="2"/>
      <c r="CI490" s="2"/>
      <c r="CJ490" s="2"/>
      <c r="CK490" s="2"/>
      <c r="CL490" s="2"/>
      <c r="CM490" s="2">
        <v>0</v>
      </c>
      <c r="CN490" s="2" t="s">
        <v>4</v>
      </c>
      <c r="CO490" s="2">
        <v>0</v>
      </c>
      <c r="CP490" s="2">
        <f t="shared" si="464"/>
        <v>739.53</v>
      </c>
      <c r="CQ490" s="2">
        <f t="shared" si="465"/>
        <v>128.13999999999999</v>
      </c>
      <c r="CR490" s="2">
        <f t="shared" si="466"/>
        <v>38.28</v>
      </c>
      <c r="CS490" s="2">
        <f t="shared" si="467"/>
        <v>2.0099999999999998</v>
      </c>
      <c r="CT490" s="2">
        <f t="shared" si="468"/>
        <v>603.92999999999995</v>
      </c>
      <c r="CU490" s="2">
        <f t="shared" si="469"/>
        <v>0</v>
      </c>
      <c r="CV490" s="2">
        <f t="shared" si="470"/>
        <v>60.88</v>
      </c>
      <c r="CW490" s="2">
        <f t="shared" si="471"/>
        <v>0.16</v>
      </c>
      <c r="CX490" s="2">
        <f t="shared" si="472"/>
        <v>0</v>
      </c>
      <c r="CY490" s="2">
        <f t="shared" si="473"/>
        <v>552.6149999999999</v>
      </c>
      <c r="CZ490" s="2">
        <f t="shared" si="474"/>
        <v>378.1049999999999</v>
      </c>
      <c r="DA490" s="2"/>
      <c r="DB490" s="2"/>
      <c r="DC490" s="2" t="s">
        <v>4</v>
      </c>
      <c r="DD490" s="2" t="s">
        <v>4</v>
      </c>
      <c r="DE490" s="2" t="s">
        <v>4</v>
      </c>
      <c r="DF490" s="2" t="s">
        <v>4</v>
      </c>
      <c r="DG490" s="2" t="s">
        <v>4</v>
      </c>
      <c r="DH490" s="2" t="s">
        <v>4</v>
      </c>
      <c r="DI490" s="2" t="s">
        <v>4</v>
      </c>
      <c r="DJ490" s="2" t="s">
        <v>4</v>
      </c>
      <c r="DK490" s="2" t="s">
        <v>4</v>
      </c>
      <c r="DL490" s="2" t="s">
        <v>4</v>
      </c>
      <c r="DM490" s="2" t="s">
        <v>4</v>
      </c>
      <c r="DN490" s="2">
        <v>0</v>
      </c>
      <c r="DO490" s="2">
        <v>0</v>
      </c>
      <c r="DP490" s="2">
        <v>1</v>
      </c>
      <c r="DQ490" s="2">
        <v>1</v>
      </c>
      <c r="DR490" s="2"/>
      <c r="DS490" s="2"/>
      <c r="DT490" s="2"/>
      <c r="DU490" s="2">
        <v>1013</v>
      </c>
      <c r="DV490" s="2" t="s">
        <v>294</v>
      </c>
      <c r="DW490" s="2" t="s">
        <v>294</v>
      </c>
      <c r="DX490" s="2">
        <v>1</v>
      </c>
      <c r="DY490" s="2"/>
      <c r="DZ490" s="2"/>
      <c r="EA490" s="2"/>
      <c r="EB490" s="2"/>
      <c r="EC490" s="2"/>
      <c r="ED490" s="2"/>
      <c r="EE490" s="2">
        <v>16510370</v>
      </c>
      <c r="EF490" s="2">
        <v>3</v>
      </c>
      <c r="EG490" s="2" t="s">
        <v>368</v>
      </c>
      <c r="EH490" s="2">
        <v>0</v>
      </c>
      <c r="EI490" s="2" t="s">
        <v>4</v>
      </c>
      <c r="EJ490" s="2">
        <v>2</v>
      </c>
      <c r="EK490" s="2">
        <v>108001</v>
      </c>
      <c r="EL490" s="2" t="s">
        <v>369</v>
      </c>
      <c r="EM490" s="2" t="s">
        <v>370</v>
      </c>
      <c r="EN490" s="2"/>
      <c r="EO490" s="2" t="s">
        <v>4</v>
      </c>
      <c r="EP490" s="2"/>
      <c r="EQ490" s="2">
        <v>0</v>
      </c>
      <c r="ER490" s="2">
        <v>770.35</v>
      </c>
      <c r="ES490" s="2">
        <v>128.13999999999999</v>
      </c>
      <c r="ET490" s="2">
        <v>38.28</v>
      </c>
      <c r="EU490" s="2">
        <v>2.0099999999999998</v>
      </c>
      <c r="EV490" s="2">
        <v>603.92999999999995</v>
      </c>
      <c r="EW490" s="2">
        <v>60.88</v>
      </c>
      <c r="EX490" s="2">
        <v>0.16</v>
      </c>
      <c r="EY490" s="2">
        <v>0</v>
      </c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>
        <v>0</v>
      </c>
      <c r="FR490" s="2">
        <f t="shared" si="475"/>
        <v>0</v>
      </c>
      <c r="FS490" s="2">
        <v>0</v>
      </c>
      <c r="FT490" s="2"/>
      <c r="FU490" s="2"/>
      <c r="FV490" s="2"/>
      <c r="FW490" s="2"/>
      <c r="FX490" s="2">
        <v>95</v>
      </c>
      <c r="FY490" s="2">
        <v>65</v>
      </c>
      <c r="FZ490" s="2"/>
      <c r="GA490" s="2" t="s">
        <v>4</v>
      </c>
      <c r="GB490" s="2"/>
      <c r="GC490" s="2"/>
      <c r="GD490" s="2">
        <v>0</v>
      </c>
      <c r="GE490" s="2"/>
      <c r="GF490" s="2">
        <v>1485613327</v>
      </c>
      <c r="GG490" s="2">
        <v>2</v>
      </c>
      <c r="GH490" s="2">
        <v>1</v>
      </c>
      <c r="GI490" s="2">
        <v>-2</v>
      </c>
      <c r="GJ490" s="2">
        <v>0</v>
      </c>
      <c r="GK490" s="2">
        <f>ROUND(R490*(R12)/100,2)</f>
        <v>0</v>
      </c>
      <c r="GL490" s="2">
        <f t="shared" si="476"/>
        <v>0</v>
      </c>
      <c r="GM490" s="2">
        <f t="shared" si="477"/>
        <v>1670.26</v>
      </c>
      <c r="GN490" s="2">
        <f t="shared" si="478"/>
        <v>0</v>
      </c>
      <c r="GO490" s="2">
        <f t="shared" si="479"/>
        <v>1670.26</v>
      </c>
      <c r="GP490" s="2">
        <f t="shared" si="480"/>
        <v>0</v>
      </c>
      <c r="GQ490" s="2"/>
      <c r="GR490" s="2">
        <v>0</v>
      </c>
      <c r="GS490" s="2">
        <v>3</v>
      </c>
      <c r="GT490" s="2">
        <v>0</v>
      </c>
      <c r="GU490" s="2" t="s">
        <v>4</v>
      </c>
      <c r="GV490" s="2">
        <f t="shared" si="481"/>
        <v>0</v>
      </c>
      <c r="GW490" s="2">
        <v>1</v>
      </c>
      <c r="GX490" s="2">
        <f t="shared" si="482"/>
        <v>0</v>
      </c>
      <c r="GY490" s="2"/>
      <c r="GZ490" s="2"/>
      <c r="HA490" s="2">
        <v>0</v>
      </c>
      <c r="HB490" s="2">
        <v>0</v>
      </c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  <c r="HW490" s="2"/>
      <c r="HX490" s="2"/>
      <c r="HY490" s="2"/>
      <c r="HZ490" s="2"/>
      <c r="IA490" s="2"/>
      <c r="IB490" s="2"/>
      <c r="IC490" s="2"/>
      <c r="ID490" s="2"/>
      <c r="IE490" s="2"/>
      <c r="IF490" s="2"/>
      <c r="IG490" s="2"/>
      <c r="IH490" s="2"/>
      <c r="II490" s="2"/>
      <c r="IJ490" s="2"/>
      <c r="IK490" s="2">
        <v>0</v>
      </c>
      <c r="IL490" s="2"/>
      <c r="IM490" s="2"/>
      <c r="IN490" s="2"/>
      <c r="IO490" s="2"/>
      <c r="IP490" s="2"/>
      <c r="IQ490" s="2"/>
      <c r="IR490" s="2"/>
      <c r="IS490" s="2"/>
      <c r="IT490" s="2"/>
      <c r="IU490" s="2"/>
    </row>
    <row r="491" spans="1:255" x14ac:dyDescent="0.2">
      <c r="A491">
        <v>17</v>
      </c>
      <c r="B491">
        <v>1</v>
      </c>
      <c r="C491">
        <f>ROW(SmtRes!A904)</f>
        <v>904</v>
      </c>
      <c r="D491">
        <f>ROW(EtalonRes!A892)</f>
        <v>892</v>
      </c>
      <c r="E491" t="s">
        <v>615</v>
      </c>
      <c r="F491" t="s">
        <v>616</v>
      </c>
      <c r="G491" t="s">
        <v>617</v>
      </c>
      <c r="H491" t="s">
        <v>294</v>
      </c>
      <c r="I491">
        <f>ROUND(96/100,9)</f>
        <v>0.96</v>
      </c>
      <c r="J491">
        <v>0</v>
      </c>
      <c r="O491">
        <f t="shared" si="444"/>
        <v>4829.17</v>
      </c>
      <c r="P491">
        <f t="shared" si="445"/>
        <v>803.28</v>
      </c>
      <c r="Q491">
        <f t="shared" si="446"/>
        <v>239.97</v>
      </c>
      <c r="R491">
        <f t="shared" si="447"/>
        <v>12.6</v>
      </c>
      <c r="S491">
        <f t="shared" si="448"/>
        <v>3785.92</v>
      </c>
      <c r="T491">
        <f t="shared" si="449"/>
        <v>0</v>
      </c>
      <c r="U491">
        <f t="shared" si="450"/>
        <v>58.444800000000001</v>
      </c>
      <c r="V491">
        <f t="shared" si="451"/>
        <v>0.15359999999999999</v>
      </c>
      <c r="W491">
        <f t="shared" si="452"/>
        <v>0</v>
      </c>
      <c r="X491">
        <f t="shared" si="453"/>
        <v>3608.59</v>
      </c>
      <c r="Y491">
        <f t="shared" si="454"/>
        <v>2469.04</v>
      </c>
      <c r="AA491">
        <v>16483255</v>
      </c>
      <c r="AB491">
        <f t="shared" si="455"/>
        <v>770.35</v>
      </c>
      <c r="AC491">
        <f t="shared" si="456"/>
        <v>128.13999999999999</v>
      </c>
      <c r="AD491">
        <f t="shared" si="483"/>
        <v>38.28</v>
      </c>
      <c r="AE491">
        <f t="shared" si="484"/>
        <v>2.0099999999999998</v>
      </c>
      <c r="AF491">
        <f t="shared" si="484"/>
        <v>603.92999999999995</v>
      </c>
      <c r="AG491">
        <f t="shared" si="460"/>
        <v>0</v>
      </c>
      <c r="AH491">
        <f t="shared" si="485"/>
        <v>60.88</v>
      </c>
      <c r="AI491">
        <f t="shared" si="485"/>
        <v>0.16</v>
      </c>
      <c r="AJ491">
        <f t="shared" si="463"/>
        <v>0</v>
      </c>
      <c r="AK491">
        <v>770.35</v>
      </c>
      <c r="AL491">
        <v>128.13999999999999</v>
      </c>
      <c r="AM491">
        <v>38.28</v>
      </c>
      <c r="AN491">
        <v>2.0099999999999998</v>
      </c>
      <c r="AO491">
        <v>603.92999999999995</v>
      </c>
      <c r="AP491">
        <v>0</v>
      </c>
      <c r="AQ491">
        <v>60.88</v>
      </c>
      <c r="AR491">
        <v>0.16</v>
      </c>
      <c r="AS491">
        <v>0</v>
      </c>
      <c r="AT491">
        <v>95</v>
      </c>
      <c r="AU491">
        <v>65</v>
      </c>
      <c r="AV491">
        <v>1</v>
      </c>
      <c r="AW491">
        <v>1</v>
      </c>
      <c r="AZ491">
        <v>6.53</v>
      </c>
      <c r="BA491">
        <v>6.53</v>
      </c>
      <c r="BB491">
        <v>6.53</v>
      </c>
      <c r="BC491">
        <v>6.53</v>
      </c>
      <c r="BD491" t="s">
        <v>4</v>
      </c>
      <c r="BE491" t="s">
        <v>4</v>
      </c>
      <c r="BF491" t="s">
        <v>4</v>
      </c>
      <c r="BG491" t="s">
        <v>4</v>
      </c>
      <c r="BH491">
        <v>0</v>
      </c>
      <c r="BI491">
        <v>2</v>
      </c>
      <c r="BJ491" t="s">
        <v>618</v>
      </c>
      <c r="BM491">
        <v>108001</v>
      </c>
      <c r="BN491">
        <v>0</v>
      </c>
      <c r="BO491" t="s">
        <v>4</v>
      </c>
      <c r="BP491">
        <v>0</v>
      </c>
      <c r="BQ491">
        <v>3</v>
      </c>
      <c r="BR491">
        <v>0</v>
      </c>
      <c r="BS491">
        <v>6.53</v>
      </c>
      <c r="BT491">
        <v>1</v>
      </c>
      <c r="BU491">
        <v>1</v>
      </c>
      <c r="BV491">
        <v>1</v>
      </c>
      <c r="BW491">
        <v>1</v>
      </c>
      <c r="BX491">
        <v>1</v>
      </c>
      <c r="BY491" t="s">
        <v>4</v>
      </c>
      <c r="BZ491">
        <v>95</v>
      </c>
      <c r="CA491">
        <v>65</v>
      </c>
      <c r="CF491">
        <v>0</v>
      </c>
      <c r="CG491">
        <v>0</v>
      </c>
      <c r="CM491">
        <v>0</v>
      </c>
      <c r="CN491" t="s">
        <v>4</v>
      </c>
      <c r="CO491">
        <v>0</v>
      </c>
      <c r="CP491">
        <f t="shared" si="464"/>
        <v>4829.17</v>
      </c>
      <c r="CQ491">
        <f t="shared" si="465"/>
        <v>836.75419999999997</v>
      </c>
      <c r="CR491">
        <f t="shared" si="466"/>
        <v>249.96840000000003</v>
      </c>
      <c r="CS491">
        <f t="shared" si="467"/>
        <v>13.125299999999999</v>
      </c>
      <c r="CT491">
        <f t="shared" si="468"/>
        <v>3943.6628999999998</v>
      </c>
      <c r="CU491">
        <f t="shared" si="469"/>
        <v>0</v>
      </c>
      <c r="CV491">
        <f t="shared" si="470"/>
        <v>60.88</v>
      </c>
      <c r="CW491">
        <f t="shared" si="471"/>
        <v>0.16</v>
      </c>
      <c r="CX491">
        <f t="shared" si="472"/>
        <v>0</v>
      </c>
      <c r="CY491">
        <f t="shared" si="473"/>
        <v>3608.5940000000001</v>
      </c>
      <c r="CZ491">
        <f t="shared" si="474"/>
        <v>2469.038</v>
      </c>
      <c r="DC491" t="s">
        <v>4</v>
      </c>
      <c r="DD491" t="s">
        <v>4</v>
      </c>
      <c r="DE491" t="s">
        <v>4</v>
      </c>
      <c r="DF491" t="s">
        <v>4</v>
      </c>
      <c r="DG491" t="s">
        <v>4</v>
      </c>
      <c r="DH491" t="s">
        <v>4</v>
      </c>
      <c r="DI491" t="s">
        <v>4</v>
      </c>
      <c r="DJ491" t="s">
        <v>4</v>
      </c>
      <c r="DK491" t="s">
        <v>4</v>
      </c>
      <c r="DL491" t="s">
        <v>4</v>
      </c>
      <c r="DM491" t="s">
        <v>4</v>
      </c>
      <c r="DN491">
        <v>0</v>
      </c>
      <c r="DO491">
        <v>0</v>
      </c>
      <c r="DP491">
        <v>1</v>
      </c>
      <c r="DQ491">
        <v>1</v>
      </c>
      <c r="DU491">
        <v>1013</v>
      </c>
      <c r="DV491" t="s">
        <v>294</v>
      </c>
      <c r="DW491" t="s">
        <v>294</v>
      </c>
      <c r="DX491">
        <v>1</v>
      </c>
      <c r="EE491">
        <v>16510370</v>
      </c>
      <c r="EF491">
        <v>3</v>
      </c>
      <c r="EG491" t="s">
        <v>368</v>
      </c>
      <c r="EH491">
        <v>0</v>
      </c>
      <c r="EI491" t="s">
        <v>4</v>
      </c>
      <c r="EJ491">
        <v>2</v>
      </c>
      <c r="EK491">
        <v>108001</v>
      </c>
      <c r="EL491" t="s">
        <v>369</v>
      </c>
      <c r="EM491" t="s">
        <v>370</v>
      </c>
      <c r="EO491" t="s">
        <v>4</v>
      </c>
      <c r="EQ491">
        <v>0</v>
      </c>
      <c r="ER491">
        <v>770.35</v>
      </c>
      <c r="ES491">
        <v>128.13999999999999</v>
      </c>
      <c r="ET491">
        <v>38.28</v>
      </c>
      <c r="EU491">
        <v>2.0099999999999998</v>
      </c>
      <c r="EV491">
        <v>603.92999999999995</v>
      </c>
      <c r="EW491">
        <v>60.88</v>
      </c>
      <c r="EX491">
        <v>0.16</v>
      </c>
      <c r="EY491">
        <v>0</v>
      </c>
      <c r="FQ491">
        <v>0</v>
      </c>
      <c r="FR491">
        <f t="shared" si="475"/>
        <v>0</v>
      </c>
      <c r="FS491">
        <v>0</v>
      </c>
      <c r="FX491">
        <v>95</v>
      </c>
      <c r="FY491">
        <v>65</v>
      </c>
      <c r="GA491" t="s">
        <v>4</v>
      </c>
      <c r="GD491">
        <v>0</v>
      </c>
      <c r="GF491">
        <v>1485613327</v>
      </c>
      <c r="GG491">
        <v>1</v>
      </c>
      <c r="GH491">
        <v>1</v>
      </c>
      <c r="GI491">
        <v>4</v>
      </c>
      <c r="GJ491">
        <v>0</v>
      </c>
      <c r="GK491">
        <f>ROUND(R491*(S12)/100,2)</f>
        <v>0</v>
      </c>
      <c r="GL491">
        <f t="shared" si="476"/>
        <v>0</v>
      </c>
      <c r="GM491">
        <f t="shared" si="477"/>
        <v>10906.8</v>
      </c>
      <c r="GN491">
        <f t="shared" si="478"/>
        <v>0</v>
      </c>
      <c r="GO491">
        <f t="shared" si="479"/>
        <v>10906.8</v>
      </c>
      <c r="GP491">
        <f t="shared" si="480"/>
        <v>0</v>
      </c>
      <c r="GR491">
        <v>0</v>
      </c>
      <c r="GS491">
        <v>3</v>
      </c>
      <c r="GT491">
        <v>0</v>
      </c>
      <c r="GU491" t="s">
        <v>4</v>
      </c>
      <c r="GV491">
        <f t="shared" si="481"/>
        <v>0</v>
      </c>
      <c r="GW491">
        <v>1</v>
      </c>
      <c r="GX491">
        <f t="shared" si="482"/>
        <v>0</v>
      </c>
      <c r="HA491">
        <v>0</v>
      </c>
      <c r="HB491">
        <v>0</v>
      </c>
      <c r="IK491">
        <v>0</v>
      </c>
    </row>
    <row r="492" spans="1:255" x14ac:dyDescent="0.2">
      <c r="A492" s="2">
        <v>18</v>
      </c>
      <c r="B492" s="2">
        <v>1</v>
      </c>
      <c r="C492" s="2">
        <v>892</v>
      </c>
      <c r="D492" s="2"/>
      <c r="E492" s="2" t="s">
        <v>619</v>
      </c>
      <c r="F492" s="2" t="s">
        <v>620</v>
      </c>
      <c r="G492" s="2" t="s">
        <v>621</v>
      </c>
      <c r="H492" s="2" t="s">
        <v>258</v>
      </c>
      <c r="I492" s="2">
        <f>I490*J492</f>
        <v>0.96</v>
      </c>
      <c r="J492" s="2">
        <v>1</v>
      </c>
      <c r="K492" s="2"/>
      <c r="L492" s="2"/>
      <c r="M492" s="2"/>
      <c r="N492" s="2"/>
      <c r="O492" s="2">
        <f t="shared" si="444"/>
        <v>6933.12</v>
      </c>
      <c r="P492" s="2">
        <f t="shared" si="445"/>
        <v>6933.12</v>
      </c>
      <c r="Q492" s="2">
        <f t="shared" si="446"/>
        <v>0</v>
      </c>
      <c r="R492" s="2">
        <f t="shared" si="447"/>
        <v>0</v>
      </c>
      <c r="S492" s="2">
        <f t="shared" si="448"/>
        <v>0</v>
      </c>
      <c r="T492" s="2">
        <f t="shared" si="449"/>
        <v>0</v>
      </c>
      <c r="U492" s="2">
        <f t="shared" si="450"/>
        <v>0</v>
      </c>
      <c r="V492" s="2">
        <f t="shared" si="451"/>
        <v>0</v>
      </c>
      <c r="W492" s="2">
        <f t="shared" si="452"/>
        <v>0</v>
      </c>
      <c r="X492" s="2">
        <f t="shared" si="453"/>
        <v>0</v>
      </c>
      <c r="Y492" s="2">
        <f t="shared" si="454"/>
        <v>0</v>
      </c>
      <c r="Z492" s="2"/>
      <c r="AA492" s="2">
        <v>16483241</v>
      </c>
      <c r="AB492" s="2">
        <f t="shared" si="455"/>
        <v>7222</v>
      </c>
      <c r="AC492" s="2">
        <f t="shared" si="456"/>
        <v>7222</v>
      </c>
      <c r="AD492" s="2">
        <f t="shared" si="483"/>
        <v>0</v>
      </c>
      <c r="AE492" s="2">
        <f t="shared" si="484"/>
        <v>0</v>
      </c>
      <c r="AF492" s="2">
        <f t="shared" si="484"/>
        <v>0</v>
      </c>
      <c r="AG492" s="2">
        <f t="shared" si="460"/>
        <v>0</v>
      </c>
      <c r="AH492" s="2">
        <f t="shared" si="485"/>
        <v>0</v>
      </c>
      <c r="AI492" s="2">
        <f t="shared" si="485"/>
        <v>0</v>
      </c>
      <c r="AJ492" s="2">
        <f t="shared" si="463"/>
        <v>0</v>
      </c>
      <c r="AK492" s="2">
        <v>7222</v>
      </c>
      <c r="AL492" s="2">
        <v>7222</v>
      </c>
      <c r="AM492" s="2">
        <v>0</v>
      </c>
      <c r="AN492" s="2">
        <v>0</v>
      </c>
      <c r="AO492" s="2">
        <v>0</v>
      </c>
      <c r="AP492" s="2">
        <v>0</v>
      </c>
      <c r="AQ492" s="2">
        <v>0</v>
      </c>
      <c r="AR492" s="2">
        <v>0</v>
      </c>
      <c r="AS492" s="2">
        <v>0</v>
      </c>
      <c r="AT492" s="2">
        <v>95</v>
      </c>
      <c r="AU492" s="2">
        <v>65</v>
      </c>
      <c r="AV492" s="2">
        <v>1</v>
      </c>
      <c r="AW492" s="2">
        <v>1</v>
      </c>
      <c r="AX492" s="2"/>
      <c r="AY492" s="2"/>
      <c r="AZ492" s="2">
        <v>1</v>
      </c>
      <c r="BA492" s="2">
        <v>1</v>
      </c>
      <c r="BB492" s="2">
        <v>1</v>
      </c>
      <c r="BC492" s="2">
        <v>1</v>
      </c>
      <c r="BD492" s="2" t="s">
        <v>4</v>
      </c>
      <c r="BE492" s="2" t="s">
        <v>4</v>
      </c>
      <c r="BF492" s="2" t="s">
        <v>4</v>
      </c>
      <c r="BG492" s="2" t="s">
        <v>4</v>
      </c>
      <c r="BH492" s="2">
        <v>3</v>
      </c>
      <c r="BI492" s="2">
        <v>2</v>
      </c>
      <c r="BJ492" s="2" t="s">
        <v>622</v>
      </c>
      <c r="BK492" s="2"/>
      <c r="BL492" s="2"/>
      <c r="BM492" s="2">
        <v>108001</v>
      </c>
      <c r="BN492" s="2">
        <v>0</v>
      </c>
      <c r="BO492" s="2" t="s">
        <v>4</v>
      </c>
      <c r="BP492" s="2">
        <v>0</v>
      </c>
      <c r="BQ492" s="2">
        <v>3</v>
      </c>
      <c r="BR492" s="2">
        <v>0</v>
      </c>
      <c r="BS492" s="2">
        <v>1</v>
      </c>
      <c r="BT492" s="2">
        <v>1</v>
      </c>
      <c r="BU492" s="2">
        <v>1</v>
      </c>
      <c r="BV492" s="2">
        <v>1</v>
      </c>
      <c r="BW492" s="2">
        <v>1</v>
      </c>
      <c r="BX492" s="2">
        <v>1</v>
      </c>
      <c r="BY492" s="2" t="s">
        <v>4</v>
      </c>
      <c r="BZ492" s="2">
        <v>95</v>
      </c>
      <c r="CA492" s="2">
        <v>65</v>
      </c>
      <c r="CB492" s="2"/>
      <c r="CC492" s="2"/>
      <c r="CD492" s="2"/>
      <c r="CE492" s="2"/>
      <c r="CF492" s="2">
        <v>0</v>
      </c>
      <c r="CG492" s="2">
        <v>0</v>
      </c>
      <c r="CH492" s="2"/>
      <c r="CI492" s="2"/>
      <c r="CJ492" s="2"/>
      <c r="CK492" s="2"/>
      <c r="CL492" s="2"/>
      <c r="CM492" s="2">
        <v>0</v>
      </c>
      <c r="CN492" s="2" t="s">
        <v>4</v>
      </c>
      <c r="CO492" s="2">
        <v>0</v>
      </c>
      <c r="CP492" s="2">
        <f t="shared" si="464"/>
        <v>6933.12</v>
      </c>
      <c r="CQ492" s="2">
        <f t="shared" si="465"/>
        <v>7222</v>
      </c>
      <c r="CR492" s="2">
        <f t="shared" si="466"/>
        <v>0</v>
      </c>
      <c r="CS492" s="2">
        <f t="shared" si="467"/>
        <v>0</v>
      </c>
      <c r="CT492" s="2">
        <f t="shared" si="468"/>
        <v>0</v>
      </c>
      <c r="CU492" s="2">
        <f t="shared" si="469"/>
        <v>0</v>
      </c>
      <c r="CV492" s="2">
        <f t="shared" si="470"/>
        <v>0</v>
      </c>
      <c r="CW492" s="2">
        <f t="shared" si="471"/>
        <v>0</v>
      </c>
      <c r="CX492" s="2">
        <f t="shared" si="472"/>
        <v>0</v>
      </c>
      <c r="CY492" s="2">
        <f t="shared" si="473"/>
        <v>0</v>
      </c>
      <c r="CZ492" s="2">
        <f t="shared" si="474"/>
        <v>0</v>
      </c>
      <c r="DA492" s="2"/>
      <c r="DB492" s="2"/>
      <c r="DC492" s="2" t="s">
        <v>4</v>
      </c>
      <c r="DD492" s="2" t="s">
        <v>4</v>
      </c>
      <c r="DE492" s="2" t="s">
        <v>4</v>
      </c>
      <c r="DF492" s="2" t="s">
        <v>4</v>
      </c>
      <c r="DG492" s="2" t="s">
        <v>4</v>
      </c>
      <c r="DH492" s="2" t="s">
        <v>4</v>
      </c>
      <c r="DI492" s="2" t="s">
        <v>4</v>
      </c>
      <c r="DJ492" s="2" t="s">
        <v>4</v>
      </c>
      <c r="DK492" s="2" t="s">
        <v>4</v>
      </c>
      <c r="DL492" s="2" t="s">
        <v>4</v>
      </c>
      <c r="DM492" s="2" t="s">
        <v>4</v>
      </c>
      <c r="DN492" s="2">
        <v>0</v>
      </c>
      <c r="DO492" s="2">
        <v>0</v>
      </c>
      <c r="DP492" s="2">
        <v>1</v>
      </c>
      <c r="DQ492" s="2">
        <v>1</v>
      </c>
      <c r="DR492" s="2"/>
      <c r="DS492" s="2"/>
      <c r="DT492" s="2"/>
      <c r="DU492" s="2">
        <v>1010</v>
      </c>
      <c r="DV492" s="2" t="s">
        <v>258</v>
      </c>
      <c r="DW492" s="2" t="s">
        <v>258</v>
      </c>
      <c r="DX492" s="2">
        <v>100</v>
      </c>
      <c r="DY492" s="2"/>
      <c r="DZ492" s="2"/>
      <c r="EA492" s="2"/>
      <c r="EB492" s="2"/>
      <c r="EC492" s="2"/>
      <c r="ED492" s="2"/>
      <c r="EE492" s="2">
        <v>16510370</v>
      </c>
      <c r="EF492" s="2">
        <v>3</v>
      </c>
      <c r="EG492" s="2" t="s">
        <v>368</v>
      </c>
      <c r="EH492" s="2">
        <v>0</v>
      </c>
      <c r="EI492" s="2" t="s">
        <v>4</v>
      </c>
      <c r="EJ492" s="2">
        <v>2</v>
      </c>
      <c r="EK492" s="2">
        <v>108001</v>
      </c>
      <c r="EL492" s="2" t="s">
        <v>369</v>
      </c>
      <c r="EM492" s="2" t="s">
        <v>370</v>
      </c>
      <c r="EN492" s="2"/>
      <c r="EO492" s="2" t="s">
        <v>4</v>
      </c>
      <c r="EP492" s="2"/>
      <c r="EQ492" s="2">
        <v>0</v>
      </c>
      <c r="ER492" s="2">
        <v>7222</v>
      </c>
      <c r="ES492" s="2">
        <v>7222</v>
      </c>
      <c r="ET492" s="2">
        <v>0</v>
      </c>
      <c r="EU492" s="2">
        <v>0</v>
      </c>
      <c r="EV492" s="2">
        <v>0</v>
      </c>
      <c r="EW492" s="2">
        <v>0</v>
      </c>
      <c r="EX492" s="2">
        <v>0</v>
      </c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>
        <v>0</v>
      </c>
      <c r="FR492" s="2">
        <f t="shared" si="475"/>
        <v>0</v>
      </c>
      <c r="FS492" s="2">
        <v>0</v>
      </c>
      <c r="FT492" s="2"/>
      <c r="FU492" s="2"/>
      <c r="FV492" s="2"/>
      <c r="FW492" s="2"/>
      <c r="FX492" s="2">
        <v>95</v>
      </c>
      <c r="FY492" s="2">
        <v>65</v>
      </c>
      <c r="FZ492" s="2"/>
      <c r="GA492" s="2" t="s">
        <v>4</v>
      </c>
      <c r="GB492" s="2"/>
      <c r="GC492" s="2"/>
      <c r="GD492" s="2">
        <v>0</v>
      </c>
      <c r="GE492" s="2"/>
      <c r="GF492" s="2">
        <v>1961562790</v>
      </c>
      <c r="GG492" s="2">
        <v>2</v>
      </c>
      <c r="GH492" s="2">
        <v>1</v>
      </c>
      <c r="GI492" s="2">
        <v>-2</v>
      </c>
      <c r="GJ492" s="2">
        <v>0</v>
      </c>
      <c r="GK492" s="2">
        <f>ROUND(R492*(R12)/100,2)</f>
        <v>0</v>
      </c>
      <c r="GL492" s="2">
        <f t="shared" si="476"/>
        <v>0</v>
      </c>
      <c r="GM492" s="2">
        <f t="shared" si="477"/>
        <v>6933.12</v>
      </c>
      <c r="GN492" s="2">
        <f t="shared" si="478"/>
        <v>0</v>
      </c>
      <c r="GO492" s="2">
        <f t="shared" si="479"/>
        <v>6933.12</v>
      </c>
      <c r="GP492" s="2">
        <f t="shared" si="480"/>
        <v>0</v>
      </c>
      <c r="GQ492" s="2"/>
      <c r="GR492" s="2">
        <v>0</v>
      </c>
      <c r="GS492" s="2">
        <v>3</v>
      </c>
      <c r="GT492" s="2">
        <v>0</v>
      </c>
      <c r="GU492" s="2" t="s">
        <v>4</v>
      </c>
      <c r="GV492" s="2">
        <f t="shared" si="481"/>
        <v>0</v>
      </c>
      <c r="GW492" s="2">
        <v>1</v>
      </c>
      <c r="GX492" s="2">
        <f t="shared" si="482"/>
        <v>0</v>
      </c>
      <c r="GY492" s="2"/>
      <c r="GZ492" s="2"/>
      <c r="HA492" s="2">
        <v>0</v>
      </c>
      <c r="HB492" s="2">
        <v>0</v>
      </c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  <c r="HW492" s="2"/>
      <c r="HX492" s="2"/>
      <c r="HY492" s="2"/>
      <c r="HZ492" s="2"/>
      <c r="IA492" s="2"/>
      <c r="IB492" s="2"/>
      <c r="IC492" s="2"/>
      <c r="ID492" s="2"/>
      <c r="IE492" s="2"/>
      <c r="IF492" s="2"/>
      <c r="IG492" s="2"/>
      <c r="IH492" s="2"/>
      <c r="II492" s="2"/>
      <c r="IJ492" s="2"/>
      <c r="IK492" s="2">
        <v>0</v>
      </c>
      <c r="IL492" s="2"/>
      <c r="IM492" s="2"/>
      <c r="IN492" s="2"/>
      <c r="IO492" s="2"/>
      <c r="IP492" s="2"/>
      <c r="IQ492" s="2"/>
      <c r="IR492" s="2"/>
      <c r="IS492" s="2"/>
      <c r="IT492" s="2"/>
      <c r="IU492" s="2"/>
    </row>
    <row r="493" spans="1:255" x14ac:dyDescent="0.2">
      <c r="A493">
        <v>18</v>
      </c>
      <c r="B493">
        <v>1</v>
      </c>
      <c r="C493">
        <v>903</v>
      </c>
      <c r="E493" t="s">
        <v>619</v>
      </c>
      <c r="F493" t="s">
        <v>620</v>
      </c>
      <c r="G493" t="s">
        <v>621</v>
      </c>
      <c r="H493" t="s">
        <v>258</v>
      </c>
      <c r="I493">
        <f>I491*J493</f>
        <v>0.96</v>
      </c>
      <c r="J493">
        <v>1</v>
      </c>
      <c r="O493">
        <f t="shared" si="444"/>
        <v>45273.27</v>
      </c>
      <c r="P493">
        <f t="shared" si="445"/>
        <v>45273.27</v>
      </c>
      <c r="Q493">
        <f t="shared" si="446"/>
        <v>0</v>
      </c>
      <c r="R493">
        <f t="shared" si="447"/>
        <v>0</v>
      </c>
      <c r="S493">
        <f t="shared" si="448"/>
        <v>0</v>
      </c>
      <c r="T493">
        <f t="shared" si="449"/>
        <v>0</v>
      </c>
      <c r="U493">
        <f t="shared" si="450"/>
        <v>0</v>
      </c>
      <c r="V493">
        <f t="shared" si="451"/>
        <v>0</v>
      </c>
      <c r="W493">
        <f t="shared" si="452"/>
        <v>0</v>
      </c>
      <c r="X493">
        <f t="shared" si="453"/>
        <v>0</v>
      </c>
      <c r="Y493">
        <f t="shared" si="454"/>
        <v>0</v>
      </c>
      <c r="AA493">
        <v>16483255</v>
      </c>
      <c r="AB493">
        <f t="shared" si="455"/>
        <v>7222</v>
      </c>
      <c r="AC493">
        <f t="shared" si="456"/>
        <v>7222</v>
      </c>
      <c r="AD493">
        <f t="shared" si="483"/>
        <v>0</v>
      </c>
      <c r="AE493">
        <f t="shared" si="484"/>
        <v>0</v>
      </c>
      <c r="AF493">
        <f t="shared" si="484"/>
        <v>0</v>
      </c>
      <c r="AG493">
        <f t="shared" si="460"/>
        <v>0</v>
      </c>
      <c r="AH493">
        <f t="shared" si="485"/>
        <v>0</v>
      </c>
      <c r="AI493">
        <f t="shared" si="485"/>
        <v>0</v>
      </c>
      <c r="AJ493">
        <f t="shared" si="463"/>
        <v>0</v>
      </c>
      <c r="AK493">
        <v>7222</v>
      </c>
      <c r="AL493">
        <v>7222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95</v>
      </c>
      <c r="AU493">
        <v>65</v>
      </c>
      <c r="AV493">
        <v>1</v>
      </c>
      <c r="AW493">
        <v>1</v>
      </c>
      <c r="AZ493">
        <v>6.53</v>
      </c>
      <c r="BA493">
        <v>1</v>
      </c>
      <c r="BB493">
        <v>1</v>
      </c>
      <c r="BC493">
        <v>6.53</v>
      </c>
      <c r="BD493" t="s">
        <v>4</v>
      </c>
      <c r="BE493" t="s">
        <v>4</v>
      </c>
      <c r="BF493" t="s">
        <v>4</v>
      </c>
      <c r="BG493" t="s">
        <v>4</v>
      </c>
      <c r="BH493">
        <v>3</v>
      </c>
      <c r="BI493">
        <v>2</v>
      </c>
      <c r="BJ493" t="s">
        <v>622</v>
      </c>
      <c r="BM493">
        <v>108001</v>
      </c>
      <c r="BN493">
        <v>0</v>
      </c>
      <c r="BO493" t="s">
        <v>4</v>
      </c>
      <c r="BP493">
        <v>0</v>
      </c>
      <c r="BQ493">
        <v>3</v>
      </c>
      <c r="BR493">
        <v>0</v>
      </c>
      <c r="BS493">
        <v>1</v>
      </c>
      <c r="BT493">
        <v>1</v>
      </c>
      <c r="BU493">
        <v>1</v>
      </c>
      <c r="BV493">
        <v>1</v>
      </c>
      <c r="BW493">
        <v>1</v>
      </c>
      <c r="BX493">
        <v>1</v>
      </c>
      <c r="BY493" t="s">
        <v>4</v>
      </c>
      <c r="BZ493">
        <v>95</v>
      </c>
      <c r="CA493">
        <v>65</v>
      </c>
      <c r="CF493">
        <v>0</v>
      </c>
      <c r="CG493">
        <v>0</v>
      </c>
      <c r="CM493">
        <v>0</v>
      </c>
      <c r="CN493" t="s">
        <v>4</v>
      </c>
      <c r="CO493">
        <v>0</v>
      </c>
      <c r="CP493">
        <f t="shared" si="464"/>
        <v>45273.27</v>
      </c>
      <c r="CQ493">
        <f t="shared" si="465"/>
        <v>47159.66</v>
      </c>
      <c r="CR493">
        <f t="shared" si="466"/>
        <v>0</v>
      </c>
      <c r="CS493">
        <f t="shared" si="467"/>
        <v>0</v>
      </c>
      <c r="CT493">
        <f t="shared" si="468"/>
        <v>0</v>
      </c>
      <c r="CU493">
        <f t="shared" si="469"/>
        <v>0</v>
      </c>
      <c r="CV493">
        <f t="shared" si="470"/>
        <v>0</v>
      </c>
      <c r="CW493">
        <f t="shared" si="471"/>
        <v>0</v>
      </c>
      <c r="CX493">
        <f t="shared" si="472"/>
        <v>0</v>
      </c>
      <c r="CY493">
        <f t="shared" si="473"/>
        <v>0</v>
      </c>
      <c r="CZ493">
        <f t="shared" si="474"/>
        <v>0</v>
      </c>
      <c r="DC493" t="s">
        <v>4</v>
      </c>
      <c r="DD493" t="s">
        <v>4</v>
      </c>
      <c r="DE493" t="s">
        <v>4</v>
      </c>
      <c r="DF493" t="s">
        <v>4</v>
      </c>
      <c r="DG493" t="s">
        <v>4</v>
      </c>
      <c r="DH493" t="s">
        <v>4</v>
      </c>
      <c r="DI493" t="s">
        <v>4</v>
      </c>
      <c r="DJ493" t="s">
        <v>4</v>
      </c>
      <c r="DK493" t="s">
        <v>4</v>
      </c>
      <c r="DL493" t="s">
        <v>4</v>
      </c>
      <c r="DM493" t="s">
        <v>4</v>
      </c>
      <c r="DN493">
        <v>0</v>
      </c>
      <c r="DO493">
        <v>0</v>
      </c>
      <c r="DP493">
        <v>1</v>
      </c>
      <c r="DQ493">
        <v>1</v>
      </c>
      <c r="DU493">
        <v>1010</v>
      </c>
      <c r="DV493" t="s">
        <v>258</v>
      </c>
      <c r="DW493" t="s">
        <v>258</v>
      </c>
      <c r="DX493">
        <v>100</v>
      </c>
      <c r="EE493">
        <v>16510370</v>
      </c>
      <c r="EF493">
        <v>3</v>
      </c>
      <c r="EG493" t="s">
        <v>368</v>
      </c>
      <c r="EH493">
        <v>0</v>
      </c>
      <c r="EI493" t="s">
        <v>4</v>
      </c>
      <c r="EJ493">
        <v>2</v>
      </c>
      <c r="EK493">
        <v>108001</v>
      </c>
      <c r="EL493" t="s">
        <v>369</v>
      </c>
      <c r="EM493" t="s">
        <v>370</v>
      </c>
      <c r="EO493" t="s">
        <v>4</v>
      </c>
      <c r="EQ493">
        <v>0</v>
      </c>
      <c r="ER493">
        <v>7222</v>
      </c>
      <c r="ES493">
        <v>7222</v>
      </c>
      <c r="ET493">
        <v>0</v>
      </c>
      <c r="EU493">
        <v>0</v>
      </c>
      <c r="EV493">
        <v>0</v>
      </c>
      <c r="EW493">
        <v>0</v>
      </c>
      <c r="EX493">
        <v>0</v>
      </c>
      <c r="FQ493">
        <v>0</v>
      </c>
      <c r="FR493">
        <f t="shared" si="475"/>
        <v>0</v>
      </c>
      <c r="FS493">
        <v>0</v>
      </c>
      <c r="FX493">
        <v>95</v>
      </c>
      <c r="FY493">
        <v>65</v>
      </c>
      <c r="GA493" t="s">
        <v>4</v>
      </c>
      <c r="GD493">
        <v>0</v>
      </c>
      <c r="GF493">
        <v>1961562790</v>
      </c>
      <c r="GG493">
        <v>1</v>
      </c>
      <c r="GH493">
        <v>1</v>
      </c>
      <c r="GI493">
        <v>4</v>
      </c>
      <c r="GJ493">
        <v>0</v>
      </c>
      <c r="GK493">
        <f>ROUND(R493*(S12)/100,2)</f>
        <v>0</v>
      </c>
      <c r="GL493">
        <f t="shared" si="476"/>
        <v>0</v>
      </c>
      <c r="GM493">
        <f t="shared" si="477"/>
        <v>45273.27</v>
      </c>
      <c r="GN493">
        <f t="shared" si="478"/>
        <v>0</v>
      </c>
      <c r="GO493">
        <f t="shared" si="479"/>
        <v>45273.27</v>
      </c>
      <c r="GP493">
        <f t="shared" si="480"/>
        <v>0</v>
      </c>
      <c r="GR493">
        <v>0</v>
      </c>
      <c r="GS493">
        <v>3</v>
      </c>
      <c r="GT493">
        <v>0</v>
      </c>
      <c r="GU493" t="s">
        <v>4</v>
      </c>
      <c r="GV493">
        <f t="shared" si="481"/>
        <v>0</v>
      </c>
      <c r="GW493">
        <v>1</v>
      </c>
      <c r="GX493">
        <f t="shared" si="482"/>
        <v>0</v>
      </c>
      <c r="HA493">
        <v>0</v>
      </c>
      <c r="HB493">
        <v>0</v>
      </c>
      <c r="IK493">
        <v>0</v>
      </c>
    </row>
    <row r="494" spans="1:255" x14ac:dyDescent="0.2">
      <c r="A494" s="2">
        <v>17</v>
      </c>
      <c r="B494" s="2">
        <v>1</v>
      </c>
      <c r="C494" s="2">
        <f>ROW(SmtRes!A913)</f>
        <v>913</v>
      </c>
      <c r="D494" s="2">
        <f>ROW(EtalonRes!A900)</f>
        <v>900</v>
      </c>
      <c r="E494" s="2" t="s">
        <v>623</v>
      </c>
      <c r="F494" s="2" t="s">
        <v>423</v>
      </c>
      <c r="G494" s="2" t="s">
        <v>424</v>
      </c>
      <c r="H494" s="2" t="s">
        <v>38</v>
      </c>
      <c r="I494" s="2">
        <f>ROUND(1220/100,9)</f>
        <v>12.2</v>
      </c>
      <c r="J494" s="2">
        <v>0</v>
      </c>
      <c r="K494" s="2"/>
      <c r="L494" s="2"/>
      <c r="M494" s="2"/>
      <c r="N494" s="2"/>
      <c r="O494" s="2">
        <f t="shared" si="444"/>
        <v>618.79</v>
      </c>
      <c r="P494" s="2">
        <f t="shared" si="445"/>
        <v>165.92</v>
      </c>
      <c r="Q494" s="2">
        <f t="shared" si="446"/>
        <v>21.72</v>
      </c>
      <c r="R494" s="2">
        <f t="shared" si="447"/>
        <v>3.17</v>
      </c>
      <c r="S494" s="2">
        <f t="shared" si="448"/>
        <v>431.15</v>
      </c>
      <c r="T494" s="2">
        <f t="shared" si="449"/>
        <v>0</v>
      </c>
      <c r="U494" s="2">
        <f t="shared" si="450"/>
        <v>45.871999999999993</v>
      </c>
      <c r="V494" s="2">
        <f t="shared" si="451"/>
        <v>0.24399999999999999</v>
      </c>
      <c r="W494" s="2">
        <f t="shared" si="452"/>
        <v>0</v>
      </c>
      <c r="X494" s="2">
        <f t="shared" si="453"/>
        <v>412.6</v>
      </c>
      <c r="Y494" s="2">
        <f t="shared" si="454"/>
        <v>282.31</v>
      </c>
      <c r="Z494" s="2"/>
      <c r="AA494" s="2">
        <v>16483241</v>
      </c>
      <c r="AB494" s="2">
        <f t="shared" si="455"/>
        <v>50.72</v>
      </c>
      <c r="AC494" s="2">
        <f t="shared" si="456"/>
        <v>13.6</v>
      </c>
      <c r="AD494" s="2">
        <f t="shared" si="483"/>
        <v>1.78</v>
      </c>
      <c r="AE494" s="2">
        <f t="shared" si="484"/>
        <v>0.26</v>
      </c>
      <c r="AF494" s="2">
        <f t="shared" si="484"/>
        <v>35.340000000000003</v>
      </c>
      <c r="AG494" s="2">
        <f t="shared" si="460"/>
        <v>0</v>
      </c>
      <c r="AH494" s="2">
        <f t="shared" si="485"/>
        <v>3.76</v>
      </c>
      <c r="AI494" s="2">
        <f t="shared" si="485"/>
        <v>0.02</v>
      </c>
      <c r="AJ494" s="2">
        <f t="shared" si="463"/>
        <v>0</v>
      </c>
      <c r="AK494" s="2">
        <v>50.72</v>
      </c>
      <c r="AL494" s="2">
        <v>13.6</v>
      </c>
      <c r="AM494" s="2">
        <v>1.78</v>
      </c>
      <c r="AN494" s="2">
        <v>0.26</v>
      </c>
      <c r="AO494" s="2">
        <v>35.340000000000003</v>
      </c>
      <c r="AP494" s="2">
        <v>0</v>
      </c>
      <c r="AQ494" s="2">
        <v>3.76</v>
      </c>
      <c r="AR494" s="2">
        <v>0.02</v>
      </c>
      <c r="AS494" s="2">
        <v>0</v>
      </c>
      <c r="AT494" s="2">
        <v>95</v>
      </c>
      <c r="AU494" s="2">
        <v>65</v>
      </c>
      <c r="AV494" s="2">
        <v>1</v>
      </c>
      <c r="AW494" s="2">
        <v>1</v>
      </c>
      <c r="AX494" s="2"/>
      <c r="AY494" s="2"/>
      <c r="AZ494" s="2">
        <v>1</v>
      </c>
      <c r="BA494" s="2">
        <v>1</v>
      </c>
      <c r="BB494" s="2">
        <v>1</v>
      </c>
      <c r="BC494" s="2">
        <v>1</v>
      </c>
      <c r="BD494" s="2" t="s">
        <v>4</v>
      </c>
      <c r="BE494" s="2" t="s">
        <v>4</v>
      </c>
      <c r="BF494" s="2" t="s">
        <v>4</v>
      </c>
      <c r="BG494" s="2" t="s">
        <v>4</v>
      </c>
      <c r="BH494" s="2">
        <v>0</v>
      </c>
      <c r="BI494" s="2">
        <v>2</v>
      </c>
      <c r="BJ494" s="2" t="s">
        <v>425</v>
      </c>
      <c r="BK494" s="2"/>
      <c r="BL494" s="2"/>
      <c r="BM494" s="2">
        <v>108001</v>
      </c>
      <c r="BN494" s="2">
        <v>0</v>
      </c>
      <c r="BO494" s="2" t="s">
        <v>4</v>
      </c>
      <c r="BP494" s="2">
        <v>0</v>
      </c>
      <c r="BQ494" s="2">
        <v>3</v>
      </c>
      <c r="BR494" s="2">
        <v>0</v>
      </c>
      <c r="BS494" s="2">
        <v>1</v>
      </c>
      <c r="BT494" s="2">
        <v>1</v>
      </c>
      <c r="BU494" s="2">
        <v>1</v>
      </c>
      <c r="BV494" s="2">
        <v>1</v>
      </c>
      <c r="BW494" s="2">
        <v>1</v>
      </c>
      <c r="BX494" s="2">
        <v>1</v>
      </c>
      <c r="BY494" s="2" t="s">
        <v>4</v>
      </c>
      <c r="BZ494" s="2">
        <v>95</v>
      </c>
      <c r="CA494" s="2">
        <v>65</v>
      </c>
      <c r="CB494" s="2"/>
      <c r="CC494" s="2"/>
      <c r="CD494" s="2"/>
      <c r="CE494" s="2"/>
      <c r="CF494" s="2">
        <v>0</v>
      </c>
      <c r="CG494" s="2">
        <v>0</v>
      </c>
      <c r="CH494" s="2"/>
      <c r="CI494" s="2"/>
      <c r="CJ494" s="2"/>
      <c r="CK494" s="2"/>
      <c r="CL494" s="2"/>
      <c r="CM494" s="2">
        <v>0</v>
      </c>
      <c r="CN494" s="2" t="s">
        <v>4</v>
      </c>
      <c r="CO494" s="2">
        <v>0</v>
      </c>
      <c r="CP494" s="2">
        <f t="shared" si="464"/>
        <v>618.79</v>
      </c>
      <c r="CQ494" s="2">
        <f t="shared" si="465"/>
        <v>13.6</v>
      </c>
      <c r="CR494" s="2">
        <f t="shared" si="466"/>
        <v>1.78</v>
      </c>
      <c r="CS494" s="2">
        <f t="shared" si="467"/>
        <v>0.26</v>
      </c>
      <c r="CT494" s="2">
        <f t="shared" si="468"/>
        <v>35.340000000000003</v>
      </c>
      <c r="CU494" s="2">
        <f t="shared" si="469"/>
        <v>0</v>
      </c>
      <c r="CV494" s="2">
        <f t="shared" si="470"/>
        <v>3.76</v>
      </c>
      <c r="CW494" s="2">
        <f t="shared" si="471"/>
        <v>0.02</v>
      </c>
      <c r="CX494" s="2">
        <f t="shared" si="472"/>
        <v>0</v>
      </c>
      <c r="CY494" s="2">
        <f t="shared" si="473"/>
        <v>412.60400000000004</v>
      </c>
      <c r="CZ494" s="2">
        <f t="shared" si="474"/>
        <v>282.30799999999999</v>
      </c>
      <c r="DA494" s="2"/>
      <c r="DB494" s="2"/>
      <c r="DC494" s="2" t="s">
        <v>4</v>
      </c>
      <c r="DD494" s="2" t="s">
        <v>4</v>
      </c>
      <c r="DE494" s="2" t="s">
        <v>4</v>
      </c>
      <c r="DF494" s="2" t="s">
        <v>4</v>
      </c>
      <c r="DG494" s="2" t="s">
        <v>4</v>
      </c>
      <c r="DH494" s="2" t="s">
        <v>4</v>
      </c>
      <c r="DI494" s="2" t="s">
        <v>4</v>
      </c>
      <c r="DJ494" s="2" t="s">
        <v>4</v>
      </c>
      <c r="DK494" s="2" t="s">
        <v>4</v>
      </c>
      <c r="DL494" s="2" t="s">
        <v>4</v>
      </c>
      <c r="DM494" s="2" t="s">
        <v>4</v>
      </c>
      <c r="DN494" s="2">
        <v>0</v>
      </c>
      <c r="DO494" s="2">
        <v>0</v>
      </c>
      <c r="DP494" s="2">
        <v>1</v>
      </c>
      <c r="DQ494" s="2">
        <v>1</v>
      </c>
      <c r="DR494" s="2"/>
      <c r="DS494" s="2"/>
      <c r="DT494" s="2"/>
      <c r="DU494" s="2">
        <v>1003</v>
      </c>
      <c r="DV494" s="2" t="s">
        <v>38</v>
      </c>
      <c r="DW494" s="2" t="s">
        <v>38</v>
      </c>
      <c r="DX494" s="2">
        <v>100</v>
      </c>
      <c r="DY494" s="2"/>
      <c r="DZ494" s="2"/>
      <c r="EA494" s="2"/>
      <c r="EB494" s="2"/>
      <c r="EC494" s="2"/>
      <c r="ED494" s="2"/>
      <c r="EE494" s="2">
        <v>16510370</v>
      </c>
      <c r="EF494" s="2">
        <v>3</v>
      </c>
      <c r="EG494" s="2" t="s">
        <v>368</v>
      </c>
      <c r="EH494" s="2">
        <v>0</v>
      </c>
      <c r="EI494" s="2" t="s">
        <v>4</v>
      </c>
      <c r="EJ494" s="2">
        <v>2</v>
      </c>
      <c r="EK494" s="2">
        <v>108001</v>
      </c>
      <c r="EL494" s="2" t="s">
        <v>369</v>
      </c>
      <c r="EM494" s="2" t="s">
        <v>370</v>
      </c>
      <c r="EN494" s="2"/>
      <c r="EO494" s="2" t="s">
        <v>4</v>
      </c>
      <c r="EP494" s="2"/>
      <c r="EQ494" s="2">
        <v>0</v>
      </c>
      <c r="ER494" s="2">
        <v>50.72</v>
      </c>
      <c r="ES494" s="2">
        <v>13.6</v>
      </c>
      <c r="ET494" s="2">
        <v>1.78</v>
      </c>
      <c r="EU494" s="2">
        <v>0.26</v>
      </c>
      <c r="EV494" s="2">
        <v>35.340000000000003</v>
      </c>
      <c r="EW494" s="2">
        <v>3.76</v>
      </c>
      <c r="EX494" s="2">
        <v>0.02</v>
      </c>
      <c r="EY494" s="2">
        <v>0</v>
      </c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>
        <v>0</v>
      </c>
      <c r="FR494" s="2">
        <f t="shared" si="475"/>
        <v>0</v>
      </c>
      <c r="FS494" s="2">
        <v>0</v>
      </c>
      <c r="FT494" s="2"/>
      <c r="FU494" s="2"/>
      <c r="FV494" s="2"/>
      <c r="FW494" s="2"/>
      <c r="FX494" s="2">
        <v>95</v>
      </c>
      <c r="FY494" s="2">
        <v>65</v>
      </c>
      <c r="FZ494" s="2"/>
      <c r="GA494" s="2" t="s">
        <v>4</v>
      </c>
      <c r="GB494" s="2"/>
      <c r="GC494" s="2"/>
      <c r="GD494" s="2">
        <v>0</v>
      </c>
      <c r="GE494" s="2"/>
      <c r="GF494" s="2">
        <v>-349670202</v>
      </c>
      <c r="GG494" s="2">
        <v>2</v>
      </c>
      <c r="GH494" s="2">
        <v>1</v>
      </c>
      <c r="GI494" s="2">
        <v>-2</v>
      </c>
      <c r="GJ494" s="2">
        <v>0</v>
      </c>
      <c r="GK494" s="2">
        <f>ROUND(R494*(R12)/100,2)</f>
        <v>0</v>
      </c>
      <c r="GL494" s="2">
        <f t="shared" si="476"/>
        <v>0</v>
      </c>
      <c r="GM494" s="2">
        <f t="shared" si="477"/>
        <v>1313.7</v>
      </c>
      <c r="GN494" s="2">
        <f t="shared" si="478"/>
        <v>0</v>
      </c>
      <c r="GO494" s="2">
        <f t="shared" si="479"/>
        <v>1313.7</v>
      </c>
      <c r="GP494" s="2">
        <f t="shared" si="480"/>
        <v>0</v>
      </c>
      <c r="GQ494" s="2"/>
      <c r="GR494" s="2">
        <v>0</v>
      </c>
      <c r="GS494" s="2">
        <v>3</v>
      </c>
      <c r="GT494" s="2">
        <v>0</v>
      </c>
      <c r="GU494" s="2" t="s">
        <v>4</v>
      </c>
      <c r="GV494" s="2">
        <f t="shared" si="481"/>
        <v>0</v>
      </c>
      <c r="GW494" s="2">
        <v>1</v>
      </c>
      <c r="GX494" s="2">
        <f t="shared" si="482"/>
        <v>0</v>
      </c>
      <c r="GY494" s="2"/>
      <c r="GZ494" s="2"/>
      <c r="HA494" s="2">
        <v>0</v>
      </c>
      <c r="HB494" s="2">
        <v>0</v>
      </c>
      <c r="HC494" s="2"/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  <c r="HQ494" s="2"/>
      <c r="HR494" s="2"/>
      <c r="HS494" s="2"/>
      <c r="HT494" s="2"/>
      <c r="HU494" s="2"/>
      <c r="HV494" s="2"/>
      <c r="HW494" s="2"/>
      <c r="HX494" s="2"/>
      <c r="HY494" s="2"/>
      <c r="HZ494" s="2"/>
      <c r="IA494" s="2"/>
      <c r="IB494" s="2"/>
      <c r="IC494" s="2"/>
      <c r="ID494" s="2"/>
      <c r="IE494" s="2"/>
      <c r="IF494" s="2"/>
      <c r="IG494" s="2"/>
      <c r="IH494" s="2"/>
      <c r="II494" s="2"/>
      <c r="IJ494" s="2"/>
      <c r="IK494" s="2">
        <v>0</v>
      </c>
      <c r="IL494" s="2"/>
      <c r="IM494" s="2"/>
      <c r="IN494" s="2"/>
      <c r="IO494" s="2"/>
      <c r="IP494" s="2"/>
      <c r="IQ494" s="2"/>
      <c r="IR494" s="2"/>
      <c r="IS494" s="2"/>
      <c r="IT494" s="2"/>
      <c r="IU494" s="2"/>
    </row>
    <row r="495" spans="1:255" x14ac:dyDescent="0.2">
      <c r="A495">
        <v>17</v>
      </c>
      <c r="B495">
        <v>1</v>
      </c>
      <c r="C495">
        <f>ROW(SmtRes!A922)</f>
        <v>922</v>
      </c>
      <c r="D495">
        <f>ROW(EtalonRes!A908)</f>
        <v>908</v>
      </c>
      <c r="E495" t="s">
        <v>623</v>
      </c>
      <c r="F495" t="s">
        <v>423</v>
      </c>
      <c r="G495" t="s">
        <v>424</v>
      </c>
      <c r="H495" t="s">
        <v>38</v>
      </c>
      <c r="I495">
        <f>ROUND(1220/100,9)</f>
        <v>12.2</v>
      </c>
      <c r="J495">
        <v>0</v>
      </c>
      <c r="O495">
        <f t="shared" si="444"/>
        <v>4040.67</v>
      </c>
      <c r="P495">
        <f t="shared" si="445"/>
        <v>1083.46</v>
      </c>
      <c r="Q495">
        <f t="shared" si="446"/>
        <v>141.81</v>
      </c>
      <c r="R495">
        <f t="shared" si="447"/>
        <v>20.71</v>
      </c>
      <c r="S495">
        <f t="shared" si="448"/>
        <v>2815.4</v>
      </c>
      <c r="T495">
        <f t="shared" si="449"/>
        <v>0</v>
      </c>
      <c r="U495">
        <f t="shared" si="450"/>
        <v>45.871999999999993</v>
      </c>
      <c r="V495">
        <f t="shared" si="451"/>
        <v>0.24399999999999999</v>
      </c>
      <c r="W495">
        <f t="shared" si="452"/>
        <v>0</v>
      </c>
      <c r="X495">
        <f t="shared" si="453"/>
        <v>2694.3</v>
      </c>
      <c r="Y495">
        <f t="shared" si="454"/>
        <v>1843.47</v>
      </c>
      <c r="AA495">
        <v>16483255</v>
      </c>
      <c r="AB495">
        <f t="shared" si="455"/>
        <v>50.72</v>
      </c>
      <c r="AC495">
        <f t="shared" si="456"/>
        <v>13.6</v>
      </c>
      <c r="AD495">
        <f t="shared" si="483"/>
        <v>1.78</v>
      </c>
      <c r="AE495">
        <f t="shared" si="484"/>
        <v>0.26</v>
      </c>
      <c r="AF495">
        <f t="shared" si="484"/>
        <v>35.340000000000003</v>
      </c>
      <c r="AG495">
        <f t="shared" si="460"/>
        <v>0</v>
      </c>
      <c r="AH495">
        <f t="shared" si="485"/>
        <v>3.76</v>
      </c>
      <c r="AI495">
        <f t="shared" si="485"/>
        <v>0.02</v>
      </c>
      <c r="AJ495">
        <f t="shared" si="463"/>
        <v>0</v>
      </c>
      <c r="AK495">
        <v>50.72</v>
      </c>
      <c r="AL495">
        <v>13.6</v>
      </c>
      <c r="AM495">
        <v>1.78</v>
      </c>
      <c r="AN495">
        <v>0.26</v>
      </c>
      <c r="AO495">
        <v>35.340000000000003</v>
      </c>
      <c r="AP495">
        <v>0</v>
      </c>
      <c r="AQ495">
        <v>3.76</v>
      </c>
      <c r="AR495">
        <v>0.02</v>
      </c>
      <c r="AS495">
        <v>0</v>
      </c>
      <c r="AT495">
        <v>95</v>
      </c>
      <c r="AU495">
        <v>65</v>
      </c>
      <c r="AV495">
        <v>1</v>
      </c>
      <c r="AW495">
        <v>1</v>
      </c>
      <c r="AZ495">
        <v>6.53</v>
      </c>
      <c r="BA495">
        <v>6.53</v>
      </c>
      <c r="BB495">
        <v>6.53</v>
      </c>
      <c r="BC495">
        <v>6.53</v>
      </c>
      <c r="BD495" t="s">
        <v>4</v>
      </c>
      <c r="BE495" t="s">
        <v>4</v>
      </c>
      <c r="BF495" t="s">
        <v>4</v>
      </c>
      <c r="BG495" t="s">
        <v>4</v>
      </c>
      <c r="BH495">
        <v>0</v>
      </c>
      <c r="BI495">
        <v>2</v>
      </c>
      <c r="BJ495" t="s">
        <v>425</v>
      </c>
      <c r="BM495">
        <v>108001</v>
      </c>
      <c r="BN495">
        <v>0</v>
      </c>
      <c r="BO495" t="s">
        <v>4</v>
      </c>
      <c r="BP495">
        <v>0</v>
      </c>
      <c r="BQ495">
        <v>3</v>
      </c>
      <c r="BR495">
        <v>0</v>
      </c>
      <c r="BS495">
        <v>6.53</v>
      </c>
      <c r="BT495">
        <v>1</v>
      </c>
      <c r="BU495">
        <v>1</v>
      </c>
      <c r="BV495">
        <v>1</v>
      </c>
      <c r="BW495">
        <v>1</v>
      </c>
      <c r="BX495">
        <v>1</v>
      </c>
      <c r="BY495" t="s">
        <v>4</v>
      </c>
      <c r="BZ495">
        <v>95</v>
      </c>
      <c r="CA495">
        <v>65</v>
      </c>
      <c r="CF495">
        <v>0</v>
      </c>
      <c r="CG495">
        <v>0</v>
      </c>
      <c r="CM495">
        <v>0</v>
      </c>
      <c r="CN495" t="s">
        <v>4</v>
      </c>
      <c r="CO495">
        <v>0</v>
      </c>
      <c r="CP495">
        <f t="shared" si="464"/>
        <v>4040.67</v>
      </c>
      <c r="CQ495">
        <f t="shared" si="465"/>
        <v>88.808000000000007</v>
      </c>
      <c r="CR495">
        <f t="shared" si="466"/>
        <v>11.6234</v>
      </c>
      <c r="CS495">
        <f t="shared" si="467"/>
        <v>1.6978000000000002</v>
      </c>
      <c r="CT495">
        <f t="shared" si="468"/>
        <v>230.77020000000002</v>
      </c>
      <c r="CU495">
        <f t="shared" si="469"/>
        <v>0</v>
      </c>
      <c r="CV495">
        <f t="shared" si="470"/>
        <v>3.76</v>
      </c>
      <c r="CW495">
        <f t="shared" si="471"/>
        <v>0.02</v>
      </c>
      <c r="CX495">
        <f t="shared" si="472"/>
        <v>0</v>
      </c>
      <c r="CY495">
        <f t="shared" si="473"/>
        <v>2694.3045000000002</v>
      </c>
      <c r="CZ495">
        <f t="shared" si="474"/>
        <v>1843.4714999999999</v>
      </c>
      <c r="DC495" t="s">
        <v>4</v>
      </c>
      <c r="DD495" t="s">
        <v>4</v>
      </c>
      <c r="DE495" t="s">
        <v>4</v>
      </c>
      <c r="DF495" t="s">
        <v>4</v>
      </c>
      <c r="DG495" t="s">
        <v>4</v>
      </c>
      <c r="DH495" t="s">
        <v>4</v>
      </c>
      <c r="DI495" t="s">
        <v>4</v>
      </c>
      <c r="DJ495" t="s">
        <v>4</v>
      </c>
      <c r="DK495" t="s">
        <v>4</v>
      </c>
      <c r="DL495" t="s">
        <v>4</v>
      </c>
      <c r="DM495" t="s">
        <v>4</v>
      </c>
      <c r="DN495">
        <v>0</v>
      </c>
      <c r="DO495">
        <v>0</v>
      </c>
      <c r="DP495">
        <v>1</v>
      </c>
      <c r="DQ495">
        <v>1</v>
      </c>
      <c r="DU495">
        <v>1003</v>
      </c>
      <c r="DV495" t="s">
        <v>38</v>
      </c>
      <c r="DW495" t="s">
        <v>38</v>
      </c>
      <c r="DX495">
        <v>100</v>
      </c>
      <c r="EE495">
        <v>16510370</v>
      </c>
      <c r="EF495">
        <v>3</v>
      </c>
      <c r="EG495" t="s">
        <v>368</v>
      </c>
      <c r="EH495">
        <v>0</v>
      </c>
      <c r="EI495" t="s">
        <v>4</v>
      </c>
      <c r="EJ495">
        <v>2</v>
      </c>
      <c r="EK495">
        <v>108001</v>
      </c>
      <c r="EL495" t="s">
        <v>369</v>
      </c>
      <c r="EM495" t="s">
        <v>370</v>
      </c>
      <c r="EO495" t="s">
        <v>4</v>
      </c>
      <c r="EQ495">
        <v>0</v>
      </c>
      <c r="ER495">
        <v>50.72</v>
      </c>
      <c r="ES495">
        <v>13.6</v>
      </c>
      <c r="ET495">
        <v>1.78</v>
      </c>
      <c r="EU495">
        <v>0.26</v>
      </c>
      <c r="EV495">
        <v>35.340000000000003</v>
      </c>
      <c r="EW495">
        <v>3.76</v>
      </c>
      <c r="EX495">
        <v>0.02</v>
      </c>
      <c r="EY495">
        <v>0</v>
      </c>
      <c r="FQ495">
        <v>0</v>
      </c>
      <c r="FR495">
        <f t="shared" si="475"/>
        <v>0</v>
      </c>
      <c r="FS495">
        <v>0</v>
      </c>
      <c r="FX495">
        <v>95</v>
      </c>
      <c r="FY495">
        <v>65</v>
      </c>
      <c r="GA495" t="s">
        <v>4</v>
      </c>
      <c r="GD495">
        <v>0</v>
      </c>
      <c r="GF495">
        <v>-349670202</v>
      </c>
      <c r="GG495">
        <v>1</v>
      </c>
      <c r="GH495">
        <v>1</v>
      </c>
      <c r="GI495">
        <v>4</v>
      </c>
      <c r="GJ495">
        <v>0</v>
      </c>
      <c r="GK495">
        <f>ROUND(R495*(S12)/100,2)</f>
        <v>0</v>
      </c>
      <c r="GL495">
        <f t="shared" si="476"/>
        <v>0</v>
      </c>
      <c r="GM495">
        <f t="shared" si="477"/>
        <v>8578.44</v>
      </c>
      <c r="GN495">
        <f t="shared" si="478"/>
        <v>0</v>
      </c>
      <c r="GO495">
        <f t="shared" si="479"/>
        <v>8578.44</v>
      </c>
      <c r="GP495">
        <f t="shared" si="480"/>
        <v>0</v>
      </c>
      <c r="GR495">
        <v>0</v>
      </c>
      <c r="GS495">
        <v>3</v>
      </c>
      <c r="GT495">
        <v>0</v>
      </c>
      <c r="GU495" t="s">
        <v>4</v>
      </c>
      <c r="GV495">
        <f t="shared" si="481"/>
        <v>0</v>
      </c>
      <c r="GW495">
        <v>1</v>
      </c>
      <c r="GX495">
        <f t="shared" si="482"/>
        <v>0</v>
      </c>
      <c r="HA495">
        <v>0</v>
      </c>
      <c r="HB495">
        <v>0</v>
      </c>
      <c r="IK495">
        <v>0</v>
      </c>
    </row>
    <row r="496" spans="1:255" x14ac:dyDescent="0.2">
      <c r="A496" s="2">
        <v>18</v>
      </c>
      <c r="B496" s="2">
        <v>1</v>
      </c>
      <c r="C496" s="2">
        <v>912</v>
      </c>
      <c r="D496" s="2"/>
      <c r="E496" s="2" t="s">
        <v>624</v>
      </c>
      <c r="F496" s="2" t="s">
        <v>625</v>
      </c>
      <c r="G496" s="2" t="s">
        <v>626</v>
      </c>
      <c r="H496" s="2" t="s">
        <v>419</v>
      </c>
      <c r="I496" s="2">
        <f>I494*J496</f>
        <v>1.22</v>
      </c>
      <c r="J496" s="2">
        <v>0.1</v>
      </c>
      <c r="K496" s="2"/>
      <c r="L496" s="2"/>
      <c r="M496" s="2"/>
      <c r="N496" s="2"/>
      <c r="O496" s="2">
        <f t="shared" si="444"/>
        <v>1403.23</v>
      </c>
      <c r="P496" s="2">
        <f t="shared" si="445"/>
        <v>1403.23</v>
      </c>
      <c r="Q496" s="2">
        <f t="shared" si="446"/>
        <v>0</v>
      </c>
      <c r="R496" s="2">
        <f t="shared" si="447"/>
        <v>0</v>
      </c>
      <c r="S496" s="2">
        <f t="shared" si="448"/>
        <v>0</v>
      </c>
      <c r="T496" s="2">
        <f t="shared" si="449"/>
        <v>0</v>
      </c>
      <c r="U496" s="2">
        <f t="shared" si="450"/>
        <v>0</v>
      </c>
      <c r="V496" s="2">
        <f t="shared" si="451"/>
        <v>0</v>
      </c>
      <c r="W496" s="2">
        <f t="shared" si="452"/>
        <v>0</v>
      </c>
      <c r="X496" s="2">
        <f t="shared" si="453"/>
        <v>0</v>
      </c>
      <c r="Y496" s="2">
        <f t="shared" si="454"/>
        <v>0</v>
      </c>
      <c r="Z496" s="2"/>
      <c r="AA496" s="2">
        <v>16483241</v>
      </c>
      <c r="AB496" s="2">
        <f t="shared" si="455"/>
        <v>1150.19</v>
      </c>
      <c r="AC496" s="2">
        <f t="shared" si="456"/>
        <v>1150.19</v>
      </c>
      <c r="AD496" s="2">
        <f t="shared" si="483"/>
        <v>0</v>
      </c>
      <c r="AE496" s="2">
        <f t="shared" si="484"/>
        <v>0</v>
      </c>
      <c r="AF496" s="2">
        <f t="shared" si="484"/>
        <v>0</v>
      </c>
      <c r="AG496" s="2">
        <f t="shared" si="460"/>
        <v>0</v>
      </c>
      <c r="AH496" s="2">
        <f t="shared" si="485"/>
        <v>0</v>
      </c>
      <c r="AI496" s="2">
        <f t="shared" si="485"/>
        <v>0</v>
      </c>
      <c r="AJ496" s="2">
        <f t="shared" si="463"/>
        <v>0</v>
      </c>
      <c r="AK496" s="2">
        <v>1150.19</v>
      </c>
      <c r="AL496" s="2">
        <v>1150.19</v>
      </c>
      <c r="AM496" s="2">
        <v>0</v>
      </c>
      <c r="AN496" s="2">
        <v>0</v>
      </c>
      <c r="AO496" s="2">
        <v>0</v>
      </c>
      <c r="AP496" s="2">
        <v>0</v>
      </c>
      <c r="AQ496" s="2">
        <v>0</v>
      </c>
      <c r="AR496" s="2">
        <v>0</v>
      </c>
      <c r="AS496" s="2">
        <v>0</v>
      </c>
      <c r="AT496" s="2">
        <v>95</v>
      </c>
      <c r="AU496" s="2">
        <v>65</v>
      </c>
      <c r="AV496" s="2">
        <v>1</v>
      </c>
      <c r="AW496" s="2">
        <v>1</v>
      </c>
      <c r="AX496" s="2"/>
      <c r="AY496" s="2"/>
      <c r="AZ496" s="2">
        <v>1</v>
      </c>
      <c r="BA496" s="2">
        <v>1</v>
      </c>
      <c r="BB496" s="2">
        <v>1</v>
      </c>
      <c r="BC496" s="2">
        <v>1</v>
      </c>
      <c r="BD496" s="2" t="s">
        <v>4</v>
      </c>
      <c r="BE496" s="2" t="s">
        <v>4</v>
      </c>
      <c r="BF496" s="2" t="s">
        <v>4</v>
      </c>
      <c r="BG496" s="2" t="s">
        <v>4</v>
      </c>
      <c r="BH496" s="2">
        <v>3</v>
      </c>
      <c r="BI496" s="2">
        <v>2</v>
      </c>
      <c r="BJ496" s="2" t="s">
        <v>627</v>
      </c>
      <c r="BK496" s="2"/>
      <c r="BL496" s="2"/>
      <c r="BM496" s="2">
        <v>108001</v>
      </c>
      <c r="BN496" s="2">
        <v>0</v>
      </c>
      <c r="BO496" s="2" t="s">
        <v>4</v>
      </c>
      <c r="BP496" s="2">
        <v>0</v>
      </c>
      <c r="BQ496" s="2">
        <v>3</v>
      </c>
      <c r="BR496" s="2">
        <v>0</v>
      </c>
      <c r="BS496" s="2">
        <v>1</v>
      </c>
      <c r="BT496" s="2">
        <v>1</v>
      </c>
      <c r="BU496" s="2">
        <v>1</v>
      </c>
      <c r="BV496" s="2">
        <v>1</v>
      </c>
      <c r="BW496" s="2">
        <v>1</v>
      </c>
      <c r="BX496" s="2">
        <v>1</v>
      </c>
      <c r="BY496" s="2" t="s">
        <v>4</v>
      </c>
      <c r="BZ496" s="2">
        <v>95</v>
      </c>
      <c r="CA496" s="2">
        <v>65</v>
      </c>
      <c r="CB496" s="2"/>
      <c r="CC496" s="2"/>
      <c r="CD496" s="2"/>
      <c r="CE496" s="2"/>
      <c r="CF496" s="2">
        <v>0</v>
      </c>
      <c r="CG496" s="2">
        <v>0</v>
      </c>
      <c r="CH496" s="2"/>
      <c r="CI496" s="2"/>
      <c r="CJ496" s="2"/>
      <c r="CK496" s="2"/>
      <c r="CL496" s="2"/>
      <c r="CM496" s="2">
        <v>0</v>
      </c>
      <c r="CN496" s="2" t="s">
        <v>4</v>
      </c>
      <c r="CO496" s="2">
        <v>0</v>
      </c>
      <c r="CP496" s="2">
        <f t="shared" si="464"/>
        <v>1403.23</v>
      </c>
      <c r="CQ496" s="2">
        <f t="shared" si="465"/>
        <v>1150.19</v>
      </c>
      <c r="CR496" s="2">
        <f t="shared" si="466"/>
        <v>0</v>
      </c>
      <c r="CS496" s="2">
        <f t="shared" si="467"/>
        <v>0</v>
      </c>
      <c r="CT496" s="2">
        <f t="shared" si="468"/>
        <v>0</v>
      </c>
      <c r="CU496" s="2">
        <f t="shared" si="469"/>
        <v>0</v>
      </c>
      <c r="CV496" s="2">
        <f t="shared" si="470"/>
        <v>0</v>
      </c>
      <c r="CW496" s="2">
        <f t="shared" si="471"/>
        <v>0</v>
      </c>
      <c r="CX496" s="2">
        <f t="shared" si="472"/>
        <v>0</v>
      </c>
      <c r="CY496" s="2">
        <f t="shared" si="473"/>
        <v>0</v>
      </c>
      <c r="CZ496" s="2">
        <f t="shared" si="474"/>
        <v>0</v>
      </c>
      <c r="DA496" s="2"/>
      <c r="DB496" s="2"/>
      <c r="DC496" s="2" t="s">
        <v>4</v>
      </c>
      <c r="DD496" s="2" t="s">
        <v>4</v>
      </c>
      <c r="DE496" s="2" t="s">
        <v>4</v>
      </c>
      <c r="DF496" s="2" t="s">
        <v>4</v>
      </c>
      <c r="DG496" s="2" t="s">
        <v>4</v>
      </c>
      <c r="DH496" s="2" t="s">
        <v>4</v>
      </c>
      <c r="DI496" s="2" t="s">
        <v>4</v>
      </c>
      <c r="DJ496" s="2" t="s">
        <v>4</v>
      </c>
      <c r="DK496" s="2" t="s">
        <v>4</v>
      </c>
      <c r="DL496" s="2" t="s">
        <v>4</v>
      </c>
      <c r="DM496" s="2" t="s">
        <v>4</v>
      </c>
      <c r="DN496" s="2">
        <v>0</v>
      </c>
      <c r="DO496" s="2">
        <v>0</v>
      </c>
      <c r="DP496" s="2">
        <v>1</v>
      </c>
      <c r="DQ496" s="2">
        <v>1</v>
      </c>
      <c r="DR496" s="2"/>
      <c r="DS496" s="2"/>
      <c r="DT496" s="2"/>
      <c r="DU496" s="2">
        <v>1013</v>
      </c>
      <c r="DV496" s="2" t="s">
        <v>419</v>
      </c>
      <c r="DW496" s="2" t="s">
        <v>421</v>
      </c>
      <c r="DX496" s="2">
        <v>1</v>
      </c>
      <c r="DY496" s="2"/>
      <c r="DZ496" s="2"/>
      <c r="EA496" s="2"/>
      <c r="EB496" s="2"/>
      <c r="EC496" s="2"/>
      <c r="ED496" s="2"/>
      <c r="EE496" s="2">
        <v>16510370</v>
      </c>
      <c r="EF496" s="2">
        <v>3</v>
      </c>
      <c r="EG496" s="2" t="s">
        <v>368</v>
      </c>
      <c r="EH496" s="2">
        <v>0</v>
      </c>
      <c r="EI496" s="2" t="s">
        <v>4</v>
      </c>
      <c r="EJ496" s="2">
        <v>2</v>
      </c>
      <c r="EK496" s="2">
        <v>108001</v>
      </c>
      <c r="EL496" s="2" t="s">
        <v>369</v>
      </c>
      <c r="EM496" s="2" t="s">
        <v>370</v>
      </c>
      <c r="EN496" s="2"/>
      <c r="EO496" s="2" t="s">
        <v>4</v>
      </c>
      <c r="EP496" s="2"/>
      <c r="EQ496" s="2">
        <v>0</v>
      </c>
      <c r="ER496" s="2">
        <v>1150.19</v>
      </c>
      <c r="ES496" s="2">
        <v>1150.19</v>
      </c>
      <c r="ET496" s="2">
        <v>0</v>
      </c>
      <c r="EU496" s="2">
        <v>0</v>
      </c>
      <c r="EV496" s="2">
        <v>0</v>
      </c>
      <c r="EW496" s="2">
        <v>0</v>
      </c>
      <c r="EX496" s="2">
        <v>0</v>
      </c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>
        <v>0</v>
      </c>
      <c r="FR496" s="2">
        <f t="shared" si="475"/>
        <v>0</v>
      </c>
      <c r="FS496" s="2">
        <v>0</v>
      </c>
      <c r="FT496" s="2"/>
      <c r="FU496" s="2"/>
      <c r="FV496" s="2"/>
      <c r="FW496" s="2"/>
      <c r="FX496" s="2">
        <v>95</v>
      </c>
      <c r="FY496" s="2">
        <v>65</v>
      </c>
      <c r="FZ496" s="2"/>
      <c r="GA496" s="2" t="s">
        <v>4</v>
      </c>
      <c r="GB496" s="2"/>
      <c r="GC496" s="2"/>
      <c r="GD496" s="2">
        <v>0</v>
      </c>
      <c r="GE496" s="2"/>
      <c r="GF496" s="2">
        <v>1306444111</v>
      </c>
      <c r="GG496" s="2">
        <v>2</v>
      </c>
      <c r="GH496" s="2">
        <v>1</v>
      </c>
      <c r="GI496" s="2">
        <v>-2</v>
      </c>
      <c r="GJ496" s="2">
        <v>0</v>
      </c>
      <c r="GK496" s="2">
        <f>ROUND(R496*(R12)/100,2)</f>
        <v>0</v>
      </c>
      <c r="GL496" s="2">
        <f t="shared" si="476"/>
        <v>0</v>
      </c>
      <c r="GM496" s="2">
        <f t="shared" si="477"/>
        <v>1403.23</v>
      </c>
      <c r="GN496" s="2">
        <f t="shared" si="478"/>
        <v>0</v>
      </c>
      <c r="GO496" s="2">
        <f t="shared" si="479"/>
        <v>1403.23</v>
      </c>
      <c r="GP496" s="2">
        <f t="shared" si="480"/>
        <v>0</v>
      </c>
      <c r="GQ496" s="2"/>
      <c r="GR496" s="2">
        <v>0</v>
      </c>
      <c r="GS496" s="2">
        <v>3</v>
      </c>
      <c r="GT496" s="2">
        <v>0</v>
      </c>
      <c r="GU496" s="2" t="s">
        <v>4</v>
      </c>
      <c r="GV496" s="2">
        <f t="shared" si="481"/>
        <v>0</v>
      </c>
      <c r="GW496" s="2">
        <v>1</v>
      </c>
      <c r="GX496" s="2">
        <f t="shared" si="482"/>
        <v>0</v>
      </c>
      <c r="GY496" s="2"/>
      <c r="GZ496" s="2"/>
      <c r="HA496" s="2">
        <v>0</v>
      </c>
      <c r="HB496" s="2">
        <v>0</v>
      </c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  <c r="HW496" s="2"/>
      <c r="HX496" s="2"/>
      <c r="HY496" s="2"/>
      <c r="HZ496" s="2"/>
      <c r="IA496" s="2"/>
      <c r="IB496" s="2"/>
      <c r="IC496" s="2"/>
      <c r="ID496" s="2"/>
      <c r="IE496" s="2"/>
      <c r="IF496" s="2"/>
      <c r="IG496" s="2"/>
      <c r="IH496" s="2"/>
      <c r="II496" s="2"/>
      <c r="IJ496" s="2"/>
      <c r="IK496" s="2">
        <v>0</v>
      </c>
      <c r="IL496" s="2"/>
      <c r="IM496" s="2"/>
      <c r="IN496" s="2"/>
      <c r="IO496" s="2"/>
      <c r="IP496" s="2"/>
      <c r="IQ496" s="2"/>
      <c r="IR496" s="2"/>
      <c r="IS496" s="2"/>
      <c r="IT496" s="2"/>
      <c r="IU496" s="2"/>
    </row>
    <row r="497" spans="1:245" x14ac:dyDescent="0.2">
      <c r="A497">
        <v>18</v>
      </c>
      <c r="B497">
        <v>1</v>
      </c>
      <c r="C497">
        <v>921</v>
      </c>
      <c r="E497" t="s">
        <v>624</v>
      </c>
      <c r="F497" t="s">
        <v>625</v>
      </c>
      <c r="G497" t="s">
        <v>626</v>
      </c>
      <c r="H497" t="s">
        <v>419</v>
      </c>
      <c r="I497">
        <f>I495*J497</f>
        <v>1.22</v>
      </c>
      <c r="J497">
        <v>0.1</v>
      </c>
      <c r="O497">
        <f t="shared" si="444"/>
        <v>9163.1</v>
      </c>
      <c r="P497">
        <f t="shared" si="445"/>
        <v>9163.1</v>
      </c>
      <c r="Q497">
        <f t="shared" si="446"/>
        <v>0</v>
      </c>
      <c r="R497">
        <f t="shared" si="447"/>
        <v>0</v>
      </c>
      <c r="S497">
        <f t="shared" si="448"/>
        <v>0</v>
      </c>
      <c r="T497">
        <f t="shared" si="449"/>
        <v>0</v>
      </c>
      <c r="U497">
        <f t="shared" si="450"/>
        <v>0</v>
      </c>
      <c r="V497">
        <f t="shared" si="451"/>
        <v>0</v>
      </c>
      <c r="W497">
        <f t="shared" si="452"/>
        <v>0</v>
      </c>
      <c r="X497">
        <f t="shared" si="453"/>
        <v>0</v>
      </c>
      <c r="Y497">
        <f t="shared" si="454"/>
        <v>0</v>
      </c>
      <c r="AA497">
        <v>16483255</v>
      </c>
      <c r="AB497">
        <f t="shared" si="455"/>
        <v>1150.19</v>
      </c>
      <c r="AC497">
        <f t="shared" si="456"/>
        <v>1150.19</v>
      </c>
      <c r="AD497">
        <f t="shared" si="483"/>
        <v>0</v>
      </c>
      <c r="AE497">
        <f t="shared" si="484"/>
        <v>0</v>
      </c>
      <c r="AF497">
        <f t="shared" si="484"/>
        <v>0</v>
      </c>
      <c r="AG497">
        <f t="shared" si="460"/>
        <v>0</v>
      </c>
      <c r="AH497">
        <f t="shared" si="485"/>
        <v>0</v>
      </c>
      <c r="AI497">
        <f t="shared" si="485"/>
        <v>0</v>
      </c>
      <c r="AJ497">
        <f t="shared" si="463"/>
        <v>0</v>
      </c>
      <c r="AK497">
        <v>1150.19</v>
      </c>
      <c r="AL497">
        <v>1150.19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95</v>
      </c>
      <c r="AU497">
        <v>65</v>
      </c>
      <c r="AV497">
        <v>1</v>
      </c>
      <c r="AW497">
        <v>1</v>
      </c>
      <c r="AZ497">
        <v>6.53</v>
      </c>
      <c r="BA497">
        <v>1</v>
      </c>
      <c r="BB497">
        <v>1</v>
      </c>
      <c r="BC497">
        <v>6.53</v>
      </c>
      <c r="BD497" t="s">
        <v>4</v>
      </c>
      <c r="BE497" t="s">
        <v>4</v>
      </c>
      <c r="BF497" t="s">
        <v>4</v>
      </c>
      <c r="BG497" t="s">
        <v>4</v>
      </c>
      <c r="BH497">
        <v>3</v>
      </c>
      <c r="BI497">
        <v>2</v>
      </c>
      <c r="BJ497" t="s">
        <v>627</v>
      </c>
      <c r="BM497">
        <v>108001</v>
      </c>
      <c r="BN497">
        <v>0</v>
      </c>
      <c r="BO497" t="s">
        <v>4</v>
      </c>
      <c r="BP497">
        <v>0</v>
      </c>
      <c r="BQ497">
        <v>3</v>
      </c>
      <c r="BR497">
        <v>0</v>
      </c>
      <c r="BS497">
        <v>1</v>
      </c>
      <c r="BT497">
        <v>1</v>
      </c>
      <c r="BU497">
        <v>1</v>
      </c>
      <c r="BV497">
        <v>1</v>
      </c>
      <c r="BW497">
        <v>1</v>
      </c>
      <c r="BX497">
        <v>1</v>
      </c>
      <c r="BY497" t="s">
        <v>4</v>
      </c>
      <c r="BZ497">
        <v>95</v>
      </c>
      <c r="CA497">
        <v>65</v>
      </c>
      <c r="CF497">
        <v>0</v>
      </c>
      <c r="CG497">
        <v>0</v>
      </c>
      <c r="CM497">
        <v>0</v>
      </c>
      <c r="CN497" t="s">
        <v>4</v>
      </c>
      <c r="CO497">
        <v>0</v>
      </c>
      <c r="CP497">
        <f t="shared" si="464"/>
        <v>9163.1</v>
      </c>
      <c r="CQ497">
        <f t="shared" si="465"/>
        <v>7510.7407000000003</v>
      </c>
      <c r="CR497">
        <f t="shared" si="466"/>
        <v>0</v>
      </c>
      <c r="CS497">
        <f t="shared" si="467"/>
        <v>0</v>
      </c>
      <c r="CT497">
        <f t="shared" si="468"/>
        <v>0</v>
      </c>
      <c r="CU497">
        <f t="shared" si="469"/>
        <v>0</v>
      </c>
      <c r="CV497">
        <f t="shared" si="470"/>
        <v>0</v>
      </c>
      <c r="CW497">
        <f t="shared" si="471"/>
        <v>0</v>
      </c>
      <c r="CX497">
        <f t="shared" si="472"/>
        <v>0</v>
      </c>
      <c r="CY497">
        <f t="shared" si="473"/>
        <v>0</v>
      </c>
      <c r="CZ497">
        <f t="shared" si="474"/>
        <v>0</v>
      </c>
      <c r="DC497" t="s">
        <v>4</v>
      </c>
      <c r="DD497" t="s">
        <v>4</v>
      </c>
      <c r="DE497" t="s">
        <v>4</v>
      </c>
      <c r="DF497" t="s">
        <v>4</v>
      </c>
      <c r="DG497" t="s">
        <v>4</v>
      </c>
      <c r="DH497" t="s">
        <v>4</v>
      </c>
      <c r="DI497" t="s">
        <v>4</v>
      </c>
      <c r="DJ497" t="s">
        <v>4</v>
      </c>
      <c r="DK497" t="s">
        <v>4</v>
      </c>
      <c r="DL497" t="s">
        <v>4</v>
      </c>
      <c r="DM497" t="s">
        <v>4</v>
      </c>
      <c r="DN497">
        <v>0</v>
      </c>
      <c r="DO497">
        <v>0</v>
      </c>
      <c r="DP497">
        <v>1</v>
      </c>
      <c r="DQ497">
        <v>1</v>
      </c>
      <c r="DU497">
        <v>1013</v>
      </c>
      <c r="DV497" t="s">
        <v>419</v>
      </c>
      <c r="DW497" t="s">
        <v>421</v>
      </c>
      <c r="DX497">
        <v>1</v>
      </c>
      <c r="EE497">
        <v>16510370</v>
      </c>
      <c r="EF497">
        <v>3</v>
      </c>
      <c r="EG497" t="s">
        <v>368</v>
      </c>
      <c r="EH497">
        <v>0</v>
      </c>
      <c r="EI497" t="s">
        <v>4</v>
      </c>
      <c r="EJ497">
        <v>2</v>
      </c>
      <c r="EK497">
        <v>108001</v>
      </c>
      <c r="EL497" t="s">
        <v>369</v>
      </c>
      <c r="EM497" t="s">
        <v>370</v>
      </c>
      <c r="EO497" t="s">
        <v>4</v>
      </c>
      <c r="EQ497">
        <v>0</v>
      </c>
      <c r="ER497">
        <v>1150.19</v>
      </c>
      <c r="ES497">
        <v>1150.19</v>
      </c>
      <c r="ET497">
        <v>0</v>
      </c>
      <c r="EU497">
        <v>0</v>
      </c>
      <c r="EV497">
        <v>0</v>
      </c>
      <c r="EW497">
        <v>0</v>
      </c>
      <c r="EX497">
        <v>0</v>
      </c>
      <c r="FQ497">
        <v>0</v>
      </c>
      <c r="FR497">
        <f t="shared" si="475"/>
        <v>0</v>
      </c>
      <c r="FS497">
        <v>0</v>
      </c>
      <c r="FX497">
        <v>95</v>
      </c>
      <c r="FY497">
        <v>65</v>
      </c>
      <c r="GA497" t="s">
        <v>4</v>
      </c>
      <c r="GD497">
        <v>0</v>
      </c>
      <c r="GF497">
        <v>1306444111</v>
      </c>
      <c r="GG497">
        <v>1</v>
      </c>
      <c r="GH497">
        <v>1</v>
      </c>
      <c r="GI497">
        <v>4</v>
      </c>
      <c r="GJ497">
        <v>0</v>
      </c>
      <c r="GK497">
        <f>ROUND(R497*(S12)/100,2)</f>
        <v>0</v>
      </c>
      <c r="GL497">
        <f t="shared" si="476"/>
        <v>0</v>
      </c>
      <c r="GM497">
        <f t="shared" si="477"/>
        <v>9163.1</v>
      </c>
      <c r="GN497">
        <f t="shared" si="478"/>
        <v>0</v>
      </c>
      <c r="GO497">
        <f t="shared" si="479"/>
        <v>9163.1</v>
      </c>
      <c r="GP497">
        <f t="shared" si="480"/>
        <v>0</v>
      </c>
      <c r="GR497">
        <v>0</v>
      </c>
      <c r="GS497">
        <v>3</v>
      </c>
      <c r="GT497">
        <v>0</v>
      </c>
      <c r="GU497" t="s">
        <v>4</v>
      </c>
      <c r="GV497">
        <f t="shared" si="481"/>
        <v>0</v>
      </c>
      <c r="GW497">
        <v>1</v>
      </c>
      <c r="GX497">
        <f t="shared" si="482"/>
        <v>0</v>
      </c>
      <c r="HA497">
        <v>0</v>
      </c>
      <c r="HB497">
        <v>0</v>
      </c>
      <c r="IK497">
        <v>0</v>
      </c>
    </row>
    <row r="499" spans="1:245" x14ac:dyDescent="0.2">
      <c r="A499" s="3">
        <v>51</v>
      </c>
      <c r="B499" s="3">
        <f>B472</f>
        <v>1</v>
      </c>
      <c r="C499" s="3">
        <f>A472</f>
        <v>4</v>
      </c>
      <c r="D499" s="3">
        <f>ROW(A472)</f>
        <v>472</v>
      </c>
      <c r="E499" s="3"/>
      <c r="F499" s="3" t="str">
        <f>IF(F472&lt;&gt;"",F472,"")</f>
        <v>Новый раздел</v>
      </c>
      <c r="G499" s="3" t="str">
        <f>IF(G472&lt;&gt;"",G472,"")</f>
        <v>Раздел Локальные вычислительные сети</v>
      </c>
      <c r="H499" s="3">
        <v>0</v>
      </c>
      <c r="I499" s="3"/>
      <c r="J499" s="3"/>
      <c r="K499" s="3"/>
      <c r="L499" s="3"/>
      <c r="M499" s="3"/>
      <c r="N499" s="3"/>
      <c r="O499" s="3">
        <f t="shared" ref="O499:T499" si="486">ROUND(AB499,2)</f>
        <v>23505.01</v>
      </c>
      <c r="P499" s="3">
        <f t="shared" si="486"/>
        <v>21977.45</v>
      </c>
      <c r="Q499" s="3">
        <f t="shared" si="486"/>
        <v>171.6</v>
      </c>
      <c r="R499" s="3">
        <f t="shared" si="486"/>
        <v>20.93</v>
      </c>
      <c r="S499" s="3">
        <f t="shared" si="486"/>
        <v>1355.96</v>
      </c>
      <c r="T499" s="3">
        <f t="shared" si="486"/>
        <v>0</v>
      </c>
      <c r="U499" s="3">
        <f>AH499</f>
        <v>141.15703999999999</v>
      </c>
      <c r="V499" s="3">
        <f>AI499</f>
        <v>1.6282000000000001</v>
      </c>
      <c r="W499" s="3">
        <f>ROUND(AJ499,2)</f>
        <v>0</v>
      </c>
      <c r="X499" s="3">
        <f>ROUND(AK499,2)</f>
        <v>1313.76</v>
      </c>
      <c r="Y499" s="3">
        <f>ROUND(AL499,2)</f>
        <v>891.43</v>
      </c>
      <c r="Z499" s="3"/>
      <c r="AA499" s="3"/>
      <c r="AB499" s="3">
        <f>ROUND(SUMIF(AA476:AA497,"=16483241",O476:O497),2)</f>
        <v>23505.01</v>
      </c>
      <c r="AC499" s="3">
        <f>ROUND(SUMIF(AA476:AA497,"=16483241",P476:P497),2)</f>
        <v>21977.45</v>
      </c>
      <c r="AD499" s="3">
        <f>ROUND(SUMIF(AA476:AA497,"=16483241",Q476:Q497),2)</f>
        <v>171.6</v>
      </c>
      <c r="AE499" s="3">
        <f>ROUND(SUMIF(AA476:AA497,"=16483241",R476:R497),2)</f>
        <v>20.93</v>
      </c>
      <c r="AF499" s="3">
        <f>ROUND(SUMIF(AA476:AA497,"=16483241",S476:S497),2)</f>
        <v>1355.96</v>
      </c>
      <c r="AG499" s="3">
        <f>ROUND(SUMIF(AA476:AA497,"=16483241",T476:T497),2)</f>
        <v>0</v>
      </c>
      <c r="AH499" s="3">
        <f>SUMIF(AA476:AA497,"=16483241",U476:U497)</f>
        <v>141.15703999999999</v>
      </c>
      <c r="AI499" s="3">
        <f>SUMIF(AA476:AA497,"=16483241",V476:V497)</f>
        <v>1.6282000000000001</v>
      </c>
      <c r="AJ499" s="3">
        <f>ROUND(SUMIF(AA476:AA497,"=16483241",W476:W497),2)</f>
        <v>0</v>
      </c>
      <c r="AK499" s="3">
        <f>ROUND(SUMIF(AA476:AA497,"=16483241",X476:X497),2)</f>
        <v>1313.76</v>
      </c>
      <c r="AL499" s="3">
        <f>ROUND(SUMIF(AA476:AA497,"=16483241",Y476:Y497),2)</f>
        <v>891.43</v>
      </c>
      <c r="AM499" s="3"/>
      <c r="AN499" s="3"/>
      <c r="AO499" s="3">
        <f t="shared" ref="AO499:BC499" si="487">ROUND(BX499,2)</f>
        <v>0</v>
      </c>
      <c r="AP499" s="3">
        <f t="shared" si="487"/>
        <v>0</v>
      </c>
      <c r="AQ499" s="3">
        <f t="shared" si="487"/>
        <v>0</v>
      </c>
      <c r="AR499" s="3">
        <f t="shared" si="487"/>
        <v>25710.2</v>
      </c>
      <c r="AS499" s="3">
        <f t="shared" si="487"/>
        <v>370.86</v>
      </c>
      <c r="AT499" s="3">
        <f t="shared" si="487"/>
        <v>25339.34</v>
      </c>
      <c r="AU499" s="3">
        <f t="shared" si="487"/>
        <v>0</v>
      </c>
      <c r="AV499" s="3">
        <f t="shared" si="487"/>
        <v>21977.45</v>
      </c>
      <c r="AW499" s="3">
        <f t="shared" si="487"/>
        <v>21977.45</v>
      </c>
      <c r="AX499" s="3">
        <f t="shared" si="487"/>
        <v>0</v>
      </c>
      <c r="AY499" s="3">
        <f t="shared" si="487"/>
        <v>21977.45</v>
      </c>
      <c r="AZ499" s="3">
        <f t="shared" si="487"/>
        <v>0</v>
      </c>
      <c r="BA499" s="3">
        <f t="shared" si="487"/>
        <v>0</v>
      </c>
      <c r="BB499" s="3">
        <f t="shared" si="487"/>
        <v>0</v>
      </c>
      <c r="BC499" s="3">
        <f t="shared" si="487"/>
        <v>0</v>
      </c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>
        <f>ROUND(SUMIF(AA476:AA497,"=16483241",FQ476:FQ497),2)</f>
        <v>0</v>
      </c>
      <c r="BY499" s="3">
        <f>ROUND(SUMIF(AA476:AA497,"=16483241",FR476:FR497),2)</f>
        <v>0</v>
      </c>
      <c r="BZ499" s="3">
        <f>ROUND(SUMIF(AA476:AA497,"=16483241",GL476:GL497),2)</f>
        <v>0</v>
      </c>
      <c r="CA499" s="3">
        <f>ROUND(SUMIF(AA476:AA497,"=16483241",GM476:GM497),2)</f>
        <v>25710.2</v>
      </c>
      <c r="CB499" s="3">
        <f>ROUND(SUMIF(AA476:AA497,"=16483241",GN476:GN497),2)</f>
        <v>370.86</v>
      </c>
      <c r="CC499" s="3">
        <f>ROUND(SUMIF(AA476:AA497,"=16483241",GO476:GO497),2)</f>
        <v>25339.34</v>
      </c>
      <c r="CD499" s="3">
        <f>ROUND(SUMIF(AA476:AA497,"=16483241",GP476:GP497),2)</f>
        <v>0</v>
      </c>
      <c r="CE499" s="3">
        <f>AC499-BX499</f>
        <v>21977.45</v>
      </c>
      <c r="CF499" s="3">
        <f>AC499-BY499</f>
        <v>21977.45</v>
      </c>
      <c r="CG499" s="3">
        <f>BX499-BZ499</f>
        <v>0</v>
      </c>
      <c r="CH499" s="3">
        <f>AC499-BX499-BY499+BZ499</f>
        <v>21977.45</v>
      </c>
      <c r="CI499" s="3">
        <f>BY499-BZ499</f>
        <v>0</v>
      </c>
      <c r="CJ499" s="3">
        <f>ROUND(SUMIF(AA476:AA497,"=16483241",GX476:GX497),2)</f>
        <v>0</v>
      </c>
      <c r="CK499" s="3">
        <f>ROUND(SUMIF(AA476:AA497,"=16483241",GY476:GY497),2)</f>
        <v>0</v>
      </c>
      <c r="CL499" s="3">
        <f>ROUND(SUMIF(AA476:AA497,"=16483241",GZ476:GZ497),2)</f>
        <v>0</v>
      </c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4">
        <f t="shared" ref="DG499:DL499" si="488">ROUND(DT499,2)</f>
        <v>153487.66</v>
      </c>
      <c r="DH499" s="4">
        <f t="shared" si="488"/>
        <v>143512.74</v>
      </c>
      <c r="DI499" s="4">
        <f t="shared" si="488"/>
        <v>1120.48</v>
      </c>
      <c r="DJ499" s="4">
        <f t="shared" si="488"/>
        <v>136.72999999999999</v>
      </c>
      <c r="DK499" s="4">
        <f t="shared" si="488"/>
        <v>8854.44</v>
      </c>
      <c r="DL499" s="4">
        <f t="shared" si="488"/>
        <v>0</v>
      </c>
      <c r="DM499" s="4">
        <f>DZ499</f>
        <v>141.15703999999999</v>
      </c>
      <c r="DN499" s="4">
        <f>EA499</f>
        <v>1.6282000000000001</v>
      </c>
      <c r="DO499" s="4">
        <f>ROUND(EB499,2)</f>
        <v>0</v>
      </c>
      <c r="DP499" s="4">
        <f>ROUND(EC499,2)</f>
        <v>8578.9500000000007</v>
      </c>
      <c r="DQ499" s="4">
        <f>ROUND(ED499,2)</f>
        <v>5820.98</v>
      </c>
      <c r="DR499" s="4"/>
      <c r="DS499" s="4"/>
      <c r="DT499" s="4">
        <f>ROUND(SUMIF(AA476:AA497,"=16483255",O476:O497),2)</f>
        <v>153487.66</v>
      </c>
      <c r="DU499" s="4">
        <f>ROUND(SUMIF(AA476:AA497,"=16483255",P476:P497),2)</f>
        <v>143512.74</v>
      </c>
      <c r="DV499" s="4">
        <f>ROUND(SUMIF(AA476:AA497,"=16483255",Q476:Q497),2)</f>
        <v>1120.48</v>
      </c>
      <c r="DW499" s="4">
        <f>ROUND(SUMIF(AA476:AA497,"=16483255",R476:R497),2)</f>
        <v>136.72999999999999</v>
      </c>
      <c r="DX499" s="4">
        <f>ROUND(SUMIF(AA476:AA497,"=16483255",S476:S497),2)</f>
        <v>8854.44</v>
      </c>
      <c r="DY499" s="4">
        <f>ROUND(SUMIF(AA476:AA497,"=16483255",T476:T497),2)</f>
        <v>0</v>
      </c>
      <c r="DZ499" s="4">
        <f>SUMIF(AA476:AA497,"=16483255",U476:U497)</f>
        <v>141.15703999999999</v>
      </c>
      <c r="EA499" s="4">
        <f>SUMIF(AA476:AA497,"=16483255",V476:V497)</f>
        <v>1.6282000000000001</v>
      </c>
      <c r="EB499" s="4">
        <f>ROUND(SUMIF(AA476:AA497,"=16483255",W476:W497),2)</f>
        <v>0</v>
      </c>
      <c r="EC499" s="4">
        <f>ROUND(SUMIF(AA476:AA497,"=16483255",X476:X497),2)</f>
        <v>8578.9500000000007</v>
      </c>
      <c r="ED499" s="4">
        <f>ROUND(SUMIF(AA476:AA497,"=16483255",Y476:Y497),2)</f>
        <v>5820.98</v>
      </c>
      <c r="EE499" s="4"/>
      <c r="EF499" s="4"/>
      <c r="EG499" s="4">
        <f t="shared" ref="EG499:EU499" si="489">ROUND(FP499,2)</f>
        <v>0</v>
      </c>
      <c r="EH499" s="4">
        <f t="shared" si="489"/>
        <v>0</v>
      </c>
      <c r="EI499" s="4">
        <f t="shared" si="489"/>
        <v>0</v>
      </c>
      <c r="EJ499" s="4">
        <f t="shared" si="489"/>
        <v>167887.59</v>
      </c>
      <c r="EK499" s="4">
        <f t="shared" si="489"/>
        <v>2421.7800000000002</v>
      </c>
      <c r="EL499" s="4">
        <f t="shared" si="489"/>
        <v>165465.81</v>
      </c>
      <c r="EM499" s="4">
        <f t="shared" si="489"/>
        <v>0</v>
      </c>
      <c r="EN499" s="4">
        <f t="shared" si="489"/>
        <v>143512.74</v>
      </c>
      <c r="EO499" s="4">
        <f t="shared" si="489"/>
        <v>143512.74</v>
      </c>
      <c r="EP499" s="4">
        <f t="shared" si="489"/>
        <v>0</v>
      </c>
      <c r="EQ499" s="4">
        <f t="shared" si="489"/>
        <v>143512.74</v>
      </c>
      <c r="ER499" s="4">
        <f t="shared" si="489"/>
        <v>0</v>
      </c>
      <c r="ES499" s="4">
        <f t="shared" si="489"/>
        <v>0</v>
      </c>
      <c r="ET499" s="4">
        <f t="shared" si="489"/>
        <v>0</v>
      </c>
      <c r="EU499" s="4">
        <f t="shared" si="489"/>
        <v>0</v>
      </c>
      <c r="EV499" s="4"/>
      <c r="EW499" s="4"/>
      <c r="EX499" s="4"/>
      <c r="EY499" s="4"/>
      <c r="EZ499" s="4"/>
      <c r="FA499" s="4"/>
      <c r="FB499" s="4"/>
      <c r="FC499" s="4"/>
      <c r="FD499" s="4"/>
      <c r="FE499" s="4"/>
      <c r="FF499" s="4"/>
      <c r="FG499" s="4"/>
      <c r="FH499" s="4"/>
      <c r="FI499" s="4"/>
      <c r="FJ499" s="4"/>
      <c r="FK499" s="4"/>
      <c r="FL499" s="4"/>
      <c r="FM499" s="4"/>
      <c r="FN499" s="4"/>
      <c r="FO499" s="4"/>
      <c r="FP499" s="4">
        <f>ROUND(SUMIF(AA476:AA497,"=16483255",FQ476:FQ497),2)</f>
        <v>0</v>
      </c>
      <c r="FQ499" s="4">
        <f>ROUND(SUMIF(AA476:AA497,"=16483255",FR476:FR497),2)</f>
        <v>0</v>
      </c>
      <c r="FR499" s="4">
        <f>ROUND(SUMIF(AA476:AA497,"=16483255",GL476:GL497),2)</f>
        <v>0</v>
      </c>
      <c r="FS499" s="4">
        <f>ROUND(SUMIF(AA476:AA497,"=16483255",GM476:GM497),2)</f>
        <v>167887.59</v>
      </c>
      <c r="FT499" s="4">
        <f>ROUND(SUMIF(AA476:AA497,"=16483255",GN476:GN497),2)</f>
        <v>2421.7800000000002</v>
      </c>
      <c r="FU499" s="4">
        <f>ROUND(SUMIF(AA476:AA497,"=16483255",GO476:GO497),2)</f>
        <v>165465.81</v>
      </c>
      <c r="FV499" s="4">
        <f>ROUND(SUMIF(AA476:AA497,"=16483255",GP476:GP497),2)</f>
        <v>0</v>
      </c>
      <c r="FW499" s="4">
        <f>DU499-FP499</f>
        <v>143512.74</v>
      </c>
      <c r="FX499" s="4">
        <f>DU499-FQ499</f>
        <v>143512.74</v>
      </c>
      <c r="FY499" s="4">
        <f>FP499-FR499</f>
        <v>0</v>
      </c>
      <c r="FZ499" s="4">
        <f>DU499-FP499-FQ499+FR499</f>
        <v>143512.74</v>
      </c>
      <c r="GA499" s="4">
        <f>FQ499-FR499</f>
        <v>0</v>
      </c>
      <c r="GB499" s="4">
        <f>ROUND(SUMIF(AA476:AA497,"=16483255",GX476:GX497),2)</f>
        <v>0</v>
      </c>
      <c r="GC499" s="4">
        <f>ROUND(SUMIF(AA476:AA497,"=16483255",GY476:GY497),2)</f>
        <v>0</v>
      </c>
      <c r="GD499" s="4">
        <f>ROUND(SUMIF(AA476:AA497,"=16483255",GZ476:GZ497),2)</f>
        <v>0</v>
      </c>
      <c r="GE499" s="4"/>
      <c r="GF499" s="4"/>
      <c r="GG499" s="4"/>
      <c r="GH499" s="4"/>
      <c r="GI499" s="4"/>
      <c r="GJ499" s="4"/>
      <c r="GK499" s="4"/>
      <c r="GL499" s="4"/>
      <c r="GM499" s="4"/>
      <c r="GN499" s="4"/>
      <c r="GO499" s="4"/>
      <c r="GP499" s="4"/>
      <c r="GQ499" s="4"/>
      <c r="GR499" s="4"/>
      <c r="GS499" s="4"/>
      <c r="GT499" s="4"/>
      <c r="GU499" s="4"/>
      <c r="GV499" s="4"/>
      <c r="GW499" s="4"/>
      <c r="GX499" s="4">
        <v>0</v>
      </c>
    </row>
    <row r="501" spans="1:245" x14ac:dyDescent="0.2">
      <c r="A501" s="5">
        <v>50</v>
      </c>
      <c r="B501" s="5">
        <v>0</v>
      </c>
      <c r="C501" s="5">
        <v>0</v>
      </c>
      <c r="D501" s="5">
        <v>1</v>
      </c>
      <c r="E501" s="5">
        <v>0</v>
      </c>
      <c r="F501" s="5">
        <f>ROUND(Source!O499,O501)</f>
        <v>23505.01</v>
      </c>
      <c r="G501" s="5" t="s">
        <v>298</v>
      </c>
      <c r="H501" s="5" t="s">
        <v>299</v>
      </c>
      <c r="I501" s="5"/>
      <c r="J501" s="5"/>
      <c r="K501" s="5">
        <v>201</v>
      </c>
      <c r="L501" s="5">
        <v>1</v>
      </c>
      <c r="M501" s="5">
        <v>3</v>
      </c>
      <c r="N501" s="5" t="s">
        <v>4</v>
      </c>
      <c r="O501" s="5">
        <v>2</v>
      </c>
      <c r="P501" s="5">
        <f>ROUND(Source!DG499,O501)</f>
        <v>153487.66</v>
      </c>
      <c r="Q501" s="5"/>
      <c r="R501" s="5"/>
      <c r="S501" s="5"/>
      <c r="T501" s="5"/>
      <c r="U501" s="5"/>
      <c r="V501" s="5"/>
      <c r="W501" s="5"/>
    </row>
    <row r="502" spans="1:245" x14ac:dyDescent="0.2">
      <c r="A502" s="5">
        <v>50</v>
      </c>
      <c r="B502" s="5">
        <v>0</v>
      </c>
      <c r="C502" s="5">
        <v>0</v>
      </c>
      <c r="D502" s="5">
        <v>1</v>
      </c>
      <c r="E502" s="5">
        <v>202</v>
      </c>
      <c r="F502" s="5">
        <f>ROUND(Source!P499,O502)</f>
        <v>21977.45</v>
      </c>
      <c r="G502" s="5" t="s">
        <v>300</v>
      </c>
      <c r="H502" s="5" t="s">
        <v>301</v>
      </c>
      <c r="I502" s="5"/>
      <c r="J502" s="5"/>
      <c r="K502" s="5">
        <v>202</v>
      </c>
      <c r="L502" s="5">
        <v>2</v>
      </c>
      <c r="M502" s="5">
        <v>3</v>
      </c>
      <c r="N502" s="5" t="s">
        <v>4</v>
      </c>
      <c r="O502" s="5">
        <v>2</v>
      </c>
      <c r="P502" s="5">
        <f>ROUND(Source!DH499,O502)</f>
        <v>143512.74</v>
      </c>
      <c r="Q502" s="5"/>
      <c r="R502" s="5"/>
      <c r="S502" s="5"/>
      <c r="T502" s="5"/>
      <c r="U502" s="5"/>
      <c r="V502" s="5"/>
      <c r="W502" s="5"/>
    </row>
    <row r="503" spans="1:245" x14ac:dyDescent="0.2">
      <c r="A503" s="5">
        <v>50</v>
      </c>
      <c r="B503" s="5">
        <v>0</v>
      </c>
      <c r="C503" s="5">
        <v>0</v>
      </c>
      <c r="D503" s="5">
        <v>1</v>
      </c>
      <c r="E503" s="5">
        <v>222</v>
      </c>
      <c r="F503" s="5">
        <f>ROUND(Source!AO499,O503)</f>
        <v>0</v>
      </c>
      <c r="G503" s="5" t="s">
        <v>302</v>
      </c>
      <c r="H503" s="5" t="s">
        <v>303</v>
      </c>
      <c r="I503" s="5"/>
      <c r="J503" s="5"/>
      <c r="K503" s="5">
        <v>222</v>
      </c>
      <c r="L503" s="5">
        <v>3</v>
      </c>
      <c r="M503" s="5">
        <v>3</v>
      </c>
      <c r="N503" s="5" t="s">
        <v>4</v>
      </c>
      <c r="O503" s="5">
        <v>2</v>
      </c>
      <c r="P503" s="5">
        <f>ROUND(Source!EG499,O503)</f>
        <v>0</v>
      </c>
      <c r="Q503" s="5"/>
      <c r="R503" s="5"/>
      <c r="S503" s="5"/>
      <c r="T503" s="5"/>
      <c r="U503" s="5"/>
      <c r="V503" s="5"/>
      <c r="W503" s="5"/>
    </row>
    <row r="504" spans="1:245" x14ac:dyDescent="0.2">
      <c r="A504" s="5">
        <v>50</v>
      </c>
      <c r="B504" s="5">
        <v>0</v>
      </c>
      <c r="C504" s="5">
        <v>0</v>
      </c>
      <c r="D504" s="5">
        <v>1</v>
      </c>
      <c r="E504" s="5">
        <v>225</v>
      </c>
      <c r="F504" s="5">
        <f>ROUND(Source!AV499,O504)</f>
        <v>21977.45</v>
      </c>
      <c r="G504" s="5" t="s">
        <v>304</v>
      </c>
      <c r="H504" s="5" t="s">
        <v>305</v>
      </c>
      <c r="I504" s="5"/>
      <c r="J504" s="5"/>
      <c r="K504" s="5">
        <v>225</v>
      </c>
      <c r="L504" s="5">
        <v>4</v>
      </c>
      <c r="M504" s="5">
        <v>3</v>
      </c>
      <c r="N504" s="5" t="s">
        <v>4</v>
      </c>
      <c r="O504" s="5">
        <v>2</v>
      </c>
      <c r="P504" s="5">
        <f>ROUND(Source!EN499,O504)</f>
        <v>143512.74</v>
      </c>
      <c r="Q504" s="5"/>
      <c r="R504" s="5"/>
      <c r="S504" s="5"/>
      <c r="T504" s="5"/>
      <c r="U504" s="5"/>
      <c r="V504" s="5"/>
      <c r="W504" s="5"/>
    </row>
    <row r="505" spans="1:245" x14ac:dyDescent="0.2">
      <c r="A505" s="5">
        <v>50</v>
      </c>
      <c r="B505" s="5">
        <v>0</v>
      </c>
      <c r="C505" s="5">
        <v>0</v>
      </c>
      <c r="D505" s="5">
        <v>1</v>
      </c>
      <c r="E505" s="5">
        <v>226</v>
      </c>
      <c r="F505" s="5">
        <f>ROUND(Source!AW499,O505)</f>
        <v>21977.45</v>
      </c>
      <c r="G505" s="5" t="s">
        <v>306</v>
      </c>
      <c r="H505" s="5" t="s">
        <v>307</v>
      </c>
      <c r="I505" s="5"/>
      <c r="J505" s="5"/>
      <c r="K505" s="5">
        <v>226</v>
      </c>
      <c r="L505" s="5">
        <v>5</v>
      </c>
      <c r="M505" s="5">
        <v>3</v>
      </c>
      <c r="N505" s="5" t="s">
        <v>4</v>
      </c>
      <c r="O505" s="5">
        <v>2</v>
      </c>
      <c r="P505" s="5">
        <f>ROUND(Source!EO499,O505)</f>
        <v>143512.74</v>
      </c>
      <c r="Q505" s="5"/>
      <c r="R505" s="5"/>
      <c r="S505" s="5"/>
      <c r="T505" s="5"/>
      <c r="U505" s="5"/>
      <c r="V505" s="5"/>
      <c r="W505" s="5"/>
    </row>
    <row r="506" spans="1:245" x14ac:dyDescent="0.2">
      <c r="A506" s="5">
        <v>50</v>
      </c>
      <c r="B506" s="5">
        <v>0</v>
      </c>
      <c r="C506" s="5">
        <v>0</v>
      </c>
      <c r="D506" s="5">
        <v>1</v>
      </c>
      <c r="E506" s="5">
        <v>227</v>
      </c>
      <c r="F506" s="5">
        <f>ROUND(Source!AX499,O506)</f>
        <v>0</v>
      </c>
      <c r="G506" s="5" t="s">
        <v>308</v>
      </c>
      <c r="H506" s="5" t="s">
        <v>309</v>
      </c>
      <c r="I506" s="5"/>
      <c r="J506" s="5"/>
      <c r="K506" s="5">
        <v>227</v>
      </c>
      <c r="L506" s="5">
        <v>6</v>
      </c>
      <c r="M506" s="5">
        <v>3</v>
      </c>
      <c r="N506" s="5" t="s">
        <v>4</v>
      </c>
      <c r="O506" s="5">
        <v>2</v>
      </c>
      <c r="P506" s="5">
        <f>ROUND(Source!EP499,O506)</f>
        <v>0</v>
      </c>
      <c r="Q506" s="5"/>
      <c r="R506" s="5"/>
      <c r="S506" s="5"/>
      <c r="T506" s="5"/>
      <c r="U506" s="5"/>
      <c r="V506" s="5"/>
      <c r="W506" s="5"/>
    </row>
    <row r="507" spans="1:245" x14ac:dyDescent="0.2">
      <c r="A507" s="5">
        <v>50</v>
      </c>
      <c r="B507" s="5">
        <v>0</v>
      </c>
      <c r="C507" s="5">
        <v>0</v>
      </c>
      <c r="D507" s="5">
        <v>1</v>
      </c>
      <c r="E507" s="5">
        <v>228</v>
      </c>
      <c r="F507" s="5">
        <f>ROUND(Source!AY499,O507)</f>
        <v>21977.45</v>
      </c>
      <c r="G507" s="5" t="s">
        <v>310</v>
      </c>
      <c r="H507" s="5" t="s">
        <v>311</v>
      </c>
      <c r="I507" s="5"/>
      <c r="J507" s="5"/>
      <c r="K507" s="5">
        <v>228</v>
      </c>
      <c r="L507" s="5">
        <v>7</v>
      </c>
      <c r="M507" s="5">
        <v>3</v>
      </c>
      <c r="N507" s="5" t="s">
        <v>4</v>
      </c>
      <c r="O507" s="5">
        <v>2</v>
      </c>
      <c r="P507" s="5">
        <f>ROUND(Source!EQ499,O507)</f>
        <v>143512.74</v>
      </c>
      <c r="Q507" s="5"/>
      <c r="R507" s="5"/>
      <c r="S507" s="5"/>
      <c r="T507" s="5"/>
      <c r="U507" s="5"/>
      <c r="V507" s="5"/>
      <c r="W507" s="5"/>
    </row>
    <row r="508" spans="1:245" x14ac:dyDescent="0.2">
      <c r="A508" s="5">
        <v>50</v>
      </c>
      <c r="B508" s="5">
        <v>0</v>
      </c>
      <c r="C508" s="5">
        <v>0</v>
      </c>
      <c r="D508" s="5">
        <v>1</v>
      </c>
      <c r="E508" s="5">
        <v>216</v>
      </c>
      <c r="F508" s="5">
        <f>ROUND(Source!AP499,O508)</f>
        <v>0</v>
      </c>
      <c r="G508" s="5" t="s">
        <v>312</v>
      </c>
      <c r="H508" s="5" t="s">
        <v>313</v>
      </c>
      <c r="I508" s="5"/>
      <c r="J508" s="5"/>
      <c r="K508" s="5">
        <v>216</v>
      </c>
      <c r="L508" s="5">
        <v>8</v>
      </c>
      <c r="M508" s="5">
        <v>3</v>
      </c>
      <c r="N508" s="5" t="s">
        <v>4</v>
      </c>
      <c r="O508" s="5">
        <v>2</v>
      </c>
      <c r="P508" s="5">
        <f>ROUND(Source!EH499,O508)</f>
        <v>0</v>
      </c>
      <c r="Q508" s="5"/>
      <c r="R508" s="5"/>
      <c r="S508" s="5"/>
      <c r="T508" s="5"/>
      <c r="U508" s="5"/>
      <c r="V508" s="5"/>
      <c r="W508" s="5"/>
    </row>
    <row r="509" spans="1:245" x14ac:dyDescent="0.2">
      <c r="A509" s="5">
        <v>50</v>
      </c>
      <c r="B509" s="5">
        <v>0</v>
      </c>
      <c r="C509" s="5">
        <v>0</v>
      </c>
      <c r="D509" s="5">
        <v>1</v>
      </c>
      <c r="E509" s="5">
        <v>223</v>
      </c>
      <c r="F509" s="5">
        <f>ROUND(Source!AQ499,O509)</f>
        <v>0</v>
      </c>
      <c r="G509" s="5" t="s">
        <v>314</v>
      </c>
      <c r="H509" s="5" t="s">
        <v>315</v>
      </c>
      <c r="I509" s="5"/>
      <c r="J509" s="5"/>
      <c r="K509" s="5">
        <v>223</v>
      </c>
      <c r="L509" s="5">
        <v>9</v>
      </c>
      <c r="M509" s="5">
        <v>3</v>
      </c>
      <c r="N509" s="5" t="s">
        <v>4</v>
      </c>
      <c r="O509" s="5">
        <v>2</v>
      </c>
      <c r="P509" s="5">
        <f>ROUND(Source!EI499,O509)</f>
        <v>0</v>
      </c>
      <c r="Q509" s="5"/>
      <c r="R509" s="5"/>
      <c r="S509" s="5"/>
      <c r="T509" s="5"/>
      <c r="U509" s="5"/>
      <c r="V509" s="5"/>
      <c r="W509" s="5"/>
    </row>
    <row r="510" spans="1:245" x14ac:dyDescent="0.2">
      <c r="A510" s="5">
        <v>50</v>
      </c>
      <c r="B510" s="5">
        <v>0</v>
      </c>
      <c r="C510" s="5">
        <v>0</v>
      </c>
      <c r="D510" s="5">
        <v>1</v>
      </c>
      <c r="E510" s="5">
        <v>229</v>
      </c>
      <c r="F510" s="5">
        <f>ROUND(Source!AZ499,O510)</f>
        <v>0</v>
      </c>
      <c r="G510" s="5" t="s">
        <v>316</v>
      </c>
      <c r="H510" s="5" t="s">
        <v>317</v>
      </c>
      <c r="I510" s="5"/>
      <c r="J510" s="5"/>
      <c r="K510" s="5">
        <v>229</v>
      </c>
      <c r="L510" s="5">
        <v>10</v>
      </c>
      <c r="M510" s="5">
        <v>3</v>
      </c>
      <c r="N510" s="5" t="s">
        <v>4</v>
      </c>
      <c r="O510" s="5">
        <v>2</v>
      </c>
      <c r="P510" s="5">
        <f>ROUND(Source!ER499,O510)</f>
        <v>0</v>
      </c>
      <c r="Q510" s="5"/>
      <c r="R510" s="5"/>
      <c r="S510" s="5"/>
      <c r="T510" s="5"/>
      <c r="U510" s="5"/>
      <c r="V510" s="5"/>
      <c r="W510" s="5"/>
    </row>
    <row r="511" spans="1:245" x14ac:dyDescent="0.2">
      <c r="A511" s="5">
        <v>50</v>
      </c>
      <c r="B511" s="5">
        <v>0</v>
      </c>
      <c r="C511" s="5">
        <v>0</v>
      </c>
      <c r="D511" s="5">
        <v>1</v>
      </c>
      <c r="E511" s="5">
        <v>203</v>
      </c>
      <c r="F511" s="5">
        <f>ROUND(Source!Q499,O511)</f>
        <v>171.6</v>
      </c>
      <c r="G511" s="5" t="s">
        <v>318</v>
      </c>
      <c r="H511" s="5" t="s">
        <v>319</v>
      </c>
      <c r="I511" s="5"/>
      <c r="J511" s="5"/>
      <c r="K511" s="5">
        <v>203</v>
      </c>
      <c r="L511" s="5">
        <v>11</v>
      </c>
      <c r="M511" s="5">
        <v>3</v>
      </c>
      <c r="N511" s="5" t="s">
        <v>4</v>
      </c>
      <c r="O511" s="5">
        <v>2</v>
      </c>
      <c r="P511" s="5">
        <f>ROUND(Source!DI499,O511)</f>
        <v>1120.48</v>
      </c>
      <c r="Q511" s="5"/>
      <c r="R511" s="5"/>
      <c r="S511" s="5"/>
      <c r="T511" s="5"/>
      <c r="U511" s="5"/>
      <c r="V511" s="5"/>
      <c r="W511" s="5"/>
    </row>
    <row r="512" spans="1:245" x14ac:dyDescent="0.2">
      <c r="A512" s="5">
        <v>50</v>
      </c>
      <c r="B512" s="5">
        <v>0</v>
      </c>
      <c r="C512" s="5">
        <v>0</v>
      </c>
      <c r="D512" s="5">
        <v>1</v>
      </c>
      <c r="E512" s="5">
        <v>231</v>
      </c>
      <c r="F512" s="5">
        <f>ROUND(Source!BB499,O512)</f>
        <v>0</v>
      </c>
      <c r="G512" s="5" t="s">
        <v>320</v>
      </c>
      <c r="H512" s="5" t="s">
        <v>321</v>
      </c>
      <c r="I512" s="5"/>
      <c r="J512" s="5"/>
      <c r="K512" s="5">
        <v>231</v>
      </c>
      <c r="L512" s="5">
        <v>12</v>
      </c>
      <c r="M512" s="5">
        <v>3</v>
      </c>
      <c r="N512" s="5" t="s">
        <v>4</v>
      </c>
      <c r="O512" s="5">
        <v>2</v>
      </c>
      <c r="P512" s="5">
        <f>ROUND(Source!ET499,O512)</f>
        <v>0</v>
      </c>
      <c r="Q512" s="5"/>
      <c r="R512" s="5"/>
      <c r="S512" s="5"/>
      <c r="T512" s="5"/>
      <c r="U512" s="5"/>
      <c r="V512" s="5"/>
      <c r="W512" s="5"/>
    </row>
    <row r="513" spans="1:23" x14ac:dyDescent="0.2">
      <c r="A513" s="5">
        <v>50</v>
      </c>
      <c r="B513" s="5">
        <v>0</v>
      </c>
      <c r="C513" s="5">
        <v>0</v>
      </c>
      <c r="D513" s="5">
        <v>1</v>
      </c>
      <c r="E513" s="5">
        <v>204</v>
      </c>
      <c r="F513" s="5">
        <f>ROUND(Source!R499,O513)</f>
        <v>20.93</v>
      </c>
      <c r="G513" s="5" t="s">
        <v>322</v>
      </c>
      <c r="H513" s="5" t="s">
        <v>323</v>
      </c>
      <c r="I513" s="5"/>
      <c r="J513" s="5"/>
      <c r="K513" s="5">
        <v>204</v>
      </c>
      <c r="L513" s="5">
        <v>13</v>
      </c>
      <c r="M513" s="5">
        <v>3</v>
      </c>
      <c r="N513" s="5" t="s">
        <v>4</v>
      </c>
      <c r="O513" s="5">
        <v>2</v>
      </c>
      <c r="P513" s="5">
        <f>ROUND(Source!DJ499,O513)</f>
        <v>136.72999999999999</v>
      </c>
      <c r="Q513" s="5"/>
      <c r="R513" s="5"/>
      <c r="S513" s="5"/>
      <c r="T513" s="5"/>
      <c r="U513" s="5"/>
      <c r="V513" s="5"/>
      <c r="W513" s="5"/>
    </row>
    <row r="514" spans="1:23" x14ac:dyDescent="0.2">
      <c r="A514" s="5">
        <v>50</v>
      </c>
      <c r="B514" s="5">
        <v>0</v>
      </c>
      <c r="C514" s="5">
        <v>0</v>
      </c>
      <c r="D514" s="5">
        <v>1</v>
      </c>
      <c r="E514" s="5">
        <v>205</v>
      </c>
      <c r="F514" s="5">
        <f>ROUND(Source!S499,O514)</f>
        <v>1355.96</v>
      </c>
      <c r="G514" s="5" t="s">
        <v>324</v>
      </c>
      <c r="H514" s="5" t="s">
        <v>325</v>
      </c>
      <c r="I514" s="5"/>
      <c r="J514" s="5"/>
      <c r="K514" s="5">
        <v>205</v>
      </c>
      <c r="L514" s="5">
        <v>14</v>
      </c>
      <c r="M514" s="5">
        <v>3</v>
      </c>
      <c r="N514" s="5" t="s">
        <v>4</v>
      </c>
      <c r="O514" s="5">
        <v>2</v>
      </c>
      <c r="P514" s="5">
        <f>ROUND(Source!DK499,O514)</f>
        <v>8854.44</v>
      </c>
      <c r="Q514" s="5"/>
      <c r="R514" s="5"/>
      <c r="S514" s="5"/>
      <c r="T514" s="5"/>
      <c r="U514" s="5"/>
      <c r="V514" s="5"/>
      <c r="W514" s="5"/>
    </row>
    <row r="515" spans="1:23" x14ac:dyDescent="0.2">
      <c r="A515" s="5">
        <v>50</v>
      </c>
      <c r="B515" s="5">
        <v>0</v>
      </c>
      <c r="C515" s="5">
        <v>0</v>
      </c>
      <c r="D515" s="5">
        <v>1</v>
      </c>
      <c r="E515" s="5">
        <v>232</v>
      </c>
      <c r="F515" s="5">
        <f>ROUND(Source!BC499,O515)</f>
        <v>0</v>
      </c>
      <c r="G515" s="5" t="s">
        <v>326</v>
      </c>
      <c r="H515" s="5" t="s">
        <v>327</v>
      </c>
      <c r="I515" s="5"/>
      <c r="J515" s="5"/>
      <c r="K515" s="5">
        <v>232</v>
      </c>
      <c r="L515" s="5">
        <v>15</v>
      </c>
      <c r="M515" s="5">
        <v>3</v>
      </c>
      <c r="N515" s="5" t="s">
        <v>4</v>
      </c>
      <c r="O515" s="5">
        <v>2</v>
      </c>
      <c r="P515" s="5">
        <f>ROUND(Source!EU499,O515)</f>
        <v>0</v>
      </c>
      <c r="Q515" s="5"/>
      <c r="R515" s="5"/>
      <c r="S515" s="5"/>
      <c r="T515" s="5"/>
      <c r="U515" s="5"/>
      <c r="V515" s="5"/>
      <c r="W515" s="5"/>
    </row>
    <row r="516" spans="1:23" x14ac:dyDescent="0.2">
      <c r="A516" s="5">
        <v>50</v>
      </c>
      <c r="B516" s="5">
        <v>0</v>
      </c>
      <c r="C516" s="5">
        <v>0</v>
      </c>
      <c r="D516" s="5">
        <v>1</v>
      </c>
      <c r="E516" s="5">
        <v>214</v>
      </c>
      <c r="F516" s="5">
        <f>ROUND(Source!AS499,O516)</f>
        <v>370.86</v>
      </c>
      <c r="G516" s="5" t="s">
        <v>328</v>
      </c>
      <c r="H516" s="5" t="s">
        <v>329</v>
      </c>
      <c r="I516" s="5"/>
      <c r="J516" s="5"/>
      <c r="K516" s="5">
        <v>214</v>
      </c>
      <c r="L516" s="5">
        <v>16</v>
      </c>
      <c r="M516" s="5">
        <v>3</v>
      </c>
      <c r="N516" s="5" t="s">
        <v>4</v>
      </c>
      <c r="O516" s="5">
        <v>2</v>
      </c>
      <c r="P516" s="5">
        <f>ROUND(Source!EK499,O516)</f>
        <v>2421.7800000000002</v>
      </c>
      <c r="Q516" s="5"/>
      <c r="R516" s="5"/>
      <c r="S516" s="5"/>
      <c r="T516" s="5"/>
      <c r="U516" s="5"/>
      <c r="V516" s="5"/>
      <c r="W516" s="5"/>
    </row>
    <row r="517" spans="1:23" x14ac:dyDescent="0.2">
      <c r="A517" s="5">
        <v>50</v>
      </c>
      <c r="B517" s="5">
        <v>0</v>
      </c>
      <c r="C517" s="5">
        <v>0</v>
      </c>
      <c r="D517" s="5">
        <v>1</v>
      </c>
      <c r="E517" s="5">
        <v>215</v>
      </c>
      <c r="F517" s="5">
        <f>ROUND(Source!AT499,O517)</f>
        <v>25339.34</v>
      </c>
      <c r="G517" s="5" t="s">
        <v>330</v>
      </c>
      <c r="H517" s="5" t="s">
        <v>331</v>
      </c>
      <c r="I517" s="5"/>
      <c r="J517" s="5"/>
      <c r="K517" s="5">
        <v>215</v>
      </c>
      <c r="L517" s="5">
        <v>17</v>
      </c>
      <c r="M517" s="5">
        <v>3</v>
      </c>
      <c r="N517" s="5" t="s">
        <v>4</v>
      </c>
      <c r="O517" s="5">
        <v>2</v>
      </c>
      <c r="P517" s="5">
        <f>ROUND(Source!EL499,O517)</f>
        <v>165465.81</v>
      </c>
      <c r="Q517" s="5"/>
      <c r="R517" s="5"/>
      <c r="S517" s="5"/>
      <c r="T517" s="5"/>
      <c r="U517" s="5"/>
      <c r="V517" s="5"/>
      <c r="W517" s="5"/>
    </row>
    <row r="518" spans="1:23" x14ac:dyDescent="0.2">
      <c r="A518" s="5">
        <v>50</v>
      </c>
      <c r="B518" s="5">
        <v>0</v>
      </c>
      <c r="C518" s="5">
        <v>0</v>
      </c>
      <c r="D518" s="5">
        <v>1</v>
      </c>
      <c r="E518" s="5">
        <v>217</v>
      </c>
      <c r="F518" s="5">
        <f>ROUND(Source!AU499,O518)</f>
        <v>0</v>
      </c>
      <c r="G518" s="5" t="s">
        <v>332</v>
      </c>
      <c r="H518" s="5" t="s">
        <v>333</v>
      </c>
      <c r="I518" s="5"/>
      <c r="J518" s="5"/>
      <c r="K518" s="5">
        <v>217</v>
      </c>
      <c r="L518" s="5">
        <v>18</v>
      </c>
      <c r="M518" s="5">
        <v>3</v>
      </c>
      <c r="N518" s="5" t="s">
        <v>4</v>
      </c>
      <c r="O518" s="5">
        <v>2</v>
      </c>
      <c r="P518" s="5">
        <f>ROUND(Source!EM499,O518)</f>
        <v>0</v>
      </c>
      <c r="Q518" s="5"/>
      <c r="R518" s="5"/>
      <c r="S518" s="5"/>
      <c r="T518" s="5"/>
      <c r="U518" s="5"/>
      <c r="V518" s="5"/>
      <c r="W518" s="5"/>
    </row>
    <row r="519" spans="1:23" x14ac:dyDescent="0.2">
      <c r="A519" s="5">
        <v>50</v>
      </c>
      <c r="B519" s="5">
        <v>0</v>
      </c>
      <c r="C519" s="5">
        <v>0</v>
      </c>
      <c r="D519" s="5">
        <v>1</v>
      </c>
      <c r="E519" s="5">
        <v>230</v>
      </c>
      <c r="F519" s="5">
        <f>ROUND(Source!BA499,O519)</f>
        <v>0</v>
      </c>
      <c r="G519" s="5" t="s">
        <v>334</v>
      </c>
      <c r="H519" s="5" t="s">
        <v>335</v>
      </c>
      <c r="I519" s="5"/>
      <c r="J519" s="5"/>
      <c r="K519" s="5">
        <v>230</v>
      </c>
      <c r="L519" s="5">
        <v>19</v>
      </c>
      <c r="M519" s="5">
        <v>3</v>
      </c>
      <c r="N519" s="5" t="s">
        <v>4</v>
      </c>
      <c r="O519" s="5">
        <v>2</v>
      </c>
      <c r="P519" s="5">
        <f>ROUND(Source!ES499,O519)</f>
        <v>0</v>
      </c>
      <c r="Q519" s="5"/>
      <c r="R519" s="5"/>
      <c r="S519" s="5"/>
      <c r="T519" s="5"/>
      <c r="U519" s="5"/>
      <c r="V519" s="5"/>
      <c r="W519" s="5"/>
    </row>
    <row r="520" spans="1:23" x14ac:dyDescent="0.2">
      <c r="A520" s="5">
        <v>50</v>
      </c>
      <c r="B520" s="5">
        <v>0</v>
      </c>
      <c r="C520" s="5">
        <v>0</v>
      </c>
      <c r="D520" s="5">
        <v>1</v>
      </c>
      <c r="E520" s="5">
        <v>206</v>
      </c>
      <c r="F520" s="5">
        <f>ROUND(Source!T499,O520)</f>
        <v>0</v>
      </c>
      <c r="G520" s="5" t="s">
        <v>336</v>
      </c>
      <c r="H520" s="5" t="s">
        <v>337</v>
      </c>
      <c r="I520" s="5"/>
      <c r="J520" s="5"/>
      <c r="K520" s="5">
        <v>206</v>
      </c>
      <c r="L520" s="5">
        <v>20</v>
      </c>
      <c r="M520" s="5">
        <v>3</v>
      </c>
      <c r="N520" s="5" t="s">
        <v>4</v>
      </c>
      <c r="O520" s="5">
        <v>2</v>
      </c>
      <c r="P520" s="5">
        <f>ROUND(Source!DL499,O520)</f>
        <v>0</v>
      </c>
      <c r="Q520" s="5"/>
      <c r="R520" s="5"/>
      <c r="S520" s="5"/>
      <c r="T520" s="5"/>
      <c r="U520" s="5"/>
      <c r="V520" s="5"/>
      <c r="W520" s="5"/>
    </row>
    <row r="521" spans="1:23" x14ac:dyDescent="0.2">
      <c r="A521" s="5">
        <v>50</v>
      </c>
      <c r="B521" s="5">
        <v>0</v>
      </c>
      <c r="C521" s="5">
        <v>0</v>
      </c>
      <c r="D521" s="5">
        <v>1</v>
      </c>
      <c r="E521" s="5">
        <v>207</v>
      </c>
      <c r="F521" s="5">
        <f>Source!U499</f>
        <v>141.15703999999999</v>
      </c>
      <c r="G521" s="5" t="s">
        <v>338</v>
      </c>
      <c r="H521" s="5" t="s">
        <v>339</v>
      </c>
      <c r="I521" s="5"/>
      <c r="J521" s="5"/>
      <c r="K521" s="5">
        <v>207</v>
      </c>
      <c r="L521" s="5">
        <v>21</v>
      </c>
      <c r="M521" s="5">
        <v>3</v>
      </c>
      <c r="N521" s="5" t="s">
        <v>4</v>
      </c>
      <c r="O521" s="5">
        <v>-1</v>
      </c>
      <c r="P521" s="5">
        <f>Source!DM499</f>
        <v>141.15703999999999</v>
      </c>
      <c r="Q521" s="5"/>
      <c r="R521" s="5"/>
      <c r="S521" s="5"/>
      <c r="T521" s="5"/>
      <c r="U521" s="5"/>
      <c r="V521" s="5"/>
      <c r="W521" s="5"/>
    </row>
    <row r="522" spans="1:23" x14ac:dyDescent="0.2">
      <c r="A522" s="5">
        <v>50</v>
      </c>
      <c r="B522" s="5">
        <v>0</v>
      </c>
      <c r="C522" s="5">
        <v>0</v>
      </c>
      <c r="D522" s="5">
        <v>1</v>
      </c>
      <c r="E522" s="5">
        <v>208</v>
      </c>
      <c r="F522" s="5">
        <f>Source!V499</f>
        <v>1.6282000000000001</v>
      </c>
      <c r="G522" s="5" t="s">
        <v>340</v>
      </c>
      <c r="H522" s="5" t="s">
        <v>341</v>
      </c>
      <c r="I522" s="5"/>
      <c r="J522" s="5"/>
      <c r="K522" s="5">
        <v>208</v>
      </c>
      <c r="L522" s="5">
        <v>22</v>
      </c>
      <c r="M522" s="5">
        <v>3</v>
      </c>
      <c r="N522" s="5" t="s">
        <v>4</v>
      </c>
      <c r="O522" s="5">
        <v>-1</v>
      </c>
      <c r="P522" s="5">
        <f>Source!DN499</f>
        <v>1.6282000000000001</v>
      </c>
      <c r="Q522" s="5"/>
      <c r="R522" s="5"/>
      <c r="S522" s="5"/>
      <c r="T522" s="5"/>
      <c r="U522" s="5"/>
      <c r="V522" s="5"/>
      <c r="W522" s="5"/>
    </row>
    <row r="523" spans="1:23" x14ac:dyDescent="0.2">
      <c r="A523" s="5">
        <v>50</v>
      </c>
      <c r="B523" s="5">
        <v>0</v>
      </c>
      <c r="C523" s="5">
        <v>0</v>
      </c>
      <c r="D523" s="5">
        <v>1</v>
      </c>
      <c r="E523" s="5">
        <v>209</v>
      </c>
      <c r="F523" s="5">
        <f>ROUND(Source!W499,O523)</f>
        <v>0</v>
      </c>
      <c r="G523" s="5" t="s">
        <v>342</v>
      </c>
      <c r="H523" s="5" t="s">
        <v>343</v>
      </c>
      <c r="I523" s="5"/>
      <c r="J523" s="5"/>
      <c r="K523" s="5">
        <v>209</v>
      </c>
      <c r="L523" s="5">
        <v>23</v>
      </c>
      <c r="M523" s="5">
        <v>3</v>
      </c>
      <c r="N523" s="5" t="s">
        <v>4</v>
      </c>
      <c r="O523" s="5">
        <v>2</v>
      </c>
      <c r="P523" s="5">
        <f>ROUND(Source!DO499,O523)</f>
        <v>0</v>
      </c>
      <c r="Q523" s="5"/>
      <c r="R523" s="5"/>
      <c r="S523" s="5"/>
      <c r="T523" s="5"/>
      <c r="U523" s="5"/>
      <c r="V523" s="5"/>
      <c r="W523" s="5"/>
    </row>
    <row r="524" spans="1:23" x14ac:dyDescent="0.2">
      <c r="A524" s="5">
        <v>50</v>
      </c>
      <c r="B524" s="5">
        <v>0</v>
      </c>
      <c r="C524" s="5">
        <v>0</v>
      </c>
      <c r="D524" s="5">
        <v>1</v>
      </c>
      <c r="E524" s="5">
        <v>0</v>
      </c>
      <c r="F524" s="5">
        <f>ROUND(Source!X499,O524)</f>
        <v>1313.76</v>
      </c>
      <c r="G524" s="5" t="s">
        <v>344</v>
      </c>
      <c r="H524" s="5" t="s">
        <v>345</v>
      </c>
      <c r="I524" s="5"/>
      <c r="J524" s="5"/>
      <c r="K524" s="5">
        <v>210</v>
      </c>
      <c r="L524" s="5">
        <v>24</v>
      </c>
      <c r="M524" s="5">
        <v>3</v>
      </c>
      <c r="N524" s="5" t="s">
        <v>4</v>
      </c>
      <c r="O524" s="5">
        <v>2</v>
      </c>
      <c r="P524" s="5">
        <f>ROUND(Source!DP499,O524)</f>
        <v>8578.9500000000007</v>
      </c>
      <c r="Q524" s="5"/>
      <c r="R524" s="5"/>
      <c r="S524" s="5"/>
      <c r="T524" s="5"/>
      <c r="U524" s="5"/>
      <c r="V524" s="5"/>
      <c r="W524" s="5"/>
    </row>
    <row r="525" spans="1:23" x14ac:dyDescent="0.2">
      <c r="A525" s="5">
        <v>50</v>
      </c>
      <c r="B525" s="5">
        <v>0</v>
      </c>
      <c r="C525" s="5">
        <v>0</v>
      </c>
      <c r="D525" s="5">
        <v>1</v>
      </c>
      <c r="E525" s="5">
        <v>0</v>
      </c>
      <c r="F525" s="5">
        <f>ROUND(Source!Y499,O525)</f>
        <v>891.43</v>
      </c>
      <c r="G525" s="5" t="s">
        <v>346</v>
      </c>
      <c r="H525" s="5" t="s">
        <v>347</v>
      </c>
      <c r="I525" s="5"/>
      <c r="J525" s="5"/>
      <c r="K525" s="5">
        <v>211</v>
      </c>
      <c r="L525" s="5">
        <v>25</v>
      </c>
      <c r="M525" s="5">
        <v>3</v>
      </c>
      <c r="N525" s="5" t="s">
        <v>4</v>
      </c>
      <c r="O525" s="5">
        <v>2</v>
      </c>
      <c r="P525" s="5">
        <f>ROUND(Source!DQ499,O525)</f>
        <v>5820.98</v>
      </c>
      <c r="Q525" s="5"/>
      <c r="R525" s="5"/>
      <c r="S525" s="5"/>
      <c r="T525" s="5"/>
      <c r="U525" s="5"/>
      <c r="V525" s="5"/>
      <c r="W525" s="5"/>
    </row>
    <row r="526" spans="1:23" x14ac:dyDescent="0.2">
      <c r="A526" s="5">
        <v>50</v>
      </c>
      <c r="B526" s="5">
        <v>0</v>
      </c>
      <c r="C526" s="5">
        <v>0</v>
      </c>
      <c r="D526" s="5">
        <v>1</v>
      </c>
      <c r="E526" s="5">
        <v>224</v>
      </c>
      <c r="F526" s="5">
        <f>ROUND(Source!AR499,O526)</f>
        <v>25710.2</v>
      </c>
      <c r="G526" s="5" t="s">
        <v>348</v>
      </c>
      <c r="H526" s="5" t="s">
        <v>349</v>
      </c>
      <c r="I526" s="5"/>
      <c r="J526" s="5"/>
      <c r="K526" s="5">
        <v>224</v>
      </c>
      <c r="L526" s="5">
        <v>26</v>
      </c>
      <c r="M526" s="5">
        <v>3</v>
      </c>
      <c r="N526" s="5" t="s">
        <v>4</v>
      </c>
      <c r="O526" s="5">
        <v>2</v>
      </c>
      <c r="P526" s="5">
        <f>ROUND(Source!EJ499,O526)</f>
        <v>167887.59</v>
      </c>
      <c r="Q526" s="5"/>
      <c r="R526" s="5"/>
      <c r="S526" s="5"/>
      <c r="T526" s="5"/>
      <c r="U526" s="5"/>
      <c r="V526" s="5"/>
      <c r="W526" s="5"/>
    </row>
    <row r="527" spans="1:23" x14ac:dyDescent="0.2">
      <c r="A527" s="5">
        <v>50</v>
      </c>
      <c r="B527" s="5">
        <v>0</v>
      </c>
      <c r="C527" s="5">
        <v>0</v>
      </c>
      <c r="D527" s="5">
        <v>2</v>
      </c>
      <c r="E527" s="5">
        <v>201</v>
      </c>
      <c r="F527" s="5">
        <f>ROUND(ROUND(F501,2),O527)</f>
        <v>23505.01</v>
      </c>
      <c r="G527" s="5" t="s">
        <v>350</v>
      </c>
      <c r="H527" s="5" t="s">
        <v>351</v>
      </c>
      <c r="I527" s="5"/>
      <c r="J527" s="5"/>
      <c r="K527" s="5">
        <v>212</v>
      </c>
      <c r="L527" s="5">
        <v>27</v>
      </c>
      <c r="M527" s="5">
        <v>3</v>
      </c>
      <c r="N527" s="5" t="s">
        <v>4</v>
      </c>
      <c r="O527" s="5">
        <v>2</v>
      </c>
      <c r="P527" s="5">
        <f>ROUND(ROUND(P501,2),O527)</f>
        <v>153487.66</v>
      </c>
      <c r="Q527" s="5"/>
      <c r="R527" s="5"/>
      <c r="S527" s="5"/>
      <c r="T527" s="5"/>
      <c r="U527" s="5"/>
      <c r="V527" s="5"/>
      <c r="W527" s="5"/>
    </row>
    <row r="528" spans="1:23" x14ac:dyDescent="0.2">
      <c r="A528" s="5">
        <v>50</v>
      </c>
      <c r="B528" s="5">
        <v>0</v>
      </c>
      <c r="C528" s="5">
        <v>0</v>
      </c>
      <c r="D528" s="5">
        <v>2</v>
      </c>
      <c r="E528" s="5">
        <v>210</v>
      </c>
      <c r="F528" s="5">
        <f>ROUND(ROUND(F524,2),O528)</f>
        <v>1313.76</v>
      </c>
      <c r="G528" s="5" t="s">
        <v>352</v>
      </c>
      <c r="H528" s="5" t="s">
        <v>345</v>
      </c>
      <c r="I528" s="5"/>
      <c r="J528" s="5"/>
      <c r="K528" s="5">
        <v>212</v>
      </c>
      <c r="L528" s="5">
        <v>28</v>
      </c>
      <c r="M528" s="5">
        <v>3</v>
      </c>
      <c r="N528" s="5" t="s">
        <v>4</v>
      </c>
      <c r="O528" s="5">
        <v>2</v>
      </c>
      <c r="P528" s="5">
        <f>ROUND(ROUND(P524,2),O528)</f>
        <v>8578.9500000000007</v>
      </c>
      <c r="Q528" s="5"/>
      <c r="R528" s="5"/>
      <c r="S528" s="5"/>
      <c r="T528" s="5"/>
      <c r="U528" s="5"/>
      <c r="V528" s="5"/>
      <c r="W528" s="5"/>
    </row>
    <row r="529" spans="1:206" x14ac:dyDescent="0.2">
      <c r="A529" s="5">
        <v>50</v>
      </c>
      <c r="B529" s="5">
        <v>0</v>
      </c>
      <c r="C529" s="5">
        <v>0</v>
      </c>
      <c r="D529" s="5">
        <v>2</v>
      </c>
      <c r="E529" s="5">
        <v>211</v>
      </c>
      <c r="F529" s="5">
        <f>ROUND(ROUND(F525,2),O529)</f>
        <v>891.43</v>
      </c>
      <c r="G529" s="5" t="s">
        <v>353</v>
      </c>
      <c r="H529" s="5" t="s">
        <v>347</v>
      </c>
      <c r="I529" s="5"/>
      <c r="J529" s="5"/>
      <c r="K529" s="5">
        <v>212</v>
      </c>
      <c r="L529" s="5">
        <v>29</v>
      </c>
      <c r="M529" s="5">
        <v>3</v>
      </c>
      <c r="N529" s="5" t="s">
        <v>4</v>
      </c>
      <c r="O529" s="5">
        <v>2</v>
      </c>
      <c r="P529" s="5">
        <f>ROUND(ROUND(P525,2),O529)</f>
        <v>5820.98</v>
      </c>
      <c r="Q529" s="5"/>
      <c r="R529" s="5"/>
      <c r="S529" s="5"/>
      <c r="T529" s="5"/>
      <c r="U529" s="5"/>
      <c r="V529" s="5"/>
      <c r="W529" s="5"/>
    </row>
    <row r="530" spans="1:206" x14ac:dyDescent="0.2">
      <c r="A530" s="5">
        <v>50</v>
      </c>
      <c r="B530" s="5">
        <v>0</v>
      </c>
      <c r="C530" s="5">
        <v>0</v>
      </c>
      <c r="D530" s="5">
        <v>2</v>
      </c>
      <c r="E530" s="5">
        <v>0</v>
      </c>
      <c r="F530" s="5">
        <f>ROUND(F527+F528+F529,O530)</f>
        <v>25710.2</v>
      </c>
      <c r="G530" s="5" t="s">
        <v>354</v>
      </c>
      <c r="H530" s="5" t="s">
        <v>355</v>
      </c>
      <c r="I530" s="5"/>
      <c r="J530" s="5"/>
      <c r="K530" s="5">
        <v>212</v>
      </c>
      <c r="L530" s="5">
        <v>30</v>
      </c>
      <c r="M530" s="5">
        <v>3</v>
      </c>
      <c r="N530" s="5" t="s">
        <v>4</v>
      </c>
      <c r="O530" s="5">
        <v>2</v>
      </c>
      <c r="P530" s="5">
        <f>ROUND(P527+P528+P529,O530)</f>
        <v>167887.59</v>
      </c>
      <c r="Q530" s="5"/>
      <c r="R530" s="5"/>
      <c r="S530" s="5"/>
      <c r="T530" s="5"/>
      <c r="U530" s="5"/>
      <c r="V530" s="5"/>
      <c r="W530" s="5"/>
    </row>
    <row r="531" spans="1:206" x14ac:dyDescent="0.2">
      <c r="A531" s="5">
        <v>50</v>
      </c>
      <c r="B531" s="5">
        <v>0</v>
      </c>
      <c r="C531" s="5">
        <v>0</v>
      </c>
      <c r="D531" s="5">
        <v>2</v>
      </c>
      <c r="E531" s="5">
        <v>0</v>
      </c>
      <c r="F531" s="5">
        <f>0</f>
        <v>0</v>
      </c>
      <c r="G531" s="5" t="s">
        <v>356</v>
      </c>
      <c r="H531" s="5" t="s">
        <v>357</v>
      </c>
      <c r="I531" s="5"/>
      <c r="J531" s="5"/>
      <c r="K531" s="5">
        <v>212</v>
      </c>
      <c r="L531" s="5">
        <v>31</v>
      </c>
      <c r="M531" s="5">
        <v>3</v>
      </c>
      <c r="N531" s="5" t="s">
        <v>4</v>
      </c>
      <c r="O531" s="5">
        <v>-1</v>
      </c>
      <c r="P531" s="5">
        <f>0</f>
        <v>0</v>
      </c>
      <c r="Q531" s="5"/>
      <c r="R531" s="5"/>
      <c r="S531" s="5"/>
      <c r="T531" s="5"/>
      <c r="U531" s="5"/>
      <c r="V531" s="5"/>
      <c r="W531" s="5"/>
    </row>
    <row r="532" spans="1:206" x14ac:dyDescent="0.2">
      <c r="A532" s="5">
        <v>50</v>
      </c>
      <c r="B532" s="5">
        <v>1</v>
      </c>
      <c r="C532" s="5">
        <v>0</v>
      </c>
      <c r="D532" s="5">
        <v>2</v>
      </c>
      <c r="E532" s="5">
        <v>0</v>
      </c>
      <c r="F532" s="5">
        <f>ROUND(F530+F531,O532)</f>
        <v>25710.2</v>
      </c>
      <c r="G532" s="5" t="s">
        <v>358</v>
      </c>
      <c r="H532" s="5" t="s">
        <v>355</v>
      </c>
      <c r="I532" s="5"/>
      <c r="J532" s="5"/>
      <c r="K532" s="5">
        <v>212</v>
      </c>
      <c r="L532" s="5">
        <v>32</v>
      </c>
      <c r="M532" s="5">
        <v>0</v>
      </c>
      <c r="N532" s="5" t="s">
        <v>4</v>
      </c>
      <c r="O532" s="5">
        <v>2</v>
      </c>
      <c r="P532" s="5">
        <f>ROUND(P530+P531,O532)</f>
        <v>167887.59</v>
      </c>
      <c r="Q532" s="5"/>
      <c r="R532" s="5"/>
      <c r="S532" s="5"/>
      <c r="T532" s="5"/>
      <c r="U532" s="5"/>
      <c r="V532" s="5"/>
      <c r="W532" s="5"/>
    </row>
    <row r="533" spans="1:206" x14ac:dyDescent="0.2">
      <c r="A533" s="5">
        <v>50</v>
      </c>
      <c r="B533" s="5">
        <v>1</v>
      </c>
      <c r="C533" s="5">
        <v>0</v>
      </c>
      <c r="D533" s="5">
        <v>2</v>
      </c>
      <c r="E533" s="5">
        <v>0</v>
      </c>
      <c r="F533" s="5">
        <f>ROUND(ROUND(F532*0.18,2),O533)</f>
        <v>4627.84</v>
      </c>
      <c r="G533" s="5" t="s">
        <v>359</v>
      </c>
      <c r="H533" s="5" t="s">
        <v>360</v>
      </c>
      <c r="I533" s="5"/>
      <c r="J533" s="5"/>
      <c r="K533" s="5">
        <v>212</v>
      </c>
      <c r="L533" s="5">
        <v>33</v>
      </c>
      <c r="M533" s="5">
        <v>0</v>
      </c>
      <c r="N533" s="5" t="s">
        <v>4</v>
      </c>
      <c r="O533" s="5">
        <v>2</v>
      </c>
      <c r="P533" s="5">
        <f>ROUND(ROUND(P532*0.18,2),O533)</f>
        <v>30219.77</v>
      </c>
      <c r="Q533" s="5"/>
      <c r="R533" s="5"/>
      <c r="S533" s="5"/>
      <c r="T533" s="5"/>
      <c r="U533" s="5"/>
      <c r="V533" s="5"/>
      <c r="W533" s="5"/>
    </row>
    <row r="534" spans="1:206" x14ac:dyDescent="0.2">
      <c r="A534" s="5">
        <v>50</v>
      </c>
      <c r="B534" s="5">
        <v>1</v>
      </c>
      <c r="C534" s="5">
        <v>0</v>
      </c>
      <c r="D534" s="5">
        <v>2</v>
      </c>
      <c r="E534" s="5">
        <v>213</v>
      </c>
      <c r="F534" s="5">
        <f>ROUND(F532+F533,O534)</f>
        <v>30338.04</v>
      </c>
      <c r="G534" s="5" t="s">
        <v>361</v>
      </c>
      <c r="H534" s="5" t="s">
        <v>348</v>
      </c>
      <c r="I534" s="5"/>
      <c r="J534" s="5"/>
      <c r="K534" s="5">
        <v>212</v>
      </c>
      <c r="L534" s="5">
        <v>34</v>
      </c>
      <c r="M534" s="5">
        <v>0</v>
      </c>
      <c r="N534" s="5" t="s">
        <v>4</v>
      </c>
      <c r="O534" s="5">
        <v>2</v>
      </c>
      <c r="P534" s="5">
        <f>ROUND(P532+P533,O534)</f>
        <v>198107.36</v>
      </c>
      <c r="Q534" s="5"/>
      <c r="R534" s="5"/>
      <c r="S534" s="5"/>
      <c r="T534" s="5"/>
      <c r="U534" s="5"/>
      <c r="V534" s="5"/>
      <c r="W534" s="5"/>
    </row>
    <row r="536" spans="1:206" x14ac:dyDescent="0.2">
      <c r="A536" s="3">
        <v>51</v>
      </c>
      <c r="B536" s="3">
        <f>B20</f>
        <v>1</v>
      </c>
      <c r="C536" s="3">
        <f>A20</f>
        <v>3</v>
      </c>
      <c r="D536" s="3">
        <f>ROW(A20)</f>
        <v>20</v>
      </c>
      <c r="E536" s="3"/>
      <c r="F536" s="3" t="str">
        <f>IF(F20&lt;&gt;"",F20,"")</f>
        <v>Новая локальная смета</v>
      </c>
      <c r="G536" s="3" t="str">
        <f>IF(G20&lt;&gt;"",G20,"")</f>
        <v>Новая локальная смета</v>
      </c>
      <c r="H536" s="3">
        <v>0</v>
      </c>
      <c r="I536" s="3"/>
      <c r="J536" s="3"/>
      <c r="K536" s="3"/>
      <c r="L536" s="3"/>
      <c r="M536" s="3"/>
      <c r="N536" s="3"/>
      <c r="O536" s="3">
        <f t="shared" ref="O536:T536" si="490">ROUND(O165+O265+O331+O375+O435+O499+AB536,2)</f>
        <v>225058.71</v>
      </c>
      <c r="P536" s="3">
        <f t="shared" si="490"/>
        <v>194749.31</v>
      </c>
      <c r="Q536" s="3">
        <f t="shared" si="490"/>
        <v>4406.46</v>
      </c>
      <c r="R536" s="3">
        <f t="shared" si="490"/>
        <v>679.97</v>
      </c>
      <c r="S536" s="3">
        <f t="shared" si="490"/>
        <v>25902.94</v>
      </c>
      <c r="T536" s="3">
        <f t="shared" si="490"/>
        <v>0</v>
      </c>
      <c r="U536" s="3">
        <f>U165+U265+U331+U375+U435+U499+AH536</f>
        <v>2927.0808591499999</v>
      </c>
      <c r="V536" s="3">
        <f>V165+V265+V331+V375+V435+V499+AI536</f>
        <v>61.198355100000001</v>
      </c>
      <c r="W536" s="3">
        <f>ROUND(W165+W265+W331+W375+W435+W499+AJ536,2)</f>
        <v>0</v>
      </c>
      <c r="X536" s="3">
        <f>ROUND(X165+X265+X331+X375+X435+X499+AK536,2)</f>
        <v>23743.32</v>
      </c>
      <c r="Y536" s="3">
        <f>ROUND(Y165+Y265+Y331+Y375+Y435+Y499+AL536,2)</f>
        <v>14883.42</v>
      </c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>
        <f t="shared" ref="AO536:BC536" si="491">ROUND(AO165+AO265+AO331+AO375+AO435+AO499+BX536,2)</f>
        <v>0</v>
      </c>
      <c r="AP536" s="3">
        <f t="shared" si="491"/>
        <v>0</v>
      </c>
      <c r="AQ536" s="3">
        <f t="shared" si="491"/>
        <v>0</v>
      </c>
      <c r="AR536" s="3">
        <f t="shared" si="491"/>
        <v>263685.45</v>
      </c>
      <c r="AS536" s="3">
        <f t="shared" si="491"/>
        <v>177318.71</v>
      </c>
      <c r="AT536" s="3">
        <f t="shared" si="491"/>
        <v>83409.509999999995</v>
      </c>
      <c r="AU536" s="3">
        <f t="shared" si="491"/>
        <v>2957.23</v>
      </c>
      <c r="AV536" s="3">
        <f t="shared" si="491"/>
        <v>194749.31</v>
      </c>
      <c r="AW536" s="3">
        <f t="shared" si="491"/>
        <v>194749.31</v>
      </c>
      <c r="AX536" s="3">
        <f t="shared" si="491"/>
        <v>0</v>
      </c>
      <c r="AY536" s="3">
        <f t="shared" si="491"/>
        <v>194749.31</v>
      </c>
      <c r="AZ536" s="3">
        <f t="shared" si="491"/>
        <v>0</v>
      </c>
      <c r="BA536" s="3">
        <f t="shared" si="491"/>
        <v>0</v>
      </c>
      <c r="BB536" s="3">
        <f t="shared" si="491"/>
        <v>0</v>
      </c>
      <c r="BC536" s="3">
        <f t="shared" si="491"/>
        <v>0</v>
      </c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  <c r="CC536" s="3"/>
      <c r="CD536" s="3"/>
      <c r="CE536" s="3"/>
      <c r="CF536" s="3"/>
      <c r="CG536" s="3"/>
      <c r="CH536" s="3"/>
      <c r="CI536" s="3"/>
      <c r="CJ536" s="3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4">
        <f t="shared" ref="DG536:DL536" si="492">ROUND(DG165+DG265+DG331+DG375+DG435+DG499+DT536,2)</f>
        <v>1487405.51</v>
      </c>
      <c r="DH536" s="4">
        <f t="shared" si="492"/>
        <v>1271713.02</v>
      </c>
      <c r="DI536" s="4">
        <f t="shared" si="492"/>
        <v>28774.05</v>
      </c>
      <c r="DJ536" s="4">
        <f t="shared" si="492"/>
        <v>4440.2</v>
      </c>
      <c r="DK536" s="4">
        <f t="shared" si="492"/>
        <v>186918.44</v>
      </c>
      <c r="DL536" s="4">
        <f t="shared" si="492"/>
        <v>0</v>
      </c>
      <c r="DM536" s="4">
        <f>DM165+DM265+DM331+DM375+DM435+DM499+DZ536</f>
        <v>2927.0808591499999</v>
      </c>
      <c r="DN536" s="4">
        <f>DN165+DN265+DN331+DN375+DN435+DN499+EA536</f>
        <v>61.198355100000001</v>
      </c>
      <c r="DO536" s="4">
        <f>ROUND(DO165+DO265+DO331+DO375+DO435+DO499+EB536,2)</f>
        <v>0</v>
      </c>
      <c r="DP536" s="4">
        <f>ROUND(DP165+DP265+DP331+DP375+DP435+DP499+EC536,2)</f>
        <v>166595.82</v>
      </c>
      <c r="DQ536" s="4">
        <f>ROUND(DQ165+DQ265+DQ331+DQ375+DQ435+DQ499+ED536,2)</f>
        <v>104297.39</v>
      </c>
      <c r="DR536" s="4"/>
      <c r="DS536" s="4"/>
      <c r="DT536" s="4"/>
      <c r="DU536" s="4"/>
      <c r="DV536" s="4"/>
      <c r="DW536" s="4"/>
      <c r="DX536" s="4"/>
      <c r="DY536" s="4"/>
      <c r="DZ536" s="4"/>
      <c r="EA536" s="4"/>
      <c r="EB536" s="4"/>
      <c r="EC536" s="4"/>
      <c r="ED536" s="4"/>
      <c r="EE536" s="4"/>
      <c r="EF536" s="4"/>
      <c r="EG536" s="4">
        <f t="shared" ref="EG536:EU536" si="493">ROUND(EG165+EG265+EG331+EG375+EG435+EG499+FP536,2)</f>
        <v>0</v>
      </c>
      <c r="EH536" s="4">
        <f t="shared" si="493"/>
        <v>0</v>
      </c>
      <c r="EI536" s="4">
        <f t="shared" si="493"/>
        <v>0</v>
      </c>
      <c r="EJ536" s="4">
        <f t="shared" si="493"/>
        <v>1758298.72</v>
      </c>
      <c r="EK536" s="4">
        <f t="shared" si="493"/>
        <v>1157891.21</v>
      </c>
      <c r="EL536" s="4">
        <f t="shared" si="493"/>
        <v>544663.80000000005</v>
      </c>
      <c r="EM536" s="4">
        <f t="shared" si="493"/>
        <v>55743.71</v>
      </c>
      <c r="EN536" s="4">
        <f t="shared" si="493"/>
        <v>1271713.02</v>
      </c>
      <c r="EO536" s="4">
        <f t="shared" si="493"/>
        <v>1271713.02</v>
      </c>
      <c r="EP536" s="4">
        <f t="shared" si="493"/>
        <v>0</v>
      </c>
      <c r="EQ536" s="4">
        <f t="shared" si="493"/>
        <v>1271713.02</v>
      </c>
      <c r="ER536" s="4">
        <f t="shared" si="493"/>
        <v>0</v>
      </c>
      <c r="ES536" s="4">
        <f t="shared" si="493"/>
        <v>0</v>
      </c>
      <c r="ET536" s="4">
        <f t="shared" si="493"/>
        <v>0</v>
      </c>
      <c r="EU536" s="4">
        <f t="shared" si="493"/>
        <v>0</v>
      </c>
      <c r="EV536" s="4"/>
      <c r="EW536" s="4"/>
      <c r="EX536" s="4"/>
      <c r="EY536" s="4"/>
      <c r="EZ536" s="4"/>
      <c r="FA536" s="4"/>
      <c r="FB536" s="4"/>
      <c r="FC536" s="4"/>
      <c r="FD536" s="4"/>
      <c r="FE536" s="4"/>
      <c r="FF536" s="4"/>
      <c r="FG536" s="4"/>
      <c r="FH536" s="4"/>
      <c r="FI536" s="4"/>
      <c r="FJ536" s="4"/>
      <c r="FK536" s="4"/>
      <c r="FL536" s="4"/>
      <c r="FM536" s="4"/>
      <c r="FN536" s="4"/>
      <c r="FO536" s="4"/>
      <c r="FP536" s="4"/>
      <c r="FQ536" s="4"/>
      <c r="FR536" s="4"/>
      <c r="FS536" s="4"/>
      <c r="FT536" s="4"/>
      <c r="FU536" s="4"/>
      <c r="FV536" s="4"/>
      <c r="FW536" s="4"/>
      <c r="FX536" s="4"/>
      <c r="FY536" s="4"/>
      <c r="FZ536" s="4"/>
      <c r="GA536" s="4"/>
      <c r="GB536" s="4"/>
      <c r="GC536" s="4"/>
      <c r="GD536" s="4"/>
      <c r="GE536" s="4"/>
      <c r="GF536" s="4"/>
      <c r="GG536" s="4"/>
      <c r="GH536" s="4"/>
      <c r="GI536" s="4"/>
      <c r="GJ536" s="4"/>
      <c r="GK536" s="4"/>
      <c r="GL536" s="4"/>
      <c r="GM536" s="4"/>
      <c r="GN536" s="4"/>
      <c r="GO536" s="4"/>
      <c r="GP536" s="4"/>
      <c r="GQ536" s="4"/>
      <c r="GR536" s="4"/>
      <c r="GS536" s="4"/>
      <c r="GT536" s="4"/>
      <c r="GU536" s="4"/>
      <c r="GV536" s="4"/>
      <c r="GW536" s="4"/>
      <c r="GX536" s="4">
        <v>0</v>
      </c>
    </row>
    <row r="538" spans="1:206" x14ac:dyDescent="0.2">
      <c r="A538" s="5">
        <v>50</v>
      </c>
      <c r="B538" s="5">
        <v>0</v>
      </c>
      <c r="C538" s="5">
        <v>0</v>
      </c>
      <c r="D538" s="5">
        <v>1</v>
      </c>
      <c r="E538" s="5">
        <v>0</v>
      </c>
      <c r="F538" s="5">
        <f>ROUND(Source!O536,O538)</f>
        <v>225058.71</v>
      </c>
      <c r="G538" s="5" t="s">
        <v>298</v>
      </c>
      <c r="H538" s="5" t="s">
        <v>299</v>
      </c>
      <c r="I538" s="5"/>
      <c r="J538" s="5"/>
      <c r="K538" s="5">
        <v>201</v>
      </c>
      <c r="L538" s="5">
        <v>1</v>
      </c>
      <c r="M538" s="5">
        <v>3</v>
      </c>
      <c r="N538" s="5" t="s">
        <v>4</v>
      </c>
      <c r="O538" s="5">
        <v>2</v>
      </c>
      <c r="P538" s="5">
        <f>ROUND(Source!DG536,O538)</f>
        <v>1487405.51</v>
      </c>
      <c r="Q538" s="5"/>
      <c r="R538" s="5"/>
      <c r="S538" s="5"/>
      <c r="T538" s="5"/>
      <c r="U538" s="5"/>
      <c r="V538" s="5"/>
      <c r="W538" s="5"/>
    </row>
    <row r="539" spans="1:206" x14ac:dyDescent="0.2">
      <c r="A539" s="5">
        <v>50</v>
      </c>
      <c r="B539" s="5">
        <v>0</v>
      </c>
      <c r="C539" s="5">
        <v>0</v>
      </c>
      <c r="D539" s="5">
        <v>1</v>
      </c>
      <c r="E539" s="5">
        <v>202</v>
      </c>
      <c r="F539" s="5">
        <f>ROUND(Source!P536,O539)</f>
        <v>194749.31</v>
      </c>
      <c r="G539" s="5" t="s">
        <v>300</v>
      </c>
      <c r="H539" s="5" t="s">
        <v>301</v>
      </c>
      <c r="I539" s="5"/>
      <c r="J539" s="5"/>
      <c r="K539" s="5">
        <v>202</v>
      </c>
      <c r="L539" s="5">
        <v>2</v>
      </c>
      <c r="M539" s="5">
        <v>3</v>
      </c>
      <c r="N539" s="5" t="s">
        <v>4</v>
      </c>
      <c r="O539" s="5">
        <v>2</v>
      </c>
      <c r="P539" s="5">
        <f>ROUND(Source!DH536,O539)</f>
        <v>1271713.02</v>
      </c>
      <c r="Q539" s="5"/>
      <c r="R539" s="5"/>
      <c r="S539" s="5"/>
      <c r="T539" s="5"/>
      <c r="U539" s="5"/>
      <c r="V539" s="5"/>
      <c r="W539" s="5"/>
    </row>
    <row r="540" spans="1:206" x14ac:dyDescent="0.2">
      <c r="A540" s="5">
        <v>50</v>
      </c>
      <c r="B540" s="5">
        <v>0</v>
      </c>
      <c r="C540" s="5">
        <v>0</v>
      </c>
      <c r="D540" s="5">
        <v>1</v>
      </c>
      <c r="E540" s="5">
        <v>222</v>
      </c>
      <c r="F540" s="5">
        <f>ROUND(Source!AO536,O540)</f>
        <v>0</v>
      </c>
      <c r="G540" s="5" t="s">
        <v>302</v>
      </c>
      <c r="H540" s="5" t="s">
        <v>303</v>
      </c>
      <c r="I540" s="5"/>
      <c r="J540" s="5"/>
      <c r="K540" s="5">
        <v>222</v>
      </c>
      <c r="L540" s="5">
        <v>3</v>
      </c>
      <c r="M540" s="5">
        <v>3</v>
      </c>
      <c r="N540" s="5" t="s">
        <v>4</v>
      </c>
      <c r="O540" s="5">
        <v>2</v>
      </c>
      <c r="P540" s="5">
        <f>ROUND(Source!EG536,O540)</f>
        <v>0</v>
      </c>
      <c r="Q540" s="5"/>
      <c r="R540" s="5"/>
      <c r="S540" s="5"/>
      <c r="T540" s="5"/>
      <c r="U540" s="5"/>
      <c r="V540" s="5"/>
      <c r="W540" s="5"/>
    </row>
    <row r="541" spans="1:206" x14ac:dyDescent="0.2">
      <c r="A541" s="5">
        <v>50</v>
      </c>
      <c r="B541" s="5">
        <v>0</v>
      </c>
      <c r="C541" s="5">
        <v>0</v>
      </c>
      <c r="D541" s="5">
        <v>1</v>
      </c>
      <c r="E541" s="5">
        <v>225</v>
      </c>
      <c r="F541" s="5">
        <f>ROUND(Source!AV536,O541)</f>
        <v>194749.31</v>
      </c>
      <c r="G541" s="5" t="s">
        <v>304</v>
      </c>
      <c r="H541" s="5" t="s">
        <v>305</v>
      </c>
      <c r="I541" s="5"/>
      <c r="J541" s="5"/>
      <c r="K541" s="5">
        <v>225</v>
      </c>
      <c r="L541" s="5">
        <v>4</v>
      </c>
      <c r="M541" s="5">
        <v>3</v>
      </c>
      <c r="N541" s="5" t="s">
        <v>4</v>
      </c>
      <c r="O541" s="5">
        <v>2</v>
      </c>
      <c r="P541" s="5">
        <f>ROUND(Source!EN536,O541)</f>
        <v>1271713.02</v>
      </c>
      <c r="Q541" s="5"/>
      <c r="R541" s="5"/>
      <c r="S541" s="5"/>
      <c r="T541" s="5"/>
      <c r="U541" s="5"/>
      <c r="V541" s="5"/>
      <c r="W541" s="5"/>
    </row>
    <row r="542" spans="1:206" x14ac:dyDescent="0.2">
      <c r="A542" s="5">
        <v>50</v>
      </c>
      <c r="B542" s="5">
        <v>0</v>
      </c>
      <c r="C542" s="5">
        <v>0</v>
      </c>
      <c r="D542" s="5">
        <v>1</v>
      </c>
      <c r="E542" s="5">
        <v>226</v>
      </c>
      <c r="F542" s="5">
        <f>ROUND(Source!AW536,O542)</f>
        <v>194749.31</v>
      </c>
      <c r="G542" s="5" t="s">
        <v>306</v>
      </c>
      <c r="H542" s="5" t="s">
        <v>307</v>
      </c>
      <c r="I542" s="5"/>
      <c r="J542" s="5"/>
      <c r="K542" s="5">
        <v>226</v>
      </c>
      <c r="L542" s="5">
        <v>5</v>
      </c>
      <c r="M542" s="5">
        <v>3</v>
      </c>
      <c r="N542" s="5" t="s">
        <v>4</v>
      </c>
      <c r="O542" s="5">
        <v>2</v>
      </c>
      <c r="P542" s="5">
        <f>ROUND(Source!EO536,O542)</f>
        <v>1271713.02</v>
      </c>
      <c r="Q542" s="5"/>
      <c r="R542" s="5"/>
      <c r="S542" s="5"/>
      <c r="T542" s="5"/>
      <c r="U542" s="5"/>
      <c r="V542" s="5"/>
      <c r="W542" s="5"/>
    </row>
    <row r="543" spans="1:206" x14ac:dyDescent="0.2">
      <c r="A543" s="5">
        <v>50</v>
      </c>
      <c r="B543" s="5">
        <v>0</v>
      </c>
      <c r="C543" s="5">
        <v>0</v>
      </c>
      <c r="D543" s="5">
        <v>1</v>
      </c>
      <c r="E543" s="5">
        <v>227</v>
      </c>
      <c r="F543" s="5">
        <f>ROUND(Source!AX536,O543)</f>
        <v>0</v>
      </c>
      <c r="G543" s="5" t="s">
        <v>308</v>
      </c>
      <c r="H543" s="5" t="s">
        <v>309</v>
      </c>
      <c r="I543" s="5"/>
      <c r="J543" s="5"/>
      <c r="K543" s="5">
        <v>227</v>
      </c>
      <c r="L543" s="5">
        <v>6</v>
      </c>
      <c r="M543" s="5">
        <v>3</v>
      </c>
      <c r="N543" s="5" t="s">
        <v>4</v>
      </c>
      <c r="O543" s="5">
        <v>2</v>
      </c>
      <c r="P543" s="5">
        <f>ROUND(Source!EP536,O543)</f>
        <v>0</v>
      </c>
      <c r="Q543" s="5"/>
      <c r="R543" s="5"/>
      <c r="S543" s="5"/>
      <c r="T543" s="5"/>
      <c r="U543" s="5"/>
      <c r="V543" s="5"/>
      <c r="W543" s="5"/>
    </row>
    <row r="544" spans="1:206" x14ac:dyDescent="0.2">
      <c r="A544" s="5">
        <v>50</v>
      </c>
      <c r="B544" s="5">
        <v>0</v>
      </c>
      <c r="C544" s="5">
        <v>0</v>
      </c>
      <c r="D544" s="5">
        <v>1</v>
      </c>
      <c r="E544" s="5">
        <v>228</v>
      </c>
      <c r="F544" s="5">
        <f>ROUND(Source!AY536,O544)</f>
        <v>194749.31</v>
      </c>
      <c r="G544" s="5" t="s">
        <v>310</v>
      </c>
      <c r="H544" s="5" t="s">
        <v>311</v>
      </c>
      <c r="I544" s="5"/>
      <c r="J544" s="5"/>
      <c r="K544" s="5">
        <v>228</v>
      </c>
      <c r="L544" s="5">
        <v>7</v>
      </c>
      <c r="M544" s="5">
        <v>3</v>
      </c>
      <c r="N544" s="5" t="s">
        <v>4</v>
      </c>
      <c r="O544" s="5">
        <v>2</v>
      </c>
      <c r="P544" s="5">
        <f>ROUND(Source!EQ536,O544)</f>
        <v>1271713.02</v>
      </c>
      <c r="Q544" s="5"/>
      <c r="R544" s="5"/>
      <c r="S544" s="5"/>
      <c r="T544" s="5"/>
      <c r="U544" s="5"/>
      <c r="V544" s="5"/>
      <c r="W544" s="5"/>
    </row>
    <row r="545" spans="1:23" x14ac:dyDescent="0.2">
      <c r="A545" s="5">
        <v>50</v>
      </c>
      <c r="B545" s="5">
        <v>0</v>
      </c>
      <c r="C545" s="5">
        <v>0</v>
      </c>
      <c r="D545" s="5">
        <v>1</v>
      </c>
      <c r="E545" s="5">
        <v>216</v>
      </c>
      <c r="F545" s="5">
        <f>ROUND(Source!AP536,O545)</f>
        <v>0</v>
      </c>
      <c r="G545" s="5" t="s">
        <v>312</v>
      </c>
      <c r="H545" s="5" t="s">
        <v>313</v>
      </c>
      <c r="I545" s="5"/>
      <c r="J545" s="5"/>
      <c r="K545" s="5">
        <v>216</v>
      </c>
      <c r="L545" s="5">
        <v>8</v>
      </c>
      <c r="M545" s="5">
        <v>3</v>
      </c>
      <c r="N545" s="5" t="s">
        <v>4</v>
      </c>
      <c r="O545" s="5">
        <v>2</v>
      </c>
      <c r="P545" s="5">
        <f>ROUND(Source!EH536,O545)</f>
        <v>0</v>
      </c>
      <c r="Q545" s="5"/>
      <c r="R545" s="5"/>
      <c r="S545" s="5"/>
      <c r="T545" s="5"/>
      <c r="U545" s="5"/>
      <c r="V545" s="5"/>
      <c r="W545" s="5"/>
    </row>
    <row r="546" spans="1:23" x14ac:dyDescent="0.2">
      <c r="A546" s="5">
        <v>50</v>
      </c>
      <c r="B546" s="5">
        <v>0</v>
      </c>
      <c r="C546" s="5">
        <v>0</v>
      </c>
      <c r="D546" s="5">
        <v>1</v>
      </c>
      <c r="E546" s="5">
        <v>223</v>
      </c>
      <c r="F546" s="5">
        <f>ROUND(Source!AQ536,O546)</f>
        <v>0</v>
      </c>
      <c r="G546" s="5" t="s">
        <v>314</v>
      </c>
      <c r="H546" s="5" t="s">
        <v>315</v>
      </c>
      <c r="I546" s="5"/>
      <c r="J546" s="5"/>
      <c r="K546" s="5">
        <v>223</v>
      </c>
      <c r="L546" s="5">
        <v>9</v>
      </c>
      <c r="M546" s="5">
        <v>3</v>
      </c>
      <c r="N546" s="5" t="s">
        <v>4</v>
      </c>
      <c r="O546" s="5">
        <v>2</v>
      </c>
      <c r="P546" s="5">
        <f>ROUND(Source!EI536,O546)</f>
        <v>0</v>
      </c>
      <c r="Q546" s="5"/>
      <c r="R546" s="5"/>
      <c r="S546" s="5"/>
      <c r="T546" s="5"/>
      <c r="U546" s="5"/>
      <c r="V546" s="5"/>
      <c r="W546" s="5"/>
    </row>
    <row r="547" spans="1:23" x14ac:dyDescent="0.2">
      <c r="A547" s="5">
        <v>50</v>
      </c>
      <c r="B547" s="5">
        <v>0</v>
      </c>
      <c r="C547" s="5">
        <v>0</v>
      </c>
      <c r="D547" s="5">
        <v>1</v>
      </c>
      <c r="E547" s="5">
        <v>229</v>
      </c>
      <c r="F547" s="5">
        <f>ROUND(Source!AZ536,O547)</f>
        <v>0</v>
      </c>
      <c r="G547" s="5" t="s">
        <v>316</v>
      </c>
      <c r="H547" s="5" t="s">
        <v>317</v>
      </c>
      <c r="I547" s="5"/>
      <c r="J547" s="5"/>
      <c r="K547" s="5">
        <v>229</v>
      </c>
      <c r="L547" s="5">
        <v>10</v>
      </c>
      <c r="M547" s="5">
        <v>3</v>
      </c>
      <c r="N547" s="5" t="s">
        <v>4</v>
      </c>
      <c r="O547" s="5">
        <v>2</v>
      </c>
      <c r="P547" s="5">
        <f>ROUND(Source!ER536,O547)</f>
        <v>0</v>
      </c>
      <c r="Q547" s="5"/>
      <c r="R547" s="5"/>
      <c r="S547" s="5"/>
      <c r="T547" s="5"/>
      <c r="U547" s="5"/>
      <c r="V547" s="5"/>
      <c r="W547" s="5"/>
    </row>
    <row r="548" spans="1:23" x14ac:dyDescent="0.2">
      <c r="A548" s="5">
        <v>50</v>
      </c>
      <c r="B548" s="5">
        <v>0</v>
      </c>
      <c r="C548" s="5">
        <v>0</v>
      </c>
      <c r="D548" s="5">
        <v>1</v>
      </c>
      <c r="E548" s="5">
        <v>203</v>
      </c>
      <c r="F548" s="5">
        <f>ROUND(Source!Q536,O548)</f>
        <v>4406.46</v>
      </c>
      <c r="G548" s="5" t="s">
        <v>318</v>
      </c>
      <c r="H548" s="5" t="s">
        <v>319</v>
      </c>
      <c r="I548" s="5"/>
      <c r="J548" s="5"/>
      <c r="K548" s="5">
        <v>203</v>
      </c>
      <c r="L548" s="5">
        <v>11</v>
      </c>
      <c r="M548" s="5">
        <v>3</v>
      </c>
      <c r="N548" s="5" t="s">
        <v>4</v>
      </c>
      <c r="O548" s="5">
        <v>2</v>
      </c>
      <c r="P548" s="5">
        <f>ROUND(Source!DI536,O548)</f>
        <v>28774.05</v>
      </c>
      <c r="Q548" s="5"/>
      <c r="R548" s="5"/>
      <c r="S548" s="5"/>
      <c r="T548" s="5"/>
      <c r="U548" s="5"/>
      <c r="V548" s="5"/>
      <c r="W548" s="5"/>
    </row>
    <row r="549" spans="1:23" x14ac:dyDescent="0.2">
      <c r="A549" s="5">
        <v>50</v>
      </c>
      <c r="B549" s="5">
        <v>0</v>
      </c>
      <c r="C549" s="5">
        <v>0</v>
      </c>
      <c r="D549" s="5">
        <v>1</v>
      </c>
      <c r="E549" s="5">
        <v>231</v>
      </c>
      <c r="F549" s="5">
        <f>ROUND(Source!BB536,O549)</f>
        <v>0</v>
      </c>
      <c r="G549" s="5" t="s">
        <v>320</v>
      </c>
      <c r="H549" s="5" t="s">
        <v>321</v>
      </c>
      <c r="I549" s="5"/>
      <c r="J549" s="5"/>
      <c r="K549" s="5">
        <v>231</v>
      </c>
      <c r="L549" s="5">
        <v>12</v>
      </c>
      <c r="M549" s="5">
        <v>3</v>
      </c>
      <c r="N549" s="5" t="s">
        <v>4</v>
      </c>
      <c r="O549" s="5">
        <v>2</v>
      </c>
      <c r="P549" s="5">
        <f>ROUND(Source!ET536,O549)</f>
        <v>0</v>
      </c>
      <c r="Q549" s="5"/>
      <c r="R549" s="5"/>
      <c r="S549" s="5"/>
      <c r="T549" s="5"/>
      <c r="U549" s="5"/>
      <c r="V549" s="5"/>
      <c r="W549" s="5"/>
    </row>
    <row r="550" spans="1:23" x14ac:dyDescent="0.2">
      <c r="A550" s="5">
        <v>50</v>
      </c>
      <c r="B550" s="5">
        <v>0</v>
      </c>
      <c r="C550" s="5">
        <v>0</v>
      </c>
      <c r="D550" s="5">
        <v>1</v>
      </c>
      <c r="E550" s="5">
        <v>204</v>
      </c>
      <c r="F550" s="5">
        <f>ROUND(Source!R536,O550)</f>
        <v>679.97</v>
      </c>
      <c r="G550" s="5" t="s">
        <v>322</v>
      </c>
      <c r="H550" s="5" t="s">
        <v>323</v>
      </c>
      <c r="I550" s="5"/>
      <c r="J550" s="5"/>
      <c r="K550" s="5">
        <v>204</v>
      </c>
      <c r="L550" s="5">
        <v>13</v>
      </c>
      <c r="M550" s="5">
        <v>3</v>
      </c>
      <c r="N550" s="5" t="s">
        <v>4</v>
      </c>
      <c r="O550" s="5">
        <v>2</v>
      </c>
      <c r="P550" s="5">
        <f>ROUND(Source!DJ536,O550)</f>
        <v>4440.2</v>
      </c>
      <c r="Q550" s="5"/>
      <c r="R550" s="5"/>
      <c r="S550" s="5"/>
      <c r="T550" s="5"/>
      <c r="U550" s="5"/>
      <c r="V550" s="5"/>
      <c r="W550" s="5"/>
    </row>
    <row r="551" spans="1:23" x14ac:dyDescent="0.2">
      <c r="A551" s="5">
        <v>50</v>
      </c>
      <c r="B551" s="5">
        <v>0</v>
      </c>
      <c r="C551" s="5">
        <v>0</v>
      </c>
      <c r="D551" s="5">
        <v>1</v>
      </c>
      <c r="E551" s="5">
        <v>205</v>
      </c>
      <c r="F551" s="5">
        <f>ROUND(Source!S536,O551)</f>
        <v>25902.94</v>
      </c>
      <c r="G551" s="5" t="s">
        <v>324</v>
      </c>
      <c r="H551" s="5" t="s">
        <v>325</v>
      </c>
      <c r="I551" s="5"/>
      <c r="J551" s="5"/>
      <c r="K551" s="5">
        <v>205</v>
      </c>
      <c r="L551" s="5">
        <v>14</v>
      </c>
      <c r="M551" s="5">
        <v>3</v>
      </c>
      <c r="N551" s="5" t="s">
        <v>4</v>
      </c>
      <c r="O551" s="5">
        <v>2</v>
      </c>
      <c r="P551" s="5">
        <f>ROUND(Source!DK536,O551)</f>
        <v>186918.44</v>
      </c>
      <c r="Q551" s="5"/>
      <c r="R551" s="5"/>
      <c r="S551" s="5"/>
      <c r="T551" s="5"/>
      <c r="U551" s="5"/>
      <c r="V551" s="5"/>
      <c r="W551" s="5"/>
    </row>
    <row r="552" spans="1:23" x14ac:dyDescent="0.2">
      <c r="A552" s="5">
        <v>50</v>
      </c>
      <c r="B552" s="5">
        <v>0</v>
      </c>
      <c r="C552" s="5">
        <v>0</v>
      </c>
      <c r="D552" s="5">
        <v>1</v>
      </c>
      <c r="E552" s="5">
        <v>232</v>
      </c>
      <c r="F552" s="5">
        <f>ROUND(Source!BC536,O552)</f>
        <v>0</v>
      </c>
      <c r="G552" s="5" t="s">
        <v>326</v>
      </c>
      <c r="H552" s="5" t="s">
        <v>327</v>
      </c>
      <c r="I552" s="5"/>
      <c r="J552" s="5"/>
      <c r="K552" s="5">
        <v>232</v>
      </c>
      <c r="L552" s="5">
        <v>15</v>
      </c>
      <c r="M552" s="5">
        <v>3</v>
      </c>
      <c r="N552" s="5" t="s">
        <v>4</v>
      </c>
      <c r="O552" s="5">
        <v>2</v>
      </c>
      <c r="P552" s="5">
        <f>ROUND(Source!EU536,O552)</f>
        <v>0</v>
      </c>
      <c r="Q552" s="5"/>
      <c r="R552" s="5"/>
      <c r="S552" s="5"/>
      <c r="T552" s="5"/>
      <c r="U552" s="5"/>
      <c r="V552" s="5"/>
      <c r="W552" s="5"/>
    </row>
    <row r="553" spans="1:23" x14ac:dyDescent="0.2">
      <c r="A553" s="5">
        <v>50</v>
      </c>
      <c r="B553" s="5">
        <v>0</v>
      </c>
      <c r="C553" s="5">
        <v>0</v>
      </c>
      <c r="D553" s="5">
        <v>1</v>
      </c>
      <c r="E553" s="5">
        <v>214</v>
      </c>
      <c r="F553" s="5">
        <f>ROUND(Source!AS536,O553)</f>
        <v>177318.71</v>
      </c>
      <c r="G553" s="5" t="s">
        <v>328</v>
      </c>
      <c r="H553" s="5" t="s">
        <v>329</v>
      </c>
      <c r="I553" s="5"/>
      <c r="J553" s="5"/>
      <c r="K553" s="5">
        <v>214</v>
      </c>
      <c r="L553" s="5">
        <v>16</v>
      </c>
      <c r="M553" s="5">
        <v>3</v>
      </c>
      <c r="N553" s="5" t="s">
        <v>4</v>
      </c>
      <c r="O553" s="5">
        <v>2</v>
      </c>
      <c r="P553" s="5">
        <f>ROUND(Source!EK536,O553)</f>
        <v>1157891.21</v>
      </c>
      <c r="Q553" s="5"/>
      <c r="R553" s="5"/>
      <c r="S553" s="5"/>
      <c r="T553" s="5"/>
      <c r="U553" s="5"/>
      <c r="V553" s="5"/>
      <c r="W553" s="5"/>
    </row>
    <row r="554" spans="1:23" x14ac:dyDescent="0.2">
      <c r="A554" s="5">
        <v>50</v>
      </c>
      <c r="B554" s="5">
        <v>0</v>
      </c>
      <c r="C554" s="5">
        <v>0</v>
      </c>
      <c r="D554" s="5">
        <v>1</v>
      </c>
      <c r="E554" s="5">
        <v>215</v>
      </c>
      <c r="F554" s="5">
        <f>ROUND(Source!AT536,O554)</f>
        <v>83409.509999999995</v>
      </c>
      <c r="G554" s="5" t="s">
        <v>330</v>
      </c>
      <c r="H554" s="5" t="s">
        <v>331</v>
      </c>
      <c r="I554" s="5"/>
      <c r="J554" s="5"/>
      <c r="K554" s="5">
        <v>215</v>
      </c>
      <c r="L554" s="5">
        <v>17</v>
      </c>
      <c r="M554" s="5">
        <v>3</v>
      </c>
      <c r="N554" s="5" t="s">
        <v>4</v>
      </c>
      <c r="O554" s="5">
        <v>2</v>
      </c>
      <c r="P554" s="5">
        <f>ROUND(Source!EL536,O554)</f>
        <v>544663.80000000005</v>
      </c>
      <c r="Q554" s="5"/>
      <c r="R554" s="5"/>
      <c r="S554" s="5"/>
      <c r="T554" s="5"/>
      <c r="U554" s="5"/>
      <c r="V554" s="5"/>
      <c r="W554" s="5"/>
    </row>
    <row r="555" spans="1:23" x14ac:dyDescent="0.2">
      <c r="A555" s="5">
        <v>50</v>
      </c>
      <c r="B555" s="5">
        <v>0</v>
      </c>
      <c r="C555" s="5">
        <v>0</v>
      </c>
      <c r="D555" s="5">
        <v>1</v>
      </c>
      <c r="E555" s="5">
        <v>217</v>
      </c>
      <c r="F555" s="5">
        <f>ROUND(Source!AU536,O555)</f>
        <v>2957.23</v>
      </c>
      <c r="G555" s="5" t="s">
        <v>332</v>
      </c>
      <c r="H555" s="5" t="s">
        <v>333</v>
      </c>
      <c r="I555" s="5"/>
      <c r="J555" s="5"/>
      <c r="K555" s="5">
        <v>217</v>
      </c>
      <c r="L555" s="5">
        <v>18</v>
      </c>
      <c r="M555" s="5">
        <v>3</v>
      </c>
      <c r="N555" s="5" t="s">
        <v>4</v>
      </c>
      <c r="O555" s="5">
        <v>2</v>
      </c>
      <c r="P555" s="5">
        <f>ROUND(Source!EM536,O555)</f>
        <v>55743.71</v>
      </c>
      <c r="Q555" s="5"/>
      <c r="R555" s="5"/>
      <c r="S555" s="5"/>
      <c r="T555" s="5"/>
      <c r="U555" s="5"/>
      <c r="V555" s="5"/>
      <c r="W555" s="5"/>
    </row>
    <row r="556" spans="1:23" x14ac:dyDescent="0.2">
      <c r="A556" s="5">
        <v>50</v>
      </c>
      <c r="B556" s="5">
        <v>0</v>
      </c>
      <c r="C556" s="5">
        <v>0</v>
      </c>
      <c r="D556" s="5">
        <v>1</v>
      </c>
      <c r="E556" s="5">
        <v>230</v>
      </c>
      <c r="F556" s="5">
        <f>ROUND(Source!BA536,O556)</f>
        <v>0</v>
      </c>
      <c r="G556" s="5" t="s">
        <v>334</v>
      </c>
      <c r="H556" s="5" t="s">
        <v>335</v>
      </c>
      <c r="I556" s="5"/>
      <c r="J556" s="5"/>
      <c r="K556" s="5">
        <v>230</v>
      </c>
      <c r="L556" s="5">
        <v>19</v>
      </c>
      <c r="M556" s="5">
        <v>3</v>
      </c>
      <c r="N556" s="5" t="s">
        <v>4</v>
      </c>
      <c r="O556" s="5">
        <v>2</v>
      </c>
      <c r="P556" s="5">
        <f>ROUND(Source!ES536,O556)</f>
        <v>0</v>
      </c>
      <c r="Q556" s="5"/>
      <c r="R556" s="5"/>
      <c r="S556" s="5"/>
      <c r="T556" s="5"/>
      <c r="U556" s="5"/>
      <c r="V556" s="5"/>
      <c r="W556" s="5"/>
    </row>
    <row r="557" spans="1:23" x14ac:dyDescent="0.2">
      <c r="A557" s="5">
        <v>50</v>
      </c>
      <c r="B557" s="5">
        <v>0</v>
      </c>
      <c r="C557" s="5">
        <v>0</v>
      </c>
      <c r="D557" s="5">
        <v>1</v>
      </c>
      <c r="E557" s="5">
        <v>206</v>
      </c>
      <c r="F557" s="5">
        <f>ROUND(Source!T536,O557)</f>
        <v>0</v>
      </c>
      <c r="G557" s="5" t="s">
        <v>336</v>
      </c>
      <c r="H557" s="5" t="s">
        <v>337</v>
      </c>
      <c r="I557" s="5"/>
      <c r="J557" s="5"/>
      <c r="K557" s="5">
        <v>206</v>
      </c>
      <c r="L557" s="5">
        <v>20</v>
      </c>
      <c r="M557" s="5">
        <v>3</v>
      </c>
      <c r="N557" s="5" t="s">
        <v>4</v>
      </c>
      <c r="O557" s="5">
        <v>2</v>
      </c>
      <c r="P557" s="5">
        <f>ROUND(Source!DL536,O557)</f>
        <v>0</v>
      </c>
      <c r="Q557" s="5"/>
      <c r="R557" s="5"/>
      <c r="S557" s="5"/>
      <c r="T557" s="5"/>
      <c r="U557" s="5"/>
      <c r="V557" s="5"/>
      <c r="W557" s="5"/>
    </row>
    <row r="558" spans="1:23" x14ac:dyDescent="0.2">
      <c r="A558" s="5">
        <v>50</v>
      </c>
      <c r="B558" s="5">
        <v>0</v>
      </c>
      <c r="C558" s="5">
        <v>0</v>
      </c>
      <c r="D558" s="5">
        <v>1</v>
      </c>
      <c r="E558" s="5">
        <v>207</v>
      </c>
      <c r="F558" s="5">
        <f>Source!U536</f>
        <v>2927.0808591499999</v>
      </c>
      <c r="G558" s="5" t="s">
        <v>338</v>
      </c>
      <c r="H558" s="5" t="s">
        <v>339</v>
      </c>
      <c r="I558" s="5"/>
      <c r="J558" s="5"/>
      <c r="K558" s="5">
        <v>207</v>
      </c>
      <c r="L558" s="5">
        <v>21</v>
      </c>
      <c r="M558" s="5">
        <v>3</v>
      </c>
      <c r="N558" s="5" t="s">
        <v>4</v>
      </c>
      <c r="O558" s="5">
        <v>-1</v>
      </c>
      <c r="P558" s="5">
        <f>Source!DM536</f>
        <v>2927.0808591499999</v>
      </c>
      <c r="Q558" s="5"/>
      <c r="R558" s="5"/>
      <c r="S558" s="5"/>
      <c r="T558" s="5"/>
      <c r="U558" s="5"/>
      <c r="V558" s="5"/>
      <c r="W558" s="5"/>
    </row>
    <row r="559" spans="1:23" x14ac:dyDescent="0.2">
      <c r="A559" s="5">
        <v>50</v>
      </c>
      <c r="B559" s="5">
        <v>0</v>
      </c>
      <c r="C559" s="5">
        <v>0</v>
      </c>
      <c r="D559" s="5">
        <v>1</v>
      </c>
      <c r="E559" s="5">
        <v>208</v>
      </c>
      <c r="F559" s="5">
        <f>Source!V536</f>
        <v>61.198355100000001</v>
      </c>
      <c r="G559" s="5" t="s">
        <v>340</v>
      </c>
      <c r="H559" s="5" t="s">
        <v>341</v>
      </c>
      <c r="I559" s="5"/>
      <c r="J559" s="5"/>
      <c r="K559" s="5">
        <v>208</v>
      </c>
      <c r="L559" s="5">
        <v>22</v>
      </c>
      <c r="M559" s="5">
        <v>3</v>
      </c>
      <c r="N559" s="5" t="s">
        <v>4</v>
      </c>
      <c r="O559" s="5">
        <v>-1</v>
      </c>
      <c r="P559" s="5">
        <f>Source!DN536</f>
        <v>61.198355100000001</v>
      </c>
      <c r="Q559" s="5"/>
      <c r="R559" s="5"/>
      <c r="S559" s="5"/>
      <c r="T559" s="5"/>
      <c r="U559" s="5"/>
      <c r="V559" s="5"/>
      <c r="W559" s="5"/>
    </row>
    <row r="560" spans="1:23" x14ac:dyDescent="0.2">
      <c r="A560" s="5">
        <v>50</v>
      </c>
      <c r="B560" s="5">
        <v>0</v>
      </c>
      <c r="C560" s="5">
        <v>0</v>
      </c>
      <c r="D560" s="5">
        <v>1</v>
      </c>
      <c r="E560" s="5">
        <v>209</v>
      </c>
      <c r="F560" s="5">
        <f>ROUND(Source!W536,O560)</f>
        <v>0</v>
      </c>
      <c r="G560" s="5" t="s">
        <v>342</v>
      </c>
      <c r="H560" s="5" t="s">
        <v>343</v>
      </c>
      <c r="I560" s="5"/>
      <c r="J560" s="5"/>
      <c r="K560" s="5">
        <v>209</v>
      </c>
      <c r="L560" s="5">
        <v>23</v>
      </c>
      <c r="M560" s="5">
        <v>3</v>
      </c>
      <c r="N560" s="5" t="s">
        <v>4</v>
      </c>
      <c r="O560" s="5">
        <v>2</v>
      </c>
      <c r="P560" s="5">
        <f>ROUND(Source!DO536,O560)</f>
        <v>0</v>
      </c>
      <c r="Q560" s="5"/>
      <c r="R560" s="5"/>
      <c r="S560" s="5"/>
      <c r="T560" s="5"/>
      <c r="U560" s="5"/>
      <c r="V560" s="5"/>
      <c r="W560" s="5"/>
    </row>
    <row r="561" spans="1:206" x14ac:dyDescent="0.2">
      <c r="A561" s="5">
        <v>50</v>
      </c>
      <c r="B561" s="5">
        <v>0</v>
      </c>
      <c r="C561" s="5">
        <v>0</v>
      </c>
      <c r="D561" s="5">
        <v>1</v>
      </c>
      <c r="E561" s="5">
        <v>0</v>
      </c>
      <c r="F561" s="5">
        <f>ROUND(Source!X536,O561)</f>
        <v>23743.32</v>
      </c>
      <c r="G561" s="5" t="s">
        <v>344</v>
      </c>
      <c r="H561" s="5" t="s">
        <v>345</v>
      </c>
      <c r="I561" s="5"/>
      <c r="J561" s="5"/>
      <c r="K561" s="5">
        <v>210</v>
      </c>
      <c r="L561" s="5">
        <v>24</v>
      </c>
      <c r="M561" s="5">
        <v>3</v>
      </c>
      <c r="N561" s="5" t="s">
        <v>4</v>
      </c>
      <c r="O561" s="5">
        <v>2</v>
      </c>
      <c r="P561" s="5">
        <f>ROUND(Source!DP536,O561)</f>
        <v>166595.82</v>
      </c>
      <c r="Q561" s="5"/>
      <c r="R561" s="5"/>
      <c r="S561" s="5"/>
      <c r="T561" s="5"/>
      <c r="U561" s="5"/>
      <c r="V561" s="5"/>
      <c r="W561" s="5"/>
    </row>
    <row r="562" spans="1:206" x14ac:dyDescent="0.2">
      <c r="A562" s="5">
        <v>50</v>
      </c>
      <c r="B562" s="5">
        <v>0</v>
      </c>
      <c r="C562" s="5">
        <v>0</v>
      </c>
      <c r="D562" s="5">
        <v>1</v>
      </c>
      <c r="E562" s="5">
        <v>0</v>
      </c>
      <c r="F562" s="5">
        <f>ROUND(Source!Y536,O562)</f>
        <v>14883.42</v>
      </c>
      <c r="G562" s="5" t="s">
        <v>346</v>
      </c>
      <c r="H562" s="5" t="s">
        <v>347</v>
      </c>
      <c r="I562" s="5"/>
      <c r="J562" s="5"/>
      <c r="K562" s="5">
        <v>211</v>
      </c>
      <c r="L562" s="5">
        <v>25</v>
      </c>
      <c r="M562" s="5">
        <v>3</v>
      </c>
      <c r="N562" s="5" t="s">
        <v>4</v>
      </c>
      <c r="O562" s="5">
        <v>2</v>
      </c>
      <c r="P562" s="5">
        <f>ROUND(Source!DQ536,O562)</f>
        <v>104297.39</v>
      </c>
      <c r="Q562" s="5"/>
      <c r="R562" s="5"/>
      <c r="S562" s="5"/>
      <c r="T562" s="5"/>
      <c r="U562" s="5"/>
      <c r="V562" s="5"/>
      <c r="W562" s="5"/>
    </row>
    <row r="563" spans="1:206" x14ac:dyDescent="0.2">
      <c r="A563" s="5">
        <v>50</v>
      </c>
      <c r="B563" s="5">
        <v>0</v>
      </c>
      <c r="C563" s="5">
        <v>0</v>
      </c>
      <c r="D563" s="5">
        <v>1</v>
      </c>
      <c r="E563" s="5">
        <v>224</v>
      </c>
      <c r="F563" s="5">
        <f>ROUND(Source!AR536,O563)</f>
        <v>263685.45</v>
      </c>
      <c r="G563" s="5" t="s">
        <v>348</v>
      </c>
      <c r="H563" s="5" t="s">
        <v>349</v>
      </c>
      <c r="I563" s="5"/>
      <c r="J563" s="5"/>
      <c r="K563" s="5">
        <v>224</v>
      </c>
      <c r="L563" s="5">
        <v>26</v>
      </c>
      <c r="M563" s="5">
        <v>3</v>
      </c>
      <c r="N563" s="5" t="s">
        <v>4</v>
      </c>
      <c r="O563" s="5">
        <v>2</v>
      </c>
      <c r="P563" s="5">
        <f>ROUND(Source!EJ536,O563)</f>
        <v>1758298.72</v>
      </c>
      <c r="Q563" s="5"/>
      <c r="R563" s="5"/>
      <c r="S563" s="5"/>
      <c r="T563" s="5"/>
      <c r="U563" s="5"/>
      <c r="V563" s="5"/>
      <c r="W563" s="5"/>
    </row>
    <row r="564" spans="1:206" x14ac:dyDescent="0.2">
      <c r="A564" s="5">
        <v>50</v>
      </c>
      <c r="B564" s="5">
        <v>0</v>
      </c>
      <c r="C564" s="5">
        <v>0</v>
      </c>
      <c r="D564" s="5">
        <v>2</v>
      </c>
      <c r="E564" s="5">
        <v>201</v>
      </c>
      <c r="F564" s="5">
        <f>ROUND(ROUND(F538,2),O564)</f>
        <v>225058.71</v>
      </c>
      <c r="G564" s="5" t="s">
        <v>350</v>
      </c>
      <c r="H564" s="5" t="s">
        <v>351</v>
      </c>
      <c r="I564" s="5"/>
      <c r="J564" s="5"/>
      <c r="K564" s="5">
        <v>212</v>
      </c>
      <c r="L564" s="5">
        <v>27</v>
      </c>
      <c r="M564" s="5">
        <v>3</v>
      </c>
      <c r="N564" s="5" t="s">
        <v>4</v>
      </c>
      <c r="O564" s="5">
        <v>2</v>
      </c>
      <c r="P564" s="5">
        <f>ROUND(ROUND(P538,2),O564)</f>
        <v>1487405.51</v>
      </c>
      <c r="Q564" s="5"/>
      <c r="R564" s="5"/>
      <c r="S564" s="5"/>
      <c r="T564" s="5"/>
      <c r="U564" s="5"/>
      <c r="V564" s="5"/>
      <c r="W564" s="5"/>
    </row>
    <row r="565" spans="1:206" x14ac:dyDescent="0.2">
      <c r="A565" s="5">
        <v>50</v>
      </c>
      <c r="B565" s="5">
        <v>0</v>
      </c>
      <c r="C565" s="5">
        <v>0</v>
      </c>
      <c r="D565" s="5">
        <v>2</v>
      </c>
      <c r="E565" s="5">
        <v>210</v>
      </c>
      <c r="F565" s="5">
        <f>ROUND(ROUND(F561,2),O565)</f>
        <v>23743.32</v>
      </c>
      <c r="G565" s="5" t="s">
        <v>352</v>
      </c>
      <c r="H565" s="5" t="s">
        <v>345</v>
      </c>
      <c r="I565" s="5"/>
      <c r="J565" s="5"/>
      <c r="K565" s="5">
        <v>212</v>
      </c>
      <c r="L565" s="5">
        <v>28</v>
      </c>
      <c r="M565" s="5">
        <v>3</v>
      </c>
      <c r="N565" s="5" t="s">
        <v>4</v>
      </c>
      <c r="O565" s="5">
        <v>2</v>
      </c>
      <c r="P565" s="5">
        <f>ROUND(ROUND(P561,2),O565)</f>
        <v>166595.82</v>
      </c>
      <c r="Q565" s="5"/>
      <c r="R565" s="5"/>
      <c r="S565" s="5"/>
      <c r="T565" s="5"/>
      <c r="U565" s="5"/>
      <c r="V565" s="5"/>
      <c r="W565" s="5"/>
    </row>
    <row r="566" spans="1:206" x14ac:dyDescent="0.2">
      <c r="A566" s="5">
        <v>50</v>
      </c>
      <c r="B566" s="5">
        <v>0</v>
      </c>
      <c r="C566" s="5">
        <v>0</v>
      </c>
      <c r="D566" s="5">
        <v>2</v>
      </c>
      <c r="E566" s="5">
        <v>211</v>
      </c>
      <c r="F566" s="5">
        <f>ROUND(ROUND(F562,2),O566)</f>
        <v>14883.42</v>
      </c>
      <c r="G566" s="5" t="s">
        <v>353</v>
      </c>
      <c r="H566" s="5" t="s">
        <v>347</v>
      </c>
      <c r="I566" s="5"/>
      <c r="J566" s="5"/>
      <c r="K566" s="5">
        <v>212</v>
      </c>
      <c r="L566" s="5">
        <v>29</v>
      </c>
      <c r="M566" s="5">
        <v>3</v>
      </c>
      <c r="N566" s="5" t="s">
        <v>4</v>
      </c>
      <c r="O566" s="5">
        <v>2</v>
      </c>
      <c r="P566" s="5">
        <f>ROUND(ROUND(P562,2),O566)</f>
        <v>104297.39</v>
      </c>
      <c r="Q566" s="5"/>
      <c r="R566" s="5"/>
      <c r="S566" s="5"/>
      <c r="T566" s="5"/>
      <c r="U566" s="5"/>
      <c r="V566" s="5"/>
      <c r="W566" s="5"/>
    </row>
    <row r="567" spans="1:206" x14ac:dyDescent="0.2">
      <c r="A567" s="5">
        <v>50</v>
      </c>
      <c r="B567" s="5">
        <v>0</v>
      </c>
      <c r="C567" s="5">
        <v>0</v>
      </c>
      <c r="D567" s="5">
        <v>2</v>
      </c>
      <c r="E567" s="5">
        <v>0</v>
      </c>
      <c r="F567" s="5">
        <f>ROUND(F564+F565+F566,O567)</f>
        <v>263685.45</v>
      </c>
      <c r="G567" s="5" t="s">
        <v>354</v>
      </c>
      <c r="H567" s="5" t="s">
        <v>355</v>
      </c>
      <c r="I567" s="5"/>
      <c r="J567" s="5"/>
      <c r="K567" s="5">
        <v>212</v>
      </c>
      <c r="L567" s="5">
        <v>30</v>
      </c>
      <c r="M567" s="5">
        <v>3</v>
      </c>
      <c r="N567" s="5" t="s">
        <v>4</v>
      </c>
      <c r="O567" s="5">
        <v>2</v>
      </c>
      <c r="P567" s="5">
        <f>ROUND(P564+P565+P566,O567)</f>
        <v>1758298.72</v>
      </c>
      <c r="Q567" s="5"/>
      <c r="R567" s="5"/>
      <c r="S567" s="5"/>
      <c r="T567" s="5"/>
      <c r="U567" s="5"/>
      <c r="V567" s="5"/>
      <c r="W567" s="5"/>
    </row>
    <row r="568" spans="1:206" x14ac:dyDescent="0.2">
      <c r="A568" s="5">
        <v>50</v>
      </c>
      <c r="B568" s="5">
        <v>0</v>
      </c>
      <c r="C568" s="5">
        <v>0</v>
      </c>
      <c r="D568" s="5">
        <v>2</v>
      </c>
      <c r="E568" s="5">
        <v>0</v>
      </c>
      <c r="F568" s="5">
        <f>0</f>
        <v>0</v>
      </c>
      <c r="G568" s="5" t="s">
        <v>356</v>
      </c>
      <c r="H568" s="5" t="s">
        <v>357</v>
      </c>
      <c r="I568" s="5"/>
      <c r="J568" s="5"/>
      <c r="K568" s="5">
        <v>212</v>
      </c>
      <c r="L568" s="5">
        <v>31</v>
      </c>
      <c r="M568" s="5">
        <v>3</v>
      </c>
      <c r="N568" s="5" t="s">
        <v>4</v>
      </c>
      <c r="O568" s="5">
        <v>-1</v>
      </c>
      <c r="P568" s="5">
        <f>0</f>
        <v>0</v>
      </c>
      <c r="Q568" s="5"/>
      <c r="R568" s="5"/>
      <c r="S568" s="5"/>
      <c r="T568" s="5"/>
      <c r="U568" s="5"/>
      <c r="V568" s="5"/>
      <c r="W568" s="5"/>
    </row>
    <row r="569" spans="1:206" x14ac:dyDescent="0.2">
      <c r="A569" s="5">
        <v>50</v>
      </c>
      <c r="B569" s="5">
        <v>1</v>
      </c>
      <c r="C569" s="5">
        <v>0</v>
      </c>
      <c r="D569" s="5">
        <v>2</v>
      </c>
      <c r="E569" s="5">
        <v>0</v>
      </c>
      <c r="F569" s="5">
        <f>ROUND(F567+F568,O569)</f>
        <v>263685.45</v>
      </c>
      <c r="G569" s="5" t="s">
        <v>358</v>
      </c>
      <c r="H569" s="5" t="s">
        <v>355</v>
      </c>
      <c r="I569" s="5"/>
      <c r="J569" s="5"/>
      <c r="K569" s="5">
        <v>212</v>
      </c>
      <c r="L569" s="5">
        <v>32</v>
      </c>
      <c r="M569" s="5">
        <v>0</v>
      </c>
      <c r="N569" s="5" t="s">
        <v>4</v>
      </c>
      <c r="O569" s="5">
        <v>2</v>
      </c>
      <c r="P569" s="5">
        <f>ROUND(P567+P568,O569)</f>
        <v>1758298.72</v>
      </c>
      <c r="Q569" s="5"/>
      <c r="R569" s="5"/>
      <c r="S569" s="5"/>
      <c r="T569" s="5"/>
      <c r="U569" s="5"/>
      <c r="V569" s="5"/>
      <c r="W569" s="5"/>
    </row>
    <row r="570" spans="1:206" x14ac:dyDescent="0.2">
      <c r="A570" s="5">
        <v>50</v>
      </c>
      <c r="B570" s="5">
        <v>1</v>
      </c>
      <c r="C570" s="5">
        <v>0</v>
      </c>
      <c r="D570" s="5">
        <v>2</v>
      </c>
      <c r="E570" s="5">
        <v>0</v>
      </c>
      <c r="F570" s="5">
        <f>ROUND(ROUND(F569*0.18,2),O570)</f>
        <v>47463.38</v>
      </c>
      <c r="G570" s="5" t="s">
        <v>359</v>
      </c>
      <c r="H570" s="5" t="s">
        <v>360</v>
      </c>
      <c r="I570" s="5"/>
      <c r="J570" s="5"/>
      <c r="K570" s="5">
        <v>212</v>
      </c>
      <c r="L570" s="5">
        <v>33</v>
      </c>
      <c r="M570" s="5">
        <v>0</v>
      </c>
      <c r="N570" s="5" t="s">
        <v>4</v>
      </c>
      <c r="O570" s="5">
        <v>2</v>
      </c>
      <c r="P570" s="5">
        <f>ROUND(ROUND(P569*0.18,2),O570)</f>
        <v>316493.77</v>
      </c>
      <c r="Q570" s="5"/>
      <c r="R570" s="5"/>
      <c r="S570" s="5"/>
      <c r="T570" s="5"/>
      <c r="U570" s="5"/>
      <c r="V570" s="5"/>
      <c r="W570" s="5"/>
    </row>
    <row r="571" spans="1:206" x14ac:dyDescent="0.2">
      <c r="A571" s="5">
        <v>50</v>
      </c>
      <c r="B571" s="5">
        <v>1</v>
      </c>
      <c r="C571" s="5">
        <v>0</v>
      </c>
      <c r="D571" s="5">
        <v>2</v>
      </c>
      <c r="E571" s="5">
        <v>213</v>
      </c>
      <c r="F571" s="5">
        <f>ROUND(F569+F570,O571)</f>
        <v>311148.83</v>
      </c>
      <c r="G571" s="5" t="s">
        <v>361</v>
      </c>
      <c r="H571" s="5" t="s">
        <v>348</v>
      </c>
      <c r="I571" s="5"/>
      <c r="J571" s="5"/>
      <c r="K571" s="5">
        <v>212</v>
      </c>
      <c r="L571" s="5">
        <v>34</v>
      </c>
      <c r="M571" s="5">
        <v>0</v>
      </c>
      <c r="N571" s="5" t="s">
        <v>4</v>
      </c>
      <c r="O571" s="5">
        <v>2</v>
      </c>
      <c r="P571" s="5">
        <f>ROUND(P569+P570,O571)</f>
        <v>2074792.49</v>
      </c>
      <c r="Q571" s="5"/>
      <c r="R571" s="5"/>
      <c r="S571" s="5"/>
      <c r="T571" s="5"/>
      <c r="U571" s="5"/>
      <c r="V571" s="5"/>
      <c r="W571" s="5"/>
    </row>
    <row r="573" spans="1:206" x14ac:dyDescent="0.2">
      <c r="A573" s="3">
        <v>51</v>
      </c>
      <c r="B573" s="3">
        <f>B12</f>
        <v>639</v>
      </c>
      <c r="C573" s="3">
        <f>A12</f>
        <v>1</v>
      </c>
      <c r="D573" s="3">
        <f>ROW(A12)</f>
        <v>12</v>
      </c>
      <c r="E573" s="3"/>
      <c r="F573" s="3" t="str">
        <f>IF(F12&lt;&gt;"",F12,"")</f>
        <v/>
      </c>
      <c r="G573" s="3" t="str">
        <f>IF(G12&lt;&gt;"",G12,"")</f>
        <v>Капитальный ремонт помещений первого этажа лабораторного корпуса В НИЯУ МИФИ</v>
      </c>
      <c r="H573" s="3">
        <v>0</v>
      </c>
      <c r="I573" s="3"/>
      <c r="J573" s="3"/>
      <c r="K573" s="3"/>
      <c r="L573" s="3"/>
      <c r="M573" s="3"/>
      <c r="N573" s="3"/>
      <c r="O573" s="3">
        <f t="shared" ref="O573:T573" si="494">ROUND(O536,2)</f>
        <v>225058.71</v>
      </c>
      <c r="P573" s="3">
        <f t="shared" si="494"/>
        <v>194749.31</v>
      </c>
      <c r="Q573" s="3">
        <f t="shared" si="494"/>
        <v>4406.46</v>
      </c>
      <c r="R573" s="3">
        <f t="shared" si="494"/>
        <v>679.97</v>
      </c>
      <c r="S573" s="3">
        <f t="shared" si="494"/>
        <v>25902.94</v>
      </c>
      <c r="T573" s="3">
        <f t="shared" si="494"/>
        <v>0</v>
      </c>
      <c r="U573" s="3">
        <f>U536</f>
        <v>2927.0808591499999</v>
      </c>
      <c r="V573" s="3">
        <f>V536</f>
        <v>61.198355100000001</v>
      </c>
      <c r="W573" s="3">
        <f>ROUND(W536,2)</f>
        <v>0</v>
      </c>
      <c r="X573" s="3">
        <f>ROUND(X536,2)</f>
        <v>23743.32</v>
      </c>
      <c r="Y573" s="3">
        <f>ROUND(Y536,2)</f>
        <v>14883.42</v>
      </c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>
        <f t="shared" ref="AO573:BC573" si="495">ROUND(AO536,2)</f>
        <v>0</v>
      </c>
      <c r="AP573" s="3">
        <f t="shared" si="495"/>
        <v>0</v>
      </c>
      <c r="AQ573" s="3">
        <f t="shared" si="495"/>
        <v>0</v>
      </c>
      <c r="AR573" s="3">
        <f t="shared" si="495"/>
        <v>263685.45</v>
      </c>
      <c r="AS573" s="3">
        <f t="shared" si="495"/>
        <v>177318.71</v>
      </c>
      <c r="AT573" s="3">
        <f t="shared" si="495"/>
        <v>83409.509999999995</v>
      </c>
      <c r="AU573" s="3">
        <f t="shared" si="495"/>
        <v>2957.23</v>
      </c>
      <c r="AV573" s="3">
        <f t="shared" si="495"/>
        <v>194749.31</v>
      </c>
      <c r="AW573" s="3">
        <f t="shared" si="495"/>
        <v>194749.31</v>
      </c>
      <c r="AX573" s="3">
        <f t="shared" si="495"/>
        <v>0</v>
      </c>
      <c r="AY573" s="3">
        <f t="shared" si="495"/>
        <v>194749.31</v>
      </c>
      <c r="AZ573" s="3">
        <f t="shared" si="495"/>
        <v>0</v>
      </c>
      <c r="BA573" s="3">
        <f t="shared" si="495"/>
        <v>0</v>
      </c>
      <c r="BB573" s="3">
        <f t="shared" si="495"/>
        <v>0</v>
      </c>
      <c r="BC573" s="3">
        <f t="shared" si="495"/>
        <v>0</v>
      </c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  <c r="CC573" s="3"/>
      <c r="CD573" s="3"/>
      <c r="CE573" s="3"/>
      <c r="CF573" s="3"/>
      <c r="CG573" s="3"/>
      <c r="CH573" s="3"/>
      <c r="CI573" s="3"/>
      <c r="CJ573" s="3"/>
      <c r="CK573" s="3"/>
      <c r="CL573" s="3"/>
      <c r="CM573" s="3"/>
      <c r="CN573" s="3"/>
      <c r="CO573" s="3"/>
      <c r="CP573" s="3"/>
      <c r="CQ573" s="3"/>
      <c r="CR573" s="3"/>
      <c r="CS573" s="3"/>
      <c r="CT573" s="3"/>
      <c r="CU573" s="3"/>
      <c r="CV573" s="3"/>
      <c r="CW573" s="3"/>
      <c r="CX573" s="3"/>
      <c r="CY573" s="3"/>
      <c r="CZ573" s="3"/>
      <c r="DA573" s="3"/>
      <c r="DB573" s="3"/>
      <c r="DC573" s="3"/>
      <c r="DD573" s="3"/>
      <c r="DE573" s="3"/>
      <c r="DF573" s="3"/>
      <c r="DG573" s="4">
        <f t="shared" ref="DG573:DL573" si="496">ROUND(DG536,2)</f>
        <v>1487405.51</v>
      </c>
      <c r="DH573" s="4">
        <f t="shared" si="496"/>
        <v>1271713.02</v>
      </c>
      <c r="DI573" s="4">
        <f t="shared" si="496"/>
        <v>28774.05</v>
      </c>
      <c r="DJ573" s="4">
        <f t="shared" si="496"/>
        <v>4440.2</v>
      </c>
      <c r="DK573" s="4">
        <f t="shared" si="496"/>
        <v>186918.44</v>
      </c>
      <c r="DL573" s="4">
        <f t="shared" si="496"/>
        <v>0</v>
      </c>
      <c r="DM573" s="4">
        <f>DM536</f>
        <v>2927.0808591499999</v>
      </c>
      <c r="DN573" s="4">
        <f>DN536</f>
        <v>61.198355100000001</v>
      </c>
      <c r="DO573" s="4">
        <f>ROUND(DO536,2)</f>
        <v>0</v>
      </c>
      <c r="DP573" s="4">
        <f>ROUND(DP536,2)</f>
        <v>166595.82</v>
      </c>
      <c r="DQ573" s="4">
        <f>ROUND(DQ536,2)</f>
        <v>104297.39</v>
      </c>
      <c r="DR573" s="4"/>
      <c r="DS573" s="4"/>
      <c r="DT573" s="4"/>
      <c r="DU573" s="4"/>
      <c r="DV573" s="4"/>
      <c r="DW573" s="4"/>
      <c r="DX573" s="4"/>
      <c r="DY573" s="4"/>
      <c r="DZ573" s="4"/>
      <c r="EA573" s="4"/>
      <c r="EB573" s="4"/>
      <c r="EC573" s="4"/>
      <c r="ED573" s="4"/>
      <c r="EE573" s="4"/>
      <c r="EF573" s="4"/>
      <c r="EG573" s="4">
        <f t="shared" ref="EG573:EU573" si="497">ROUND(EG536,2)</f>
        <v>0</v>
      </c>
      <c r="EH573" s="4">
        <f t="shared" si="497"/>
        <v>0</v>
      </c>
      <c r="EI573" s="4">
        <f t="shared" si="497"/>
        <v>0</v>
      </c>
      <c r="EJ573" s="4">
        <f t="shared" si="497"/>
        <v>1758298.72</v>
      </c>
      <c r="EK573" s="4">
        <f t="shared" si="497"/>
        <v>1157891.21</v>
      </c>
      <c r="EL573" s="4">
        <f t="shared" si="497"/>
        <v>544663.80000000005</v>
      </c>
      <c r="EM573" s="4">
        <f t="shared" si="497"/>
        <v>55743.71</v>
      </c>
      <c r="EN573" s="4">
        <f t="shared" si="497"/>
        <v>1271713.02</v>
      </c>
      <c r="EO573" s="4">
        <f t="shared" si="497"/>
        <v>1271713.02</v>
      </c>
      <c r="EP573" s="4">
        <f t="shared" si="497"/>
        <v>0</v>
      </c>
      <c r="EQ573" s="4">
        <f t="shared" si="497"/>
        <v>1271713.02</v>
      </c>
      <c r="ER573" s="4">
        <f t="shared" si="497"/>
        <v>0</v>
      </c>
      <c r="ES573" s="4">
        <f t="shared" si="497"/>
        <v>0</v>
      </c>
      <c r="ET573" s="4">
        <f t="shared" si="497"/>
        <v>0</v>
      </c>
      <c r="EU573" s="4">
        <f t="shared" si="497"/>
        <v>0</v>
      </c>
      <c r="EV573" s="4"/>
      <c r="EW573" s="4"/>
      <c r="EX573" s="4"/>
      <c r="EY573" s="4"/>
      <c r="EZ573" s="4"/>
      <c r="FA573" s="4"/>
      <c r="FB573" s="4"/>
      <c r="FC573" s="4"/>
      <c r="FD573" s="4"/>
      <c r="FE573" s="4"/>
      <c r="FF573" s="4"/>
      <c r="FG573" s="4"/>
      <c r="FH573" s="4"/>
      <c r="FI573" s="4"/>
      <c r="FJ573" s="4"/>
      <c r="FK573" s="4"/>
      <c r="FL573" s="4"/>
      <c r="FM573" s="4"/>
      <c r="FN573" s="4"/>
      <c r="FO573" s="4"/>
      <c r="FP573" s="4"/>
      <c r="FQ573" s="4"/>
      <c r="FR573" s="4"/>
      <c r="FS573" s="4"/>
      <c r="FT573" s="4"/>
      <c r="FU573" s="4"/>
      <c r="FV573" s="4"/>
      <c r="FW573" s="4"/>
      <c r="FX573" s="4"/>
      <c r="FY573" s="4"/>
      <c r="FZ573" s="4"/>
      <c r="GA573" s="4"/>
      <c r="GB573" s="4"/>
      <c r="GC573" s="4"/>
      <c r="GD573" s="4"/>
      <c r="GE573" s="4"/>
      <c r="GF573" s="4"/>
      <c r="GG573" s="4"/>
      <c r="GH573" s="4"/>
      <c r="GI573" s="4"/>
      <c r="GJ573" s="4"/>
      <c r="GK573" s="4"/>
      <c r="GL573" s="4"/>
      <c r="GM573" s="4"/>
      <c r="GN573" s="4"/>
      <c r="GO573" s="4"/>
      <c r="GP573" s="4"/>
      <c r="GQ573" s="4"/>
      <c r="GR573" s="4"/>
      <c r="GS573" s="4"/>
      <c r="GT573" s="4"/>
      <c r="GU573" s="4"/>
      <c r="GV573" s="4"/>
      <c r="GW573" s="4"/>
      <c r="GX573" s="4">
        <v>0</v>
      </c>
    </row>
    <row r="575" spans="1:206" x14ac:dyDescent="0.2">
      <c r="A575" s="5">
        <v>50</v>
      </c>
      <c r="B575" s="5">
        <v>0</v>
      </c>
      <c r="C575" s="5">
        <v>0</v>
      </c>
      <c r="D575" s="5">
        <v>1</v>
      </c>
      <c r="E575" s="5">
        <v>0</v>
      </c>
      <c r="F575" s="5">
        <f>ROUND(Source!O573,O575)</f>
        <v>225058.71</v>
      </c>
      <c r="G575" s="5" t="s">
        <v>298</v>
      </c>
      <c r="H575" s="5" t="s">
        <v>299</v>
      </c>
      <c r="I575" s="5"/>
      <c r="J575" s="5"/>
      <c r="K575" s="5">
        <v>201</v>
      </c>
      <c r="L575" s="5">
        <v>1</v>
      </c>
      <c r="M575" s="5">
        <v>3</v>
      </c>
      <c r="N575" s="5" t="s">
        <v>4</v>
      </c>
      <c r="O575" s="5">
        <v>2</v>
      </c>
      <c r="P575" s="5">
        <f>ROUND(Source!DG573,O575)</f>
        <v>1487405.51</v>
      </c>
      <c r="Q575" s="5"/>
      <c r="R575" s="5"/>
      <c r="S575" s="5"/>
      <c r="T575" s="5"/>
      <c r="U575" s="5"/>
      <c r="V575" s="5"/>
      <c r="W575" s="5"/>
    </row>
    <row r="576" spans="1:206" x14ac:dyDescent="0.2">
      <c r="A576" s="5">
        <v>50</v>
      </c>
      <c r="B576" s="5">
        <v>0</v>
      </c>
      <c r="C576" s="5">
        <v>0</v>
      </c>
      <c r="D576" s="5">
        <v>1</v>
      </c>
      <c r="E576" s="5">
        <v>202</v>
      </c>
      <c r="F576" s="5">
        <f>ROUND(Source!P573,O576)</f>
        <v>194749.31</v>
      </c>
      <c r="G576" s="5" t="s">
        <v>300</v>
      </c>
      <c r="H576" s="5" t="s">
        <v>301</v>
      </c>
      <c r="I576" s="5"/>
      <c r="J576" s="5"/>
      <c r="K576" s="5">
        <v>202</v>
      </c>
      <c r="L576" s="5">
        <v>2</v>
      </c>
      <c r="M576" s="5">
        <v>3</v>
      </c>
      <c r="N576" s="5" t="s">
        <v>4</v>
      </c>
      <c r="O576" s="5">
        <v>2</v>
      </c>
      <c r="P576" s="5">
        <f>ROUND(Source!DH573,O576)</f>
        <v>1271713.02</v>
      </c>
      <c r="Q576" s="5"/>
      <c r="R576" s="5"/>
      <c r="S576" s="5"/>
      <c r="T576" s="5"/>
      <c r="U576" s="5"/>
      <c r="V576" s="5"/>
      <c r="W576" s="5"/>
    </row>
    <row r="577" spans="1:23" x14ac:dyDescent="0.2">
      <c r="A577" s="5">
        <v>50</v>
      </c>
      <c r="B577" s="5">
        <v>0</v>
      </c>
      <c r="C577" s="5">
        <v>0</v>
      </c>
      <c r="D577" s="5">
        <v>1</v>
      </c>
      <c r="E577" s="5">
        <v>222</v>
      </c>
      <c r="F577" s="5">
        <f>ROUND(Source!AO573,O577)</f>
        <v>0</v>
      </c>
      <c r="G577" s="5" t="s">
        <v>302</v>
      </c>
      <c r="H577" s="5" t="s">
        <v>303</v>
      </c>
      <c r="I577" s="5"/>
      <c r="J577" s="5"/>
      <c r="K577" s="5">
        <v>222</v>
      </c>
      <c r="L577" s="5">
        <v>3</v>
      </c>
      <c r="M577" s="5">
        <v>3</v>
      </c>
      <c r="N577" s="5" t="s">
        <v>4</v>
      </c>
      <c r="O577" s="5">
        <v>2</v>
      </c>
      <c r="P577" s="5">
        <f>ROUND(Source!EG573,O577)</f>
        <v>0</v>
      </c>
      <c r="Q577" s="5"/>
      <c r="R577" s="5"/>
      <c r="S577" s="5"/>
      <c r="T577" s="5"/>
      <c r="U577" s="5"/>
      <c r="V577" s="5"/>
      <c r="W577" s="5"/>
    </row>
    <row r="578" spans="1:23" x14ac:dyDescent="0.2">
      <c r="A578" s="5">
        <v>50</v>
      </c>
      <c r="B578" s="5">
        <v>0</v>
      </c>
      <c r="C578" s="5">
        <v>0</v>
      </c>
      <c r="D578" s="5">
        <v>1</v>
      </c>
      <c r="E578" s="5">
        <v>225</v>
      </c>
      <c r="F578" s="5">
        <f>ROUND(Source!AV573,O578)</f>
        <v>194749.31</v>
      </c>
      <c r="G578" s="5" t="s">
        <v>304</v>
      </c>
      <c r="H578" s="5" t="s">
        <v>305</v>
      </c>
      <c r="I578" s="5"/>
      <c r="J578" s="5"/>
      <c r="K578" s="5">
        <v>225</v>
      </c>
      <c r="L578" s="5">
        <v>4</v>
      </c>
      <c r="M578" s="5">
        <v>3</v>
      </c>
      <c r="N578" s="5" t="s">
        <v>4</v>
      </c>
      <c r="O578" s="5">
        <v>2</v>
      </c>
      <c r="P578" s="5">
        <f>ROUND(Source!EN573,O578)</f>
        <v>1271713.02</v>
      </c>
      <c r="Q578" s="5"/>
      <c r="R578" s="5"/>
      <c r="S578" s="5"/>
      <c r="T578" s="5"/>
      <c r="U578" s="5"/>
      <c r="V578" s="5"/>
      <c r="W578" s="5"/>
    </row>
    <row r="579" spans="1:23" x14ac:dyDescent="0.2">
      <c r="A579" s="5">
        <v>50</v>
      </c>
      <c r="B579" s="5">
        <v>0</v>
      </c>
      <c r="C579" s="5">
        <v>0</v>
      </c>
      <c r="D579" s="5">
        <v>1</v>
      </c>
      <c r="E579" s="5">
        <v>226</v>
      </c>
      <c r="F579" s="5">
        <f>ROUND(Source!AW573,O579)</f>
        <v>194749.31</v>
      </c>
      <c r="G579" s="5" t="s">
        <v>306</v>
      </c>
      <c r="H579" s="5" t="s">
        <v>307</v>
      </c>
      <c r="I579" s="5"/>
      <c r="J579" s="5"/>
      <c r="K579" s="5">
        <v>226</v>
      </c>
      <c r="L579" s="5">
        <v>5</v>
      </c>
      <c r="M579" s="5">
        <v>3</v>
      </c>
      <c r="N579" s="5" t="s">
        <v>4</v>
      </c>
      <c r="O579" s="5">
        <v>2</v>
      </c>
      <c r="P579" s="5">
        <f>ROUND(Source!EO573,O579)</f>
        <v>1271713.02</v>
      </c>
      <c r="Q579" s="5"/>
      <c r="R579" s="5"/>
      <c r="S579" s="5"/>
      <c r="T579" s="5"/>
      <c r="U579" s="5"/>
      <c r="V579" s="5"/>
      <c r="W579" s="5"/>
    </row>
    <row r="580" spans="1:23" x14ac:dyDescent="0.2">
      <c r="A580" s="5">
        <v>50</v>
      </c>
      <c r="B580" s="5">
        <v>0</v>
      </c>
      <c r="C580" s="5">
        <v>0</v>
      </c>
      <c r="D580" s="5">
        <v>1</v>
      </c>
      <c r="E580" s="5">
        <v>227</v>
      </c>
      <c r="F580" s="5">
        <f>ROUND(Source!AX573,O580)</f>
        <v>0</v>
      </c>
      <c r="G580" s="5" t="s">
        <v>308</v>
      </c>
      <c r="H580" s="5" t="s">
        <v>309</v>
      </c>
      <c r="I580" s="5"/>
      <c r="J580" s="5"/>
      <c r="K580" s="5">
        <v>227</v>
      </c>
      <c r="L580" s="5">
        <v>6</v>
      </c>
      <c r="M580" s="5">
        <v>3</v>
      </c>
      <c r="N580" s="5" t="s">
        <v>4</v>
      </c>
      <c r="O580" s="5">
        <v>2</v>
      </c>
      <c r="P580" s="5">
        <f>ROUND(Source!EP573,O580)</f>
        <v>0</v>
      </c>
      <c r="Q580" s="5"/>
      <c r="R580" s="5"/>
      <c r="S580" s="5"/>
      <c r="T580" s="5"/>
      <c r="U580" s="5"/>
      <c r="V580" s="5"/>
      <c r="W580" s="5"/>
    </row>
    <row r="581" spans="1:23" x14ac:dyDescent="0.2">
      <c r="A581" s="5">
        <v>50</v>
      </c>
      <c r="B581" s="5">
        <v>0</v>
      </c>
      <c r="C581" s="5">
        <v>0</v>
      </c>
      <c r="D581" s="5">
        <v>1</v>
      </c>
      <c r="E581" s="5">
        <v>228</v>
      </c>
      <c r="F581" s="5">
        <f>ROUND(Source!AY573,O581)</f>
        <v>194749.31</v>
      </c>
      <c r="G581" s="5" t="s">
        <v>310</v>
      </c>
      <c r="H581" s="5" t="s">
        <v>311</v>
      </c>
      <c r="I581" s="5"/>
      <c r="J581" s="5"/>
      <c r="K581" s="5">
        <v>228</v>
      </c>
      <c r="L581" s="5">
        <v>7</v>
      </c>
      <c r="M581" s="5">
        <v>3</v>
      </c>
      <c r="N581" s="5" t="s">
        <v>4</v>
      </c>
      <c r="O581" s="5">
        <v>2</v>
      </c>
      <c r="P581" s="5">
        <f>ROUND(Source!EQ573,O581)</f>
        <v>1271713.02</v>
      </c>
      <c r="Q581" s="5"/>
      <c r="R581" s="5"/>
      <c r="S581" s="5"/>
      <c r="T581" s="5"/>
      <c r="U581" s="5"/>
      <c r="V581" s="5"/>
      <c r="W581" s="5"/>
    </row>
    <row r="582" spans="1:23" x14ac:dyDescent="0.2">
      <c r="A582" s="5">
        <v>50</v>
      </c>
      <c r="B582" s="5">
        <v>0</v>
      </c>
      <c r="C582" s="5">
        <v>0</v>
      </c>
      <c r="D582" s="5">
        <v>1</v>
      </c>
      <c r="E582" s="5">
        <v>216</v>
      </c>
      <c r="F582" s="5">
        <f>ROUND(Source!AP573,O582)</f>
        <v>0</v>
      </c>
      <c r="G582" s="5" t="s">
        <v>312</v>
      </c>
      <c r="H582" s="5" t="s">
        <v>313</v>
      </c>
      <c r="I582" s="5"/>
      <c r="J582" s="5"/>
      <c r="K582" s="5">
        <v>216</v>
      </c>
      <c r="L582" s="5">
        <v>8</v>
      </c>
      <c r="M582" s="5">
        <v>3</v>
      </c>
      <c r="N582" s="5" t="s">
        <v>4</v>
      </c>
      <c r="O582" s="5">
        <v>2</v>
      </c>
      <c r="P582" s="5">
        <f>ROUND(Source!EH573,O582)</f>
        <v>0</v>
      </c>
      <c r="Q582" s="5"/>
      <c r="R582" s="5"/>
      <c r="S582" s="5"/>
      <c r="T582" s="5"/>
      <c r="U582" s="5"/>
      <c r="V582" s="5"/>
      <c r="W582" s="5"/>
    </row>
    <row r="583" spans="1:23" x14ac:dyDescent="0.2">
      <c r="A583" s="5">
        <v>50</v>
      </c>
      <c r="B583" s="5">
        <v>0</v>
      </c>
      <c r="C583" s="5">
        <v>0</v>
      </c>
      <c r="D583" s="5">
        <v>1</v>
      </c>
      <c r="E583" s="5">
        <v>223</v>
      </c>
      <c r="F583" s="5">
        <f>ROUND(Source!AQ573,O583)</f>
        <v>0</v>
      </c>
      <c r="G583" s="5" t="s">
        <v>314</v>
      </c>
      <c r="H583" s="5" t="s">
        <v>315</v>
      </c>
      <c r="I583" s="5"/>
      <c r="J583" s="5"/>
      <c r="K583" s="5">
        <v>223</v>
      </c>
      <c r="L583" s="5">
        <v>9</v>
      </c>
      <c r="M583" s="5">
        <v>3</v>
      </c>
      <c r="N583" s="5" t="s">
        <v>4</v>
      </c>
      <c r="O583" s="5">
        <v>2</v>
      </c>
      <c r="P583" s="5">
        <f>ROUND(Source!EI573,O583)</f>
        <v>0</v>
      </c>
      <c r="Q583" s="5"/>
      <c r="R583" s="5"/>
      <c r="S583" s="5"/>
      <c r="T583" s="5"/>
      <c r="U583" s="5"/>
      <c r="V583" s="5"/>
      <c r="W583" s="5"/>
    </row>
    <row r="584" spans="1:23" x14ac:dyDescent="0.2">
      <c r="A584" s="5">
        <v>50</v>
      </c>
      <c r="B584" s="5">
        <v>0</v>
      </c>
      <c r="C584" s="5">
        <v>0</v>
      </c>
      <c r="D584" s="5">
        <v>1</v>
      </c>
      <c r="E584" s="5">
        <v>229</v>
      </c>
      <c r="F584" s="5">
        <f>ROUND(Source!AZ573,O584)</f>
        <v>0</v>
      </c>
      <c r="G584" s="5" t="s">
        <v>316</v>
      </c>
      <c r="H584" s="5" t="s">
        <v>317</v>
      </c>
      <c r="I584" s="5"/>
      <c r="J584" s="5"/>
      <c r="K584" s="5">
        <v>229</v>
      </c>
      <c r="L584" s="5">
        <v>10</v>
      </c>
      <c r="M584" s="5">
        <v>3</v>
      </c>
      <c r="N584" s="5" t="s">
        <v>4</v>
      </c>
      <c r="O584" s="5">
        <v>2</v>
      </c>
      <c r="P584" s="5">
        <f>ROUND(Source!ER573,O584)</f>
        <v>0</v>
      </c>
      <c r="Q584" s="5"/>
      <c r="R584" s="5"/>
      <c r="S584" s="5"/>
      <c r="T584" s="5"/>
      <c r="U584" s="5"/>
      <c r="V584" s="5"/>
      <c r="W584" s="5"/>
    </row>
    <row r="585" spans="1:23" x14ac:dyDescent="0.2">
      <c r="A585" s="5">
        <v>50</v>
      </c>
      <c r="B585" s="5">
        <v>0</v>
      </c>
      <c r="C585" s="5">
        <v>0</v>
      </c>
      <c r="D585" s="5">
        <v>1</v>
      </c>
      <c r="E585" s="5">
        <v>203</v>
      </c>
      <c r="F585" s="5">
        <f>ROUND(Source!Q573,O585)</f>
        <v>4406.46</v>
      </c>
      <c r="G585" s="5" t="s">
        <v>318</v>
      </c>
      <c r="H585" s="5" t="s">
        <v>319</v>
      </c>
      <c r="I585" s="5"/>
      <c r="J585" s="5"/>
      <c r="K585" s="5">
        <v>203</v>
      </c>
      <c r="L585" s="5">
        <v>11</v>
      </c>
      <c r="M585" s="5">
        <v>3</v>
      </c>
      <c r="N585" s="5" t="s">
        <v>4</v>
      </c>
      <c r="O585" s="5">
        <v>2</v>
      </c>
      <c r="P585" s="5">
        <f>ROUND(Source!DI573,O585)</f>
        <v>28774.05</v>
      </c>
      <c r="Q585" s="5"/>
      <c r="R585" s="5"/>
      <c r="S585" s="5"/>
      <c r="T585" s="5"/>
      <c r="U585" s="5"/>
      <c r="V585" s="5"/>
      <c r="W585" s="5"/>
    </row>
    <row r="586" spans="1:23" x14ac:dyDescent="0.2">
      <c r="A586" s="5">
        <v>50</v>
      </c>
      <c r="B586" s="5">
        <v>0</v>
      </c>
      <c r="C586" s="5">
        <v>0</v>
      </c>
      <c r="D586" s="5">
        <v>1</v>
      </c>
      <c r="E586" s="5">
        <v>231</v>
      </c>
      <c r="F586" s="5">
        <f>ROUND(Source!BB573,O586)</f>
        <v>0</v>
      </c>
      <c r="G586" s="5" t="s">
        <v>320</v>
      </c>
      <c r="H586" s="5" t="s">
        <v>321</v>
      </c>
      <c r="I586" s="5"/>
      <c r="J586" s="5"/>
      <c r="K586" s="5">
        <v>231</v>
      </c>
      <c r="L586" s="5">
        <v>12</v>
      </c>
      <c r="M586" s="5">
        <v>3</v>
      </c>
      <c r="N586" s="5" t="s">
        <v>4</v>
      </c>
      <c r="O586" s="5">
        <v>2</v>
      </c>
      <c r="P586" s="5">
        <f>ROUND(Source!ET573,O586)</f>
        <v>0</v>
      </c>
      <c r="Q586" s="5"/>
      <c r="R586" s="5"/>
      <c r="S586" s="5"/>
      <c r="T586" s="5"/>
      <c r="U586" s="5"/>
      <c r="V586" s="5"/>
      <c r="W586" s="5"/>
    </row>
    <row r="587" spans="1:23" x14ac:dyDescent="0.2">
      <c r="A587" s="5">
        <v>50</v>
      </c>
      <c r="B587" s="5">
        <v>0</v>
      </c>
      <c r="C587" s="5">
        <v>0</v>
      </c>
      <c r="D587" s="5">
        <v>1</v>
      </c>
      <c r="E587" s="5">
        <v>204</v>
      </c>
      <c r="F587" s="5">
        <f>ROUND(Source!R573,O587)</f>
        <v>679.97</v>
      </c>
      <c r="G587" s="5" t="s">
        <v>322</v>
      </c>
      <c r="H587" s="5" t="s">
        <v>323</v>
      </c>
      <c r="I587" s="5"/>
      <c r="J587" s="5"/>
      <c r="K587" s="5">
        <v>204</v>
      </c>
      <c r="L587" s="5">
        <v>13</v>
      </c>
      <c r="M587" s="5">
        <v>3</v>
      </c>
      <c r="N587" s="5" t="s">
        <v>4</v>
      </c>
      <c r="O587" s="5">
        <v>2</v>
      </c>
      <c r="P587" s="5">
        <f>ROUND(Source!DJ573,O587)</f>
        <v>4440.2</v>
      </c>
      <c r="Q587" s="5"/>
      <c r="R587" s="5"/>
      <c r="S587" s="5"/>
      <c r="T587" s="5"/>
      <c r="U587" s="5"/>
      <c r="V587" s="5"/>
      <c r="W587" s="5"/>
    </row>
    <row r="588" spans="1:23" x14ac:dyDescent="0.2">
      <c r="A588" s="5">
        <v>50</v>
      </c>
      <c r="B588" s="5">
        <v>0</v>
      </c>
      <c r="C588" s="5">
        <v>0</v>
      </c>
      <c r="D588" s="5">
        <v>1</v>
      </c>
      <c r="E588" s="5">
        <v>205</v>
      </c>
      <c r="F588" s="5">
        <f>ROUND(Source!S573,O588)</f>
        <v>25902.94</v>
      </c>
      <c r="G588" s="5" t="s">
        <v>324</v>
      </c>
      <c r="H588" s="5" t="s">
        <v>325</v>
      </c>
      <c r="I588" s="5"/>
      <c r="J588" s="5"/>
      <c r="K588" s="5">
        <v>205</v>
      </c>
      <c r="L588" s="5">
        <v>14</v>
      </c>
      <c r="M588" s="5">
        <v>3</v>
      </c>
      <c r="N588" s="5" t="s">
        <v>4</v>
      </c>
      <c r="O588" s="5">
        <v>2</v>
      </c>
      <c r="P588" s="5">
        <f>ROUND(Source!DK573,O588)</f>
        <v>186918.44</v>
      </c>
      <c r="Q588" s="5"/>
      <c r="R588" s="5"/>
      <c r="S588" s="5"/>
      <c r="T588" s="5"/>
      <c r="U588" s="5"/>
      <c r="V588" s="5"/>
      <c r="W588" s="5"/>
    </row>
    <row r="589" spans="1:23" x14ac:dyDescent="0.2">
      <c r="A589" s="5">
        <v>50</v>
      </c>
      <c r="B589" s="5">
        <v>0</v>
      </c>
      <c r="C589" s="5">
        <v>0</v>
      </c>
      <c r="D589" s="5">
        <v>1</v>
      </c>
      <c r="E589" s="5">
        <v>232</v>
      </c>
      <c r="F589" s="5">
        <f>ROUND(Source!BC573,O589)</f>
        <v>0</v>
      </c>
      <c r="G589" s="5" t="s">
        <v>326</v>
      </c>
      <c r="H589" s="5" t="s">
        <v>327</v>
      </c>
      <c r="I589" s="5"/>
      <c r="J589" s="5"/>
      <c r="K589" s="5">
        <v>232</v>
      </c>
      <c r="L589" s="5">
        <v>15</v>
      </c>
      <c r="M589" s="5">
        <v>3</v>
      </c>
      <c r="N589" s="5" t="s">
        <v>4</v>
      </c>
      <c r="O589" s="5">
        <v>2</v>
      </c>
      <c r="P589" s="5">
        <f>ROUND(Source!EU573,O589)</f>
        <v>0</v>
      </c>
      <c r="Q589" s="5"/>
      <c r="R589" s="5"/>
      <c r="S589" s="5"/>
      <c r="T589" s="5"/>
      <c r="U589" s="5"/>
      <c r="V589" s="5"/>
      <c r="W589" s="5"/>
    </row>
    <row r="590" spans="1:23" x14ac:dyDescent="0.2">
      <c r="A590" s="5">
        <v>50</v>
      </c>
      <c r="B590" s="5">
        <v>0</v>
      </c>
      <c r="C590" s="5">
        <v>0</v>
      </c>
      <c r="D590" s="5">
        <v>1</v>
      </c>
      <c r="E590" s="5">
        <v>214</v>
      </c>
      <c r="F590" s="5">
        <f>ROUND(Source!AS573,O590)</f>
        <v>177318.71</v>
      </c>
      <c r="G590" s="5" t="s">
        <v>328</v>
      </c>
      <c r="H590" s="5" t="s">
        <v>329</v>
      </c>
      <c r="I590" s="5"/>
      <c r="J590" s="5"/>
      <c r="K590" s="5">
        <v>214</v>
      </c>
      <c r="L590" s="5">
        <v>16</v>
      </c>
      <c r="M590" s="5">
        <v>3</v>
      </c>
      <c r="N590" s="5" t="s">
        <v>4</v>
      </c>
      <c r="O590" s="5">
        <v>2</v>
      </c>
      <c r="P590" s="5">
        <f>ROUND(Source!EK573,O590)</f>
        <v>1157891.21</v>
      </c>
      <c r="Q590" s="5"/>
      <c r="R590" s="5"/>
      <c r="S590" s="5"/>
      <c r="T590" s="5"/>
      <c r="U590" s="5"/>
      <c r="V590" s="5"/>
      <c r="W590" s="5"/>
    </row>
    <row r="591" spans="1:23" x14ac:dyDescent="0.2">
      <c r="A591" s="5">
        <v>50</v>
      </c>
      <c r="B591" s="5">
        <v>0</v>
      </c>
      <c r="C591" s="5">
        <v>0</v>
      </c>
      <c r="D591" s="5">
        <v>1</v>
      </c>
      <c r="E591" s="5">
        <v>215</v>
      </c>
      <c r="F591" s="5">
        <f>ROUND(Source!AT573,O591)</f>
        <v>83409.509999999995</v>
      </c>
      <c r="G591" s="5" t="s">
        <v>330</v>
      </c>
      <c r="H591" s="5" t="s">
        <v>331</v>
      </c>
      <c r="I591" s="5"/>
      <c r="J591" s="5"/>
      <c r="K591" s="5">
        <v>215</v>
      </c>
      <c r="L591" s="5">
        <v>17</v>
      </c>
      <c r="M591" s="5">
        <v>3</v>
      </c>
      <c r="N591" s="5" t="s">
        <v>4</v>
      </c>
      <c r="O591" s="5">
        <v>2</v>
      </c>
      <c r="P591" s="5">
        <f>ROUND(Source!EL573,O591)</f>
        <v>544663.80000000005</v>
      </c>
      <c r="Q591" s="5"/>
      <c r="R591" s="5"/>
      <c r="S591" s="5"/>
      <c r="T591" s="5"/>
      <c r="U591" s="5"/>
      <c r="V591" s="5"/>
      <c r="W591" s="5"/>
    </row>
    <row r="592" spans="1:23" x14ac:dyDescent="0.2">
      <c r="A592" s="5">
        <v>50</v>
      </c>
      <c r="B592" s="5">
        <v>0</v>
      </c>
      <c r="C592" s="5">
        <v>0</v>
      </c>
      <c r="D592" s="5">
        <v>1</v>
      </c>
      <c r="E592" s="5">
        <v>217</v>
      </c>
      <c r="F592" s="5">
        <f>ROUND(Source!AU573,O592)</f>
        <v>2957.23</v>
      </c>
      <c r="G592" s="5" t="s">
        <v>332</v>
      </c>
      <c r="H592" s="5" t="s">
        <v>333</v>
      </c>
      <c r="I592" s="5"/>
      <c r="J592" s="5"/>
      <c r="K592" s="5">
        <v>217</v>
      </c>
      <c r="L592" s="5">
        <v>18</v>
      </c>
      <c r="M592" s="5">
        <v>3</v>
      </c>
      <c r="N592" s="5" t="s">
        <v>4</v>
      </c>
      <c r="O592" s="5">
        <v>2</v>
      </c>
      <c r="P592" s="5">
        <f>ROUND(Source!EM573,O592)</f>
        <v>55743.71</v>
      </c>
      <c r="Q592" s="5"/>
      <c r="R592" s="5"/>
      <c r="S592" s="5"/>
      <c r="T592" s="5"/>
      <c r="U592" s="5"/>
      <c r="V592" s="5"/>
      <c r="W592" s="5"/>
    </row>
    <row r="593" spans="1:23" x14ac:dyDescent="0.2">
      <c r="A593" s="5">
        <v>50</v>
      </c>
      <c r="B593" s="5">
        <v>0</v>
      </c>
      <c r="C593" s="5">
        <v>0</v>
      </c>
      <c r="D593" s="5">
        <v>1</v>
      </c>
      <c r="E593" s="5">
        <v>230</v>
      </c>
      <c r="F593" s="5">
        <f>ROUND(Source!BA573,O593)</f>
        <v>0</v>
      </c>
      <c r="G593" s="5" t="s">
        <v>334</v>
      </c>
      <c r="H593" s="5" t="s">
        <v>335</v>
      </c>
      <c r="I593" s="5"/>
      <c r="J593" s="5"/>
      <c r="K593" s="5">
        <v>230</v>
      </c>
      <c r="L593" s="5">
        <v>19</v>
      </c>
      <c r="M593" s="5">
        <v>3</v>
      </c>
      <c r="N593" s="5" t="s">
        <v>4</v>
      </c>
      <c r="O593" s="5">
        <v>2</v>
      </c>
      <c r="P593" s="5">
        <f>ROUND(Source!ES573,O593)</f>
        <v>0</v>
      </c>
      <c r="Q593" s="5"/>
      <c r="R593" s="5"/>
      <c r="S593" s="5"/>
      <c r="T593" s="5"/>
      <c r="U593" s="5"/>
      <c r="V593" s="5"/>
      <c r="W593" s="5"/>
    </row>
    <row r="594" spans="1:23" x14ac:dyDescent="0.2">
      <c r="A594" s="5">
        <v>50</v>
      </c>
      <c r="B594" s="5">
        <v>0</v>
      </c>
      <c r="C594" s="5">
        <v>0</v>
      </c>
      <c r="D594" s="5">
        <v>1</v>
      </c>
      <c r="E594" s="5">
        <v>206</v>
      </c>
      <c r="F594" s="5">
        <f>ROUND(Source!T573,O594)</f>
        <v>0</v>
      </c>
      <c r="G594" s="5" t="s">
        <v>336</v>
      </c>
      <c r="H594" s="5" t="s">
        <v>337</v>
      </c>
      <c r="I594" s="5"/>
      <c r="J594" s="5"/>
      <c r="K594" s="5">
        <v>206</v>
      </c>
      <c r="L594" s="5">
        <v>20</v>
      </c>
      <c r="M594" s="5">
        <v>3</v>
      </c>
      <c r="N594" s="5" t="s">
        <v>4</v>
      </c>
      <c r="O594" s="5">
        <v>2</v>
      </c>
      <c r="P594" s="5">
        <f>ROUND(Source!DL573,O594)</f>
        <v>0</v>
      </c>
      <c r="Q594" s="5"/>
      <c r="R594" s="5"/>
      <c r="S594" s="5"/>
      <c r="T594" s="5"/>
      <c r="U594" s="5"/>
      <c r="V594" s="5"/>
      <c r="W594" s="5"/>
    </row>
    <row r="595" spans="1:23" x14ac:dyDescent="0.2">
      <c r="A595" s="5">
        <v>50</v>
      </c>
      <c r="B595" s="5">
        <v>0</v>
      </c>
      <c r="C595" s="5">
        <v>0</v>
      </c>
      <c r="D595" s="5">
        <v>1</v>
      </c>
      <c r="E595" s="5">
        <v>207</v>
      </c>
      <c r="F595" s="5">
        <f>Source!U573</f>
        <v>2927.0808591499999</v>
      </c>
      <c r="G595" s="5" t="s">
        <v>338</v>
      </c>
      <c r="H595" s="5" t="s">
        <v>339</v>
      </c>
      <c r="I595" s="5"/>
      <c r="J595" s="5"/>
      <c r="K595" s="5">
        <v>207</v>
      </c>
      <c r="L595" s="5">
        <v>21</v>
      </c>
      <c r="M595" s="5">
        <v>3</v>
      </c>
      <c r="N595" s="5" t="s">
        <v>4</v>
      </c>
      <c r="O595" s="5">
        <v>-1</v>
      </c>
      <c r="P595" s="5">
        <f>Source!DM573</f>
        <v>2927.0808591499999</v>
      </c>
      <c r="Q595" s="5"/>
      <c r="R595" s="5"/>
      <c r="S595" s="5"/>
      <c r="T595" s="5"/>
      <c r="U595" s="5"/>
      <c r="V595" s="5"/>
      <c r="W595" s="5"/>
    </row>
    <row r="596" spans="1:23" x14ac:dyDescent="0.2">
      <c r="A596" s="5">
        <v>50</v>
      </c>
      <c r="B596" s="5">
        <v>0</v>
      </c>
      <c r="C596" s="5">
        <v>0</v>
      </c>
      <c r="D596" s="5">
        <v>1</v>
      </c>
      <c r="E596" s="5">
        <v>208</v>
      </c>
      <c r="F596" s="5">
        <f>Source!V573</f>
        <v>61.198355100000001</v>
      </c>
      <c r="G596" s="5" t="s">
        <v>340</v>
      </c>
      <c r="H596" s="5" t="s">
        <v>341</v>
      </c>
      <c r="I596" s="5"/>
      <c r="J596" s="5"/>
      <c r="K596" s="5">
        <v>208</v>
      </c>
      <c r="L596" s="5">
        <v>22</v>
      </c>
      <c r="M596" s="5">
        <v>3</v>
      </c>
      <c r="N596" s="5" t="s">
        <v>4</v>
      </c>
      <c r="O596" s="5">
        <v>-1</v>
      </c>
      <c r="P596" s="5">
        <f>Source!DN573</f>
        <v>61.198355100000001</v>
      </c>
      <c r="Q596" s="5"/>
      <c r="R596" s="5"/>
      <c r="S596" s="5"/>
      <c r="T596" s="5"/>
      <c r="U596" s="5"/>
      <c r="V596" s="5"/>
      <c r="W596" s="5"/>
    </row>
    <row r="597" spans="1:23" x14ac:dyDescent="0.2">
      <c r="A597" s="5">
        <v>50</v>
      </c>
      <c r="B597" s="5">
        <v>0</v>
      </c>
      <c r="C597" s="5">
        <v>0</v>
      </c>
      <c r="D597" s="5">
        <v>1</v>
      </c>
      <c r="E597" s="5">
        <v>209</v>
      </c>
      <c r="F597" s="5">
        <f>ROUND(Source!W573,O597)</f>
        <v>0</v>
      </c>
      <c r="G597" s="5" t="s">
        <v>342</v>
      </c>
      <c r="H597" s="5" t="s">
        <v>343</v>
      </c>
      <c r="I597" s="5"/>
      <c r="J597" s="5"/>
      <c r="K597" s="5">
        <v>209</v>
      </c>
      <c r="L597" s="5">
        <v>23</v>
      </c>
      <c r="M597" s="5">
        <v>3</v>
      </c>
      <c r="N597" s="5" t="s">
        <v>4</v>
      </c>
      <c r="O597" s="5">
        <v>2</v>
      </c>
      <c r="P597" s="5">
        <f>ROUND(Source!DO573,O597)</f>
        <v>0</v>
      </c>
      <c r="Q597" s="5"/>
      <c r="R597" s="5"/>
      <c r="S597" s="5"/>
      <c r="T597" s="5"/>
      <c r="U597" s="5"/>
      <c r="V597" s="5"/>
      <c r="W597" s="5"/>
    </row>
    <row r="598" spans="1:23" x14ac:dyDescent="0.2">
      <c r="A598" s="5">
        <v>50</v>
      </c>
      <c r="B598" s="5">
        <v>0</v>
      </c>
      <c r="C598" s="5">
        <v>0</v>
      </c>
      <c r="D598" s="5">
        <v>1</v>
      </c>
      <c r="E598" s="5">
        <v>0</v>
      </c>
      <c r="F598" s="5">
        <f>ROUND(Source!X573,O598)</f>
        <v>23743.32</v>
      </c>
      <c r="G598" s="5" t="s">
        <v>344</v>
      </c>
      <c r="H598" s="5" t="s">
        <v>345</v>
      </c>
      <c r="I598" s="5"/>
      <c r="J598" s="5"/>
      <c r="K598" s="5">
        <v>210</v>
      </c>
      <c r="L598" s="5">
        <v>24</v>
      </c>
      <c r="M598" s="5">
        <v>3</v>
      </c>
      <c r="N598" s="5" t="s">
        <v>4</v>
      </c>
      <c r="O598" s="5">
        <v>2</v>
      </c>
      <c r="P598" s="5">
        <f>ROUND(Source!DP573,O598)</f>
        <v>166595.82</v>
      </c>
      <c r="Q598" s="5"/>
      <c r="R598" s="5"/>
      <c r="S598" s="5"/>
      <c r="T598" s="5"/>
      <c r="U598" s="5"/>
      <c r="V598" s="5"/>
      <c r="W598" s="5"/>
    </row>
    <row r="599" spans="1:23" x14ac:dyDescent="0.2">
      <c r="A599" s="5">
        <v>50</v>
      </c>
      <c r="B599" s="5">
        <v>0</v>
      </c>
      <c r="C599" s="5">
        <v>0</v>
      </c>
      <c r="D599" s="5">
        <v>1</v>
      </c>
      <c r="E599" s="5">
        <v>0</v>
      </c>
      <c r="F599" s="5">
        <f>ROUND(Source!Y573,O599)</f>
        <v>14883.42</v>
      </c>
      <c r="G599" s="5" t="s">
        <v>346</v>
      </c>
      <c r="H599" s="5" t="s">
        <v>347</v>
      </c>
      <c r="I599" s="5"/>
      <c r="J599" s="5"/>
      <c r="K599" s="5">
        <v>211</v>
      </c>
      <c r="L599" s="5">
        <v>25</v>
      </c>
      <c r="M599" s="5">
        <v>3</v>
      </c>
      <c r="N599" s="5" t="s">
        <v>4</v>
      </c>
      <c r="O599" s="5">
        <v>2</v>
      </c>
      <c r="P599" s="5">
        <f>ROUND(Source!DQ573,O599)</f>
        <v>104297.39</v>
      </c>
      <c r="Q599" s="5"/>
      <c r="R599" s="5"/>
      <c r="S599" s="5"/>
      <c r="T599" s="5"/>
      <c r="U599" s="5"/>
      <c r="V599" s="5"/>
      <c r="W599" s="5"/>
    </row>
    <row r="600" spans="1:23" x14ac:dyDescent="0.2">
      <c r="A600" s="5">
        <v>50</v>
      </c>
      <c r="B600" s="5">
        <v>0</v>
      </c>
      <c r="C600" s="5">
        <v>0</v>
      </c>
      <c r="D600" s="5">
        <v>1</v>
      </c>
      <c r="E600" s="5">
        <v>224</v>
      </c>
      <c r="F600" s="5">
        <f>ROUND(Source!AR573,O600)</f>
        <v>263685.45</v>
      </c>
      <c r="G600" s="5" t="s">
        <v>348</v>
      </c>
      <c r="H600" s="5" t="s">
        <v>349</v>
      </c>
      <c r="I600" s="5"/>
      <c r="J600" s="5"/>
      <c r="K600" s="5">
        <v>224</v>
      </c>
      <c r="L600" s="5">
        <v>26</v>
      </c>
      <c r="M600" s="5">
        <v>3</v>
      </c>
      <c r="N600" s="5" t="s">
        <v>4</v>
      </c>
      <c r="O600" s="5">
        <v>2</v>
      </c>
      <c r="P600" s="5">
        <f>ROUND(Source!EJ573,O600)</f>
        <v>1758298.72</v>
      </c>
      <c r="Q600" s="5"/>
      <c r="R600" s="5"/>
      <c r="S600" s="5"/>
      <c r="T600" s="5"/>
      <c r="U600" s="5"/>
      <c r="V600" s="5"/>
      <c r="W600" s="5"/>
    </row>
    <row r="601" spans="1:23" x14ac:dyDescent="0.2">
      <c r="A601" s="5">
        <v>50</v>
      </c>
      <c r="B601" s="5">
        <v>0</v>
      </c>
      <c r="C601" s="5">
        <v>0</v>
      </c>
      <c r="D601" s="5">
        <v>2</v>
      </c>
      <c r="E601" s="5">
        <v>201</v>
      </c>
      <c r="F601" s="5">
        <f>ROUND(ROUND(F575,2),O601)</f>
        <v>225058.71</v>
      </c>
      <c r="G601" s="5" t="s">
        <v>350</v>
      </c>
      <c r="H601" s="5" t="s">
        <v>351</v>
      </c>
      <c r="I601" s="5"/>
      <c r="J601" s="5"/>
      <c r="K601" s="5">
        <v>212</v>
      </c>
      <c r="L601" s="5">
        <v>27</v>
      </c>
      <c r="M601" s="5">
        <v>3</v>
      </c>
      <c r="N601" s="5" t="s">
        <v>4</v>
      </c>
      <c r="O601" s="5">
        <v>2</v>
      </c>
      <c r="P601" s="5">
        <f>ROUND(ROUND(P575,2),O601)</f>
        <v>1487405.51</v>
      </c>
      <c r="Q601" s="5"/>
      <c r="R601" s="5"/>
      <c r="S601" s="5"/>
      <c r="T601" s="5"/>
      <c r="U601" s="5"/>
      <c r="V601" s="5"/>
      <c r="W601" s="5"/>
    </row>
    <row r="602" spans="1:23" x14ac:dyDescent="0.2">
      <c r="A602" s="5">
        <v>50</v>
      </c>
      <c r="B602" s="5">
        <v>0</v>
      </c>
      <c r="C602" s="5">
        <v>0</v>
      </c>
      <c r="D602" s="5">
        <v>2</v>
      </c>
      <c r="E602" s="5">
        <v>210</v>
      </c>
      <c r="F602" s="5">
        <f>ROUND(ROUND(F598,2),O602)</f>
        <v>23743.32</v>
      </c>
      <c r="G602" s="5" t="s">
        <v>352</v>
      </c>
      <c r="H602" s="5" t="s">
        <v>345</v>
      </c>
      <c r="I602" s="5"/>
      <c r="J602" s="5"/>
      <c r="K602" s="5">
        <v>212</v>
      </c>
      <c r="L602" s="5">
        <v>28</v>
      </c>
      <c r="M602" s="5">
        <v>3</v>
      </c>
      <c r="N602" s="5" t="s">
        <v>4</v>
      </c>
      <c r="O602" s="5">
        <v>2</v>
      </c>
      <c r="P602" s="5">
        <f>ROUND(ROUND(P598,2),O602)</f>
        <v>166595.82</v>
      </c>
      <c r="Q602" s="5"/>
      <c r="R602" s="5"/>
      <c r="S602" s="5"/>
      <c r="T602" s="5"/>
      <c r="U602" s="5"/>
      <c r="V602" s="5"/>
      <c r="W602" s="5"/>
    </row>
    <row r="603" spans="1:23" x14ac:dyDescent="0.2">
      <c r="A603" s="5">
        <v>50</v>
      </c>
      <c r="B603" s="5">
        <v>0</v>
      </c>
      <c r="C603" s="5">
        <v>0</v>
      </c>
      <c r="D603" s="5">
        <v>2</v>
      </c>
      <c r="E603" s="5">
        <v>211</v>
      </c>
      <c r="F603" s="5">
        <f>ROUND(ROUND(F599,2),O603)</f>
        <v>14883.42</v>
      </c>
      <c r="G603" s="5" t="s">
        <v>353</v>
      </c>
      <c r="H603" s="5" t="s">
        <v>347</v>
      </c>
      <c r="I603" s="5"/>
      <c r="J603" s="5"/>
      <c r="K603" s="5">
        <v>212</v>
      </c>
      <c r="L603" s="5">
        <v>29</v>
      </c>
      <c r="M603" s="5">
        <v>3</v>
      </c>
      <c r="N603" s="5" t="s">
        <v>4</v>
      </c>
      <c r="O603" s="5">
        <v>2</v>
      </c>
      <c r="P603" s="5">
        <f>ROUND(ROUND(P599,2),O603)</f>
        <v>104297.39</v>
      </c>
      <c r="Q603" s="5"/>
      <c r="R603" s="5"/>
      <c r="S603" s="5"/>
      <c r="T603" s="5"/>
      <c r="U603" s="5"/>
      <c r="V603" s="5"/>
      <c r="W603" s="5"/>
    </row>
    <row r="604" spans="1:23" x14ac:dyDescent="0.2">
      <c r="A604" s="5">
        <v>50</v>
      </c>
      <c r="B604" s="5">
        <v>0</v>
      </c>
      <c r="C604" s="5">
        <v>0</v>
      </c>
      <c r="D604" s="5">
        <v>2</v>
      </c>
      <c r="E604" s="5">
        <v>0</v>
      </c>
      <c r="F604" s="5">
        <f>ROUND(F601+F602+F603,O604)</f>
        <v>263685.45</v>
      </c>
      <c r="G604" s="5" t="s">
        <v>354</v>
      </c>
      <c r="H604" s="5" t="s">
        <v>355</v>
      </c>
      <c r="I604" s="5"/>
      <c r="J604" s="5"/>
      <c r="K604" s="5">
        <v>212</v>
      </c>
      <c r="L604" s="5">
        <v>30</v>
      </c>
      <c r="M604" s="5">
        <v>3</v>
      </c>
      <c r="N604" s="5" t="s">
        <v>4</v>
      </c>
      <c r="O604" s="5">
        <v>2</v>
      </c>
      <c r="P604" s="5">
        <f>ROUND(P601+P602+P603,O604)</f>
        <v>1758298.72</v>
      </c>
      <c r="Q604" s="5"/>
      <c r="R604" s="5"/>
      <c r="S604" s="5"/>
      <c r="T604" s="5"/>
      <c r="U604" s="5"/>
      <c r="V604" s="5"/>
      <c r="W604" s="5"/>
    </row>
    <row r="605" spans="1:23" x14ac:dyDescent="0.2">
      <c r="A605" s="5">
        <v>50</v>
      </c>
      <c r="B605" s="5">
        <v>0</v>
      </c>
      <c r="C605" s="5">
        <v>0</v>
      </c>
      <c r="D605" s="5">
        <v>2</v>
      </c>
      <c r="E605" s="5">
        <v>0</v>
      </c>
      <c r="F605" s="5">
        <f>0</f>
        <v>0</v>
      </c>
      <c r="G605" s="5" t="s">
        <v>356</v>
      </c>
      <c r="H605" s="5" t="s">
        <v>357</v>
      </c>
      <c r="I605" s="5"/>
      <c r="J605" s="5"/>
      <c r="K605" s="5">
        <v>212</v>
      </c>
      <c r="L605" s="5">
        <v>31</v>
      </c>
      <c r="M605" s="5">
        <v>3</v>
      </c>
      <c r="N605" s="5" t="s">
        <v>4</v>
      </c>
      <c r="O605" s="5">
        <v>-1</v>
      </c>
      <c r="P605" s="5">
        <f>0</f>
        <v>0</v>
      </c>
      <c r="Q605" s="5"/>
      <c r="R605" s="5"/>
      <c r="S605" s="5"/>
      <c r="T605" s="5"/>
      <c r="U605" s="5"/>
      <c r="V605" s="5"/>
      <c r="W605" s="5"/>
    </row>
    <row r="606" spans="1:23" x14ac:dyDescent="0.2">
      <c r="A606" s="5">
        <v>50</v>
      </c>
      <c r="B606" s="5">
        <v>1</v>
      </c>
      <c r="C606" s="5">
        <v>0</v>
      </c>
      <c r="D606" s="5">
        <v>2</v>
      </c>
      <c r="E606" s="5">
        <v>0</v>
      </c>
      <c r="F606" s="5">
        <f>ROUND(F604+F605,O606)</f>
        <v>263685.45</v>
      </c>
      <c r="G606" s="5" t="s">
        <v>358</v>
      </c>
      <c r="H606" s="5" t="s">
        <v>355</v>
      </c>
      <c r="I606" s="5"/>
      <c r="J606" s="5"/>
      <c r="K606" s="5">
        <v>212</v>
      </c>
      <c r="L606" s="5">
        <v>32</v>
      </c>
      <c r="M606" s="5">
        <v>0</v>
      </c>
      <c r="N606" s="5" t="s">
        <v>4</v>
      </c>
      <c r="O606" s="5">
        <v>2</v>
      </c>
      <c r="P606" s="5">
        <f>ROUND(P604+P605,O606)</f>
        <v>1758298.72</v>
      </c>
      <c r="Q606" s="5"/>
      <c r="R606" s="5"/>
      <c r="S606" s="5"/>
      <c r="T606" s="5"/>
      <c r="U606" s="5"/>
      <c r="V606" s="5"/>
      <c r="W606" s="5"/>
    </row>
    <row r="607" spans="1:23" x14ac:dyDescent="0.2">
      <c r="A607" s="5">
        <v>50</v>
      </c>
      <c r="B607" s="5">
        <v>1</v>
      </c>
      <c r="C607" s="5">
        <v>0</v>
      </c>
      <c r="D607" s="5">
        <v>2</v>
      </c>
      <c r="E607" s="5">
        <v>0</v>
      </c>
      <c r="F607" s="5">
        <f>ROUND(ROUND(F606*0.18,2),O607)</f>
        <v>47463.38</v>
      </c>
      <c r="G607" s="5" t="s">
        <v>359</v>
      </c>
      <c r="H607" s="5" t="s">
        <v>360</v>
      </c>
      <c r="I607" s="5"/>
      <c r="J607" s="5"/>
      <c r="K607" s="5">
        <v>212</v>
      </c>
      <c r="L607" s="5">
        <v>33</v>
      </c>
      <c r="M607" s="5">
        <v>0</v>
      </c>
      <c r="N607" s="5" t="s">
        <v>4</v>
      </c>
      <c r="O607" s="5">
        <v>2</v>
      </c>
      <c r="P607" s="5">
        <f>ROUND(ROUND(P606*0.18,2),O607)</f>
        <v>316493.77</v>
      </c>
      <c r="Q607" s="5"/>
      <c r="R607" s="5"/>
      <c r="S607" s="5"/>
      <c r="T607" s="5"/>
      <c r="U607" s="5"/>
      <c r="V607" s="5"/>
      <c r="W607" s="5"/>
    </row>
    <row r="608" spans="1:23" x14ac:dyDescent="0.2">
      <c r="A608" s="5">
        <v>50</v>
      </c>
      <c r="B608" s="5">
        <v>1</v>
      </c>
      <c r="C608" s="5">
        <v>0</v>
      </c>
      <c r="D608" s="5">
        <v>2</v>
      </c>
      <c r="E608" s="5">
        <v>213</v>
      </c>
      <c r="F608" s="5">
        <f>ROUND(F606+F607,O608)</f>
        <v>311148.83</v>
      </c>
      <c r="G608" s="5" t="s">
        <v>361</v>
      </c>
      <c r="H608" s="5" t="s">
        <v>348</v>
      </c>
      <c r="I608" s="5"/>
      <c r="J608" s="5"/>
      <c r="K608" s="5">
        <v>212</v>
      </c>
      <c r="L608" s="5">
        <v>34</v>
      </c>
      <c r="M608" s="5">
        <v>0</v>
      </c>
      <c r="N608" s="5" t="s">
        <v>4</v>
      </c>
      <c r="O608" s="5">
        <v>2</v>
      </c>
      <c r="P608" s="5">
        <f>ROUND(P606+P607,O608)</f>
        <v>2074792.49</v>
      </c>
      <c r="Q608" s="5"/>
      <c r="R608" s="5"/>
      <c r="S608" s="5"/>
      <c r="T608" s="5"/>
      <c r="U608" s="5"/>
      <c r="V608" s="5"/>
      <c r="W608" s="5"/>
    </row>
    <row r="611" spans="1:15" x14ac:dyDescent="0.2">
      <c r="A611">
        <v>70</v>
      </c>
      <c r="B611">
        <v>1</v>
      </c>
      <c r="D611">
        <v>1</v>
      </c>
      <c r="E611" t="s">
        <v>628</v>
      </c>
      <c r="F611" t="s">
        <v>629</v>
      </c>
      <c r="G611">
        <v>0</v>
      </c>
      <c r="H611">
        <v>0</v>
      </c>
      <c r="I611" t="s">
        <v>4</v>
      </c>
      <c r="J611">
        <v>1</v>
      </c>
      <c r="K611">
        <v>0</v>
      </c>
      <c r="L611" t="s">
        <v>4</v>
      </c>
      <c r="M611" t="s">
        <v>4</v>
      </c>
      <c r="N611">
        <v>0</v>
      </c>
      <c r="O611">
        <v>0</v>
      </c>
    </row>
    <row r="612" spans="1:15" x14ac:dyDescent="0.2">
      <c r="A612">
        <v>70</v>
      </c>
      <c r="B612">
        <v>1</v>
      </c>
      <c r="D612">
        <v>2</v>
      </c>
      <c r="E612" t="s">
        <v>630</v>
      </c>
      <c r="F612" t="s">
        <v>631</v>
      </c>
      <c r="G612">
        <v>1</v>
      </c>
      <c r="H612">
        <v>0</v>
      </c>
      <c r="I612" t="s">
        <v>4</v>
      </c>
      <c r="J612">
        <v>1</v>
      </c>
      <c r="K612">
        <v>0</v>
      </c>
      <c r="L612" t="s">
        <v>4</v>
      </c>
      <c r="M612" t="s">
        <v>4</v>
      </c>
      <c r="N612">
        <v>0</v>
      </c>
      <c r="O612">
        <v>1</v>
      </c>
    </row>
    <row r="613" spans="1:15" x14ac:dyDescent="0.2">
      <c r="A613">
        <v>70</v>
      </c>
      <c r="B613">
        <v>1</v>
      </c>
      <c r="D613">
        <v>3</v>
      </c>
      <c r="E613" t="s">
        <v>632</v>
      </c>
      <c r="F613" t="s">
        <v>633</v>
      </c>
      <c r="G613">
        <v>0</v>
      </c>
      <c r="H613">
        <v>0</v>
      </c>
      <c r="I613" t="s">
        <v>4</v>
      </c>
      <c r="J613">
        <v>1</v>
      </c>
      <c r="K613">
        <v>0</v>
      </c>
      <c r="L613" t="s">
        <v>4</v>
      </c>
      <c r="M613" t="s">
        <v>4</v>
      </c>
      <c r="N613">
        <v>0</v>
      </c>
      <c r="O613">
        <v>0</v>
      </c>
    </row>
    <row r="614" spans="1:15" x14ac:dyDescent="0.2">
      <c r="A614">
        <v>70</v>
      </c>
      <c r="B614">
        <v>1</v>
      </c>
      <c r="D614">
        <v>4</v>
      </c>
      <c r="E614" t="s">
        <v>634</v>
      </c>
      <c r="F614" t="s">
        <v>635</v>
      </c>
      <c r="G614">
        <v>0</v>
      </c>
      <c r="H614">
        <v>0</v>
      </c>
      <c r="I614" t="s">
        <v>636</v>
      </c>
      <c r="J614">
        <v>0</v>
      </c>
      <c r="K614">
        <v>0</v>
      </c>
      <c r="L614" t="s">
        <v>4</v>
      </c>
      <c r="M614" t="s">
        <v>4</v>
      </c>
      <c r="N614">
        <v>0</v>
      </c>
      <c r="O614">
        <v>0</v>
      </c>
    </row>
    <row r="615" spans="1:15" x14ac:dyDescent="0.2">
      <c r="A615">
        <v>70</v>
      </c>
      <c r="B615">
        <v>1</v>
      </c>
      <c r="D615">
        <v>5</v>
      </c>
      <c r="E615" t="s">
        <v>637</v>
      </c>
      <c r="F615" t="s">
        <v>638</v>
      </c>
      <c r="G615">
        <v>0</v>
      </c>
      <c r="H615">
        <v>0</v>
      </c>
      <c r="I615" t="s">
        <v>639</v>
      </c>
      <c r="J615">
        <v>0</v>
      </c>
      <c r="K615">
        <v>0</v>
      </c>
      <c r="L615" t="s">
        <v>4</v>
      </c>
      <c r="M615" t="s">
        <v>4</v>
      </c>
      <c r="N615">
        <v>0</v>
      </c>
      <c r="O615">
        <v>0</v>
      </c>
    </row>
    <row r="616" spans="1:15" x14ac:dyDescent="0.2">
      <c r="A616">
        <v>70</v>
      </c>
      <c r="B616">
        <v>1</v>
      </c>
      <c r="D616">
        <v>6</v>
      </c>
      <c r="E616" t="s">
        <v>640</v>
      </c>
      <c r="F616" t="s">
        <v>641</v>
      </c>
      <c r="G616">
        <v>0</v>
      </c>
      <c r="H616">
        <v>0</v>
      </c>
      <c r="I616" t="s">
        <v>642</v>
      </c>
      <c r="J616">
        <v>0</v>
      </c>
      <c r="K616">
        <v>0</v>
      </c>
      <c r="L616" t="s">
        <v>4</v>
      </c>
      <c r="M616" t="s">
        <v>4</v>
      </c>
      <c r="N616">
        <v>0</v>
      </c>
      <c r="O616">
        <v>0</v>
      </c>
    </row>
    <row r="617" spans="1:15" x14ac:dyDescent="0.2">
      <c r="A617">
        <v>70</v>
      </c>
      <c r="B617">
        <v>1</v>
      </c>
      <c r="D617">
        <v>7</v>
      </c>
      <c r="E617" t="s">
        <v>643</v>
      </c>
      <c r="F617" t="s">
        <v>644</v>
      </c>
      <c r="G617">
        <v>0</v>
      </c>
      <c r="H617">
        <v>0</v>
      </c>
      <c r="I617" t="s">
        <v>4</v>
      </c>
      <c r="J617">
        <v>0</v>
      </c>
      <c r="K617">
        <v>0</v>
      </c>
      <c r="L617" t="s">
        <v>4</v>
      </c>
      <c r="M617" t="s">
        <v>4</v>
      </c>
      <c r="N617">
        <v>0</v>
      </c>
      <c r="O617">
        <v>0</v>
      </c>
    </row>
    <row r="618" spans="1:15" x14ac:dyDescent="0.2">
      <c r="A618">
        <v>70</v>
      </c>
      <c r="B618">
        <v>1</v>
      </c>
      <c r="D618">
        <v>8</v>
      </c>
      <c r="E618" t="s">
        <v>645</v>
      </c>
      <c r="F618" t="s">
        <v>646</v>
      </c>
      <c r="G618">
        <v>0</v>
      </c>
      <c r="H618">
        <v>0</v>
      </c>
      <c r="I618" t="s">
        <v>647</v>
      </c>
      <c r="J618">
        <v>0</v>
      </c>
      <c r="K618">
        <v>0</v>
      </c>
      <c r="L618" t="s">
        <v>4</v>
      </c>
      <c r="M618" t="s">
        <v>4</v>
      </c>
      <c r="N618">
        <v>0</v>
      </c>
      <c r="O618">
        <v>0</v>
      </c>
    </row>
    <row r="619" spans="1:15" x14ac:dyDescent="0.2">
      <c r="A619">
        <v>70</v>
      </c>
      <c r="B619">
        <v>1</v>
      </c>
      <c r="D619">
        <v>9</v>
      </c>
      <c r="E619" t="s">
        <v>648</v>
      </c>
      <c r="F619" t="s">
        <v>649</v>
      </c>
      <c r="G619">
        <v>0</v>
      </c>
      <c r="H619">
        <v>0</v>
      </c>
      <c r="I619" t="s">
        <v>650</v>
      </c>
      <c r="J619">
        <v>0</v>
      </c>
      <c r="K619">
        <v>0</v>
      </c>
      <c r="L619" t="s">
        <v>4</v>
      </c>
      <c r="M619" t="s">
        <v>4</v>
      </c>
      <c r="N619">
        <v>0</v>
      </c>
      <c r="O619">
        <v>0</v>
      </c>
    </row>
    <row r="620" spans="1:15" x14ac:dyDescent="0.2">
      <c r="A620">
        <v>70</v>
      </c>
      <c r="B620">
        <v>1</v>
      </c>
      <c r="D620">
        <v>10</v>
      </c>
      <c r="E620" t="s">
        <v>651</v>
      </c>
      <c r="F620" t="s">
        <v>652</v>
      </c>
      <c r="G620">
        <v>0</v>
      </c>
      <c r="H620">
        <v>0</v>
      </c>
      <c r="I620" t="s">
        <v>653</v>
      </c>
      <c r="J620">
        <v>0</v>
      </c>
      <c r="K620">
        <v>0</v>
      </c>
      <c r="L620" t="s">
        <v>4</v>
      </c>
      <c r="M620" t="s">
        <v>4</v>
      </c>
      <c r="N620">
        <v>0</v>
      </c>
      <c r="O620">
        <v>0</v>
      </c>
    </row>
    <row r="621" spans="1:15" x14ac:dyDescent="0.2">
      <c r="A621">
        <v>70</v>
      </c>
      <c r="B621">
        <v>1</v>
      </c>
      <c r="D621">
        <v>11</v>
      </c>
      <c r="E621" t="s">
        <v>654</v>
      </c>
      <c r="F621" t="s">
        <v>655</v>
      </c>
      <c r="G621">
        <v>0</v>
      </c>
      <c r="H621">
        <v>0</v>
      </c>
      <c r="I621" t="s">
        <v>656</v>
      </c>
      <c r="J621">
        <v>0</v>
      </c>
      <c r="K621">
        <v>0</v>
      </c>
      <c r="L621" t="s">
        <v>4</v>
      </c>
      <c r="M621" t="s">
        <v>4</v>
      </c>
      <c r="N621">
        <v>0</v>
      </c>
      <c r="O621">
        <v>0</v>
      </c>
    </row>
    <row r="622" spans="1:15" x14ac:dyDescent="0.2">
      <c r="A622">
        <v>70</v>
      </c>
      <c r="B622">
        <v>1</v>
      </c>
      <c r="D622">
        <v>12</v>
      </c>
      <c r="E622" t="s">
        <v>657</v>
      </c>
      <c r="F622" t="s">
        <v>658</v>
      </c>
      <c r="G622">
        <v>0</v>
      </c>
      <c r="H622">
        <v>0</v>
      </c>
      <c r="I622" t="s">
        <v>4</v>
      </c>
      <c r="J622">
        <v>0</v>
      </c>
      <c r="K622">
        <v>0</v>
      </c>
      <c r="L622" t="s">
        <v>4</v>
      </c>
      <c r="M622" t="s">
        <v>4</v>
      </c>
      <c r="N622">
        <v>0</v>
      </c>
      <c r="O622">
        <v>0</v>
      </c>
    </row>
    <row r="623" spans="1:15" x14ac:dyDescent="0.2">
      <c r="A623">
        <v>70</v>
      </c>
      <c r="B623">
        <v>1</v>
      </c>
      <c r="D623">
        <v>1</v>
      </c>
      <c r="E623" t="s">
        <v>659</v>
      </c>
      <c r="F623" t="s">
        <v>660</v>
      </c>
      <c r="G623">
        <v>0.9</v>
      </c>
      <c r="H623">
        <v>1</v>
      </c>
      <c r="I623" t="s">
        <v>661</v>
      </c>
      <c r="J623">
        <v>0</v>
      </c>
      <c r="K623">
        <v>0</v>
      </c>
      <c r="L623" t="s">
        <v>4</v>
      </c>
      <c r="M623" t="s">
        <v>4</v>
      </c>
      <c r="N623">
        <v>0</v>
      </c>
      <c r="O623">
        <v>0.9</v>
      </c>
    </row>
    <row r="624" spans="1:15" x14ac:dyDescent="0.2">
      <c r="A624">
        <v>70</v>
      </c>
      <c r="B624">
        <v>1</v>
      </c>
      <c r="D624">
        <v>2</v>
      </c>
      <c r="E624" t="s">
        <v>662</v>
      </c>
      <c r="F624" t="s">
        <v>663</v>
      </c>
      <c r="G624">
        <v>0.85</v>
      </c>
      <c r="H624">
        <v>1</v>
      </c>
      <c r="I624" t="s">
        <v>664</v>
      </c>
      <c r="J624">
        <v>0</v>
      </c>
      <c r="K624">
        <v>0</v>
      </c>
      <c r="L624" t="s">
        <v>4</v>
      </c>
      <c r="M624" t="s">
        <v>4</v>
      </c>
      <c r="N624">
        <v>0</v>
      </c>
      <c r="O624">
        <v>0.85</v>
      </c>
    </row>
    <row r="625" spans="1:15" x14ac:dyDescent="0.2">
      <c r="A625">
        <v>70</v>
      </c>
      <c r="B625">
        <v>1</v>
      </c>
      <c r="D625">
        <v>3</v>
      </c>
      <c r="E625" t="s">
        <v>665</v>
      </c>
      <c r="F625" t="s">
        <v>666</v>
      </c>
      <c r="G625">
        <v>1</v>
      </c>
      <c r="H625">
        <v>0.85</v>
      </c>
      <c r="I625" t="s">
        <v>667</v>
      </c>
      <c r="J625">
        <v>0</v>
      </c>
      <c r="K625">
        <v>0</v>
      </c>
      <c r="L625" t="s">
        <v>4</v>
      </c>
      <c r="M625" t="s">
        <v>4</v>
      </c>
      <c r="N625">
        <v>0</v>
      </c>
      <c r="O625">
        <v>1</v>
      </c>
    </row>
    <row r="626" spans="1:15" x14ac:dyDescent="0.2">
      <c r="A626">
        <v>70</v>
      </c>
      <c r="B626">
        <v>1</v>
      </c>
      <c r="D626">
        <v>4</v>
      </c>
      <c r="E626" t="s">
        <v>668</v>
      </c>
      <c r="F626" t="s">
        <v>669</v>
      </c>
      <c r="G626">
        <v>1</v>
      </c>
      <c r="H626">
        <v>0</v>
      </c>
      <c r="I626" t="s">
        <v>4</v>
      </c>
      <c r="J626">
        <v>0</v>
      </c>
      <c r="K626">
        <v>0</v>
      </c>
      <c r="L626" t="s">
        <v>4</v>
      </c>
      <c r="M626" t="s">
        <v>4</v>
      </c>
      <c r="N626">
        <v>0</v>
      </c>
      <c r="O626">
        <v>1</v>
      </c>
    </row>
    <row r="627" spans="1:15" x14ac:dyDescent="0.2">
      <c r="A627">
        <v>70</v>
      </c>
      <c r="B627">
        <v>1</v>
      </c>
      <c r="D627">
        <v>5</v>
      </c>
      <c r="E627" t="s">
        <v>670</v>
      </c>
      <c r="F627" t="s">
        <v>671</v>
      </c>
      <c r="G627">
        <v>1</v>
      </c>
      <c r="H627">
        <v>0.8</v>
      </c>
      <c r="I627" t="s">
        <v>672</v>
      </c>
      <c r="J627">
        <v>0</v>
      </c>
      <c r="K627">
        <v>0</v>
      </c>
      <c r="L627" t="s">
        <v>4</v>
      </c>
      <c r="M627" t="s">
        <v>4</v>
      </c>
      <c r="N627">
        <v>0</v>
      </c>
      <c r="O627">
        <v>1</v>
      </c>
    </row>
    <row r="628" spans="1:15" x14ac:dyDescent="0.2">
      <c r="A628">
        <v>70</v>
      </c>
      <c r="B628">
        <v>1</v>
      </c>
      <c r="D628">
        <v>6</v>
      </c>
      <c r="E628" t="s">
        <v>673</v>
      </c>
      <c r="F628" t="s">
        <v>674</v>
      </c>
      <c r="G628">
        <v>1</v>
      </c>
      <c r="H628">
        <v>0</v>
      </c>
      <c r="I628" t="s">
        <v>4</v>
      </c>
      <c r="J628">
        <v>0</v>
      </c>
      <c r="K628">
        <v>0</v>
      </c>
      <c r="L628" t="s">
        <v>4</v>
      </c>
      <c r="M628" t="s">
        <v>4</v>
      </c>
      <c r="N628">
        <v>0</v>
      </c>
      <c r="O628">
        <v>0.85</v>
      </c>
    </row>
    <row r="629" spans="1:15" x14ac:dyDescent="0.2">
      <c r="A629">
        <v>70</v>
      </c>
      <c r="B629">
        <v>1</v>
      </c>
      <c r="D629">
        <v>7</v>
      </c>
      <c r="E629" t="s">
        <v>675</v>
      </c>
      <c r="F629" t="s">
        <v>676</v>
      </c>
      <c r="G629">
        <v>1</v>
      </c>
      <c r="H629">
        <v>0</v>
      </c>
      <c r="I629" t="s">
        <v>4</v>
      </c>
      <c r="J629">
        <v>0</v>
      </c>
      <c r="K629">
        <v>0</v>
      </c>
      <c r="L629" t="s">
        <v>4</v>
      </c>
      <c r="M629" t="s">
        <v>4</v>
      </c>
      <c r="N629">
        <v>0</v>
      </c>
      <c r="O629">
        <v>0.8</v>
      </c>
    </row>
    <row r="630" spans="1:15" x14ac:dyDescent="0.2">
      <c r="A630">
        <v>70</v>
      </c>
      <c r="B630">
        <v>1</v>
      </c>
      <c r="D630">
        <v>8</v>
      </c>
      <c r="E630" t="s">
        <v>677</v>
      </c>
      <c r="F630" t="s">
        <v>678</v>
      </c>
      <c r="G630">
        <v>0.7</v>
      </c>
      <c r="H630">
        <v>0</v>
      </c>
      <c r="I630" t="s">
        <v>4</v>
      </c>
      <c r="J630">
        <v>0</v>
      </c>
      <c r="K630">
        <v>0</v>
      </c>
      <c r="L630" t="s">
        <v>4</v>
      </c>
      <c r="M630" t="s">
        <v>4</v>
      </c>
      <c r="N630">
        <v>0</v>
      </c>
      <c r="O630">
        <v>0.94</v>
      </c>
    </row>
    <row r="631" spans="1:15" x14ac:dyDescent="0.2">
      <c r="A631">
        <v>70</v>
      </c>
      <c r="B631">
        <v>1</v>
      </c>
      <c r="D631">
        <v>9</v>
      </c>
      <c r="E631" t="s">
        <v>679</v>
      </c>
      <c r="F631" t="s">
        <v>680</v>
      </c>
      <c r="G631">
        <v>0.9</v>
      </c>
      <c r="H631">
        <v>0</v>
      </c>
      <c r="I631" t="s">
        <v>4</v>
      </c>
      <c r="J631">
        <v>0</v>
      </c>
      <c r="K631">
        <v>0</v>
      </c>
      <c r="L631" t="s">
        <v>4</v>
      </c>
      <c r="M631" t="s">
        <v>4</v>
      </c>
      <c r="N631">
        <v>0</v>
      </c>
      <c r="O631">
        <v>0.9</v>
      </c>
    </row>
    <row r="632" spans="1:15" x14ac:dyDescent="0.2">
      <c r="A632">
        <v>70</v>
      </c>
      <c r="B632">
        <v>1</v>
      </c>
      <c r="D632">
        <v>10</v>
      </c>
      <c r="E632" t="s">
        <v>681</v>
      </c>
      <c r="F632" t="s">
        <v>682</v>
      </c>
      <c r="G632">
        <v>0.6</v>
      </c>
      <c r="H632">
        <v>0</v>
      </c>
      <c r="I632" t="s">
        <v>4</v>
      </c>
      <c r="J632">
        <v>0</v>
      </c>
      <c r="K632">
        <v>0</v>
      </c>
      <c r="L632" t="s">
        <v>4</v>
      </c>
      <c r="M632" t="s">
        <v>4</v>
      </c>
      <c r="N632">
        <v>0</v>
      </c>
      <c r="O632">
        <v>0.6</v>
      </c>
    </row>
    <row r="633" spans="1:15" x14ac:dyDescent="0.2">
      <c r="A633">
        <v>70</v>
      </c>
      <c r="B633">
        <v>1</v>
      </c>
      <c r="D633">
        <v>11</v>
      </c>
      <c r="E633" t="s">
        <v>683</v>
      </c>
      <c r="F633" t="s">
        <v>684</v>
      </c>
      <c r="G633">
        <v>1.2</v>
      </c>
      <c r="H633">
        <v>0</v>
      </c>
      <c r="I633" t="s">
        <v>4</v>
      </c>
      <c r="J633">
        <v>0</v>
      </c>
      <c r="K633">
        <v>0</v>
      </c>
      <c r="L633" t="s">
        <v>4</v>
      </c>
      <c r="M633" t="s">
        <v>4</v>
      </c>
      <c r="N633">
        <v>0</v>
      </c>
      <c r="O633">
        <v>1.2</v>
      </c>
    </row>
    <row r="634" spans="1:15" x14ac:dyDescent="0.2">
      <c r="A634">
        <v>70</v>
      </c>
      <c r="B634">
        <v>1</v>
      </c>
      <c r="D634">
        <v>12</v>
      </c>
      <c r="E634" t="s">
        <v>685</v>
      </c>
      <c r="F634" t="s">
        <v>686</v>
      </c>
      <c r="G634">
        <v>0</v>
      </c>
      <c r="H634">
        <v>0</v>
      </c>
      <c r="I634" t="s">
        <v>4</v>
      </c>
      <c r="J634">
        <v>0</v>
      </c>
      <c r="K634">
        <v>0</v>
      </c>
      <c r="L634" t="s">
        <v>4</v>
      </c>
      <c r="M634" t="s">
        <v>4</v>
      </c>
      <c r="N634">
        <v>0</v>
      </c>
      <c r="O634">
        <v>0</v>
      </c>
    </row>
    <row r="635" spans="1:15" x14ac:dyDescent="0.2">
      <c r="A635">
        <v>70</v>
      </c>
      <c r="B635">
        <v>1</v>
      </c>
      <c r="D635">
        <v>13</v>
      </c>
      <c r="E635" t="s">
        <v>687</v>
      </c>
      <c r="F635" t="s">
        <v>688</v>
      </c>
      <c r="G635">
        <v>1</v>
      </c>
      <c r="H635">
        <v>0</v>
      </c>
      <c r="I635" t="s">
        <v>4</v>
      </c>
      <c r="J635">
        <v>0</v>
      </c>
      <c r="K635">
        <v>0</v>
      </c>
      <c r="L635" t="s">
        <v>4</v>
      </c>
      <c r="M635" t="s">
        <v>4</v>
      </c>
      <c r="N635">
        <v>0</v>
      </c>
      <c r="O635">
        <v>0.94</v>
      </c>
    </row>
    <row r="637" spans="1:15" x14ac:dyDescent="0.2">
      <c r="A637">
        <v>-1</v>
      </c>
    </row>
    <row r="639" spans="1:15" x14ac:dyDescent="0.2">
      <c r="A639" s="4">
        <v>75</v>
      </c>
      <c r="B639" s="4" t="s">
        <v>689</v>
      </c>
      <c r="C639" s="4">
        <v>2000</v>
      </c>
      <c r="D639" s="4">
        <v>0</v>
      </c>
      <c r="E639" s="4">
        <v>1</v>
      </c>
      <c r="F639" s="4">
        <v>0</v>
      </c>
      <c r="G639" s="4">
        <v>0</v>
      </c>
      <c r="H639" s="4">
        <v>1</v>
      </c>
      <c r="I639" s="4">
        <v>0</v>
      </c>
      <c r="J639" s="4">
        <v>1</v>
      </c>
      <c r="K639" s="4">
        <v>0</v>
      </c>
      <c r="L639" s="4">
        <v>0</v>
      </c>
      <c r="M639" s="4">
        <v>0</v>
      </c>
      <c r="N639" s="4">
        <v>16483241</v>
      </c>
      <c r="O639" s="4">
        <v>1</v>
      </c>
    </row>
    <row r="640" spans="1:15" x14ac:dyDescent="0.2">
      <c r="A640" s="4">
        <v>75</v>
      </c>
      <c r="B640" s="4" t="s">
        <v>690</v>
      </c>
      <c r="C640" s="4">
        <v>2017</v>
      </c>
      <c r="D640" s="4">
        <v>0</v>
      </c>
      <c r="E640" s="4">
        <v>1</v>
      </c>
      <c r="F640" s="4"/>
      <c r="G640" s="4">
        <v>0</v>
      </c>
      <c r="H640" s="4">
        <v>1</v>
      </c>
      <c r="I640" s="4">
        <v>0</v>
      </c>
      <c r="J640" s="4">
        <v>1</v>
      </c>
      <c r="K640" s="4">
        <v>0</v>
      </c>
      <c r="L640" s="4">
        <v>0</v>
      </c>
      <c r="M640" s="4">
        <v>1</v>
      </c>
      <c r="N640" s="4">
        <v>16483255</v>
      </c>
      <c r="O640" s="4">
        <v>2</v>
      </c>
    </row>
    <row r="641" spans="1:34" x14ac:dyDescent="0.2">
      <c r="A641" s="6">
        <v>3</v>
      </c>
      <c r="B641" s="6" t="s">
        <v>691</v>
      </c>
      <c r="C641" s="6">
        <v>6.53</v>
      </c>
      <c r="D641" s="6">
        <v>1</v>
      </c>
      <c r="E641" s="6">
        <v>1</v>
      </c>
      <c r="F641" s="6">
        <v>1</v>
      </c>
      <c r="G641" s="6">
        <v>1</v>
      </c>
      <c r="H641" s="6">
        <v>1</v>
      </c>
      <c r="I641" s="6">
        <v>1</v>
      </c>
      <c r="J641" s="6">
        <v>1</v>
      </c>
      <c r="K641" s="6">
        <v>18.850000000000001</v>
      </c>
      <c r="L641" s="6">
        <v>1</v>
      </c>
      <c r="M641" s="6">
        <v>6.53</v>
      </c>
      <c r="N641" s="6">
        <v>1</v>
      </c>
      <c r="O641" s="6">
        <v>1</v>
      </c>
      <c r="P641" s="6">
        <v>1</v>
      </c>
      <c r="Q641" s="6">
        <v>18.850000000000001</v>
      </c>
      <c r="R641" s="6">
        <v>1</v>
      </c>
      <c r="S641" s="6" t="s">
        <v>4</v>
      </c>
      <c r="T641" s="6" t="s">
        <v>4</v>
      </c>
      <c r="U641" s="6" t="s">
        <v>4</v>
      </c>
      <c r="V641" s="6" t="s">
        <v>4</v>
      </c>
      <c r="W641" s="6" t="s">
        <v>4</v>
      </c>
      <c r="X641" s="6" t="s">
        <v>4</v>
      </c>
      <c r="Y641" s="6" t="s">
        <v>4</v>
      </c>
      <c r="Z641" s="6" t="s">
        <v>4</v>
      </c>
      <c r="AA641" s="6" t="s">
        <v>4</v>
      </c>
      <c r="AB641" s="6" t="s">
        <v>4</v>
      </c>
      <c r="AC641" s="6" t="s">
        <v>4</v>
      </c>
      <c r="AD641" s="6" t="s">
        <v>4</v>
      </c>
      <c r="AE641" s="6" t="s">
        <v>4</v>
      </c>
      <c r="AF641" s="6" t="s">
        <v>4</v>
      </c>
      <c r="AG641" s="6" t="s">
        <v>4</v>
      </c>
      <c r="AH641" s="6" t="s">
        <v>4</v>
      </c>
    </row>
    <row r="645" spans="1:34" x14ac:dyDescent="0.2">
      <c r="A645">
        <v>65</v>
      </c>
      <c r="C645">
        <v>1</v>
      </c>
      <c r="D645">
        <v>0</v>
      </c>
      <c r="E645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6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692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58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4</v>
      </c>
      <c r="I12" s="1">
        <v>0</v>
      </c>
      <c r="J12" s="1" t="s">
        <v>4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4</v>
      </c>
      <c r="V12" s="1">
        <v>0</v>
      </c>
      <c r="W12" s="1" t="s">
        <v>4</v>
      </c>
      <c r="X12" s="1" t="s">
        <v>4</v>
      </c>
      <c r="Y12" s="1" t="s">
        <v>4</v>
      </c>
      <c r="Z12" s="1" t="s">
        <v>4</v>
      </c>
      <c r="AA12" s="1" t="s">
        <v>4</v>
      </c>
      <c r="AB12" s="1" t="s">
        <v>4</v>
      </c>
      <c r="AC12" s="1" t="s">
        <v>4</v>
      </c>
      <c r="AD12" s="1" t="s">
        <v>4</v>
      </c>
      <c r="AE12" s="1" t="s">
        <v>4</v>
      </c>
      <c r="AF12" s="1" t="s">
        <v>4</v>
      </c>
      <c r="AG12" s="1" t="s">
        <v>4</v>
      </c>
      <c r="AH12" s="1" t="s">
        <v>4</v>
      </c>
      <c r="AI12" s="1" t="s">
        <v>4</v>
      </c>
      <c r="AJ12" s="1" t="s">
        <v>4</v>
      </c>
      <c r="AK12" s="1"/>
      <c r="AL12" s="1" t="s">
        <v>4</v>
      </c>
      <c r="AM12" s="1" t="s">
        <v>4</v>
      </c>
      <c r="AN12" s="1" t="s">
        <v>4</v>
      </c>
      <c r="AO12" s="1"/>
      <c r="AP12" s="1" t="s">
        <v>4</v>
      </c>
      <c r="AQ12" s="1" t="s">
        <v>4</v>
      </c>
      <c r="AR12" s="1" t="s">
        <v>4</v>
      </c>
      <c r="AS12" s="1"/>
      <c r="AT12" s="1"/>
      <c r="AU12" s="1"/>
      <c r="AV12" s="1"/>
      <c r="AW12" s="1"/>
      <c r="AX12" s="1" t="s">
        <v>4</v>
      </c>
      <c r="AY12" s="1" t="s">
        <v>4</v>
      </c>
      <c r="AZ12" s="1" t="s">
        <v>4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4</v>
      </c>
      <c r="CJ12" s="1" t="s">
        <v>4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16483241</v>
      </c>
      <c r="E14" s="1">
        <v>16483255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11</v>
      </c>
      <c r="D16" s="7" t="s">
        <v>11</v>
      </c>
      <c r="E16" s="8">
        <f>(Source!F553)/1000</f>
        <v>177.31870999999998</v>
      </c>
      <c r="F16" s="8">
        <f>(Source!F554)/1000</f>
        <v>83.409509999999997</v>
      </c>
      <c r="G16" s="8">
        <f>(Source!F545)/1000</f>
        <v>0</v>
      </c>
      <c r="H16" s="8">
        <f>(Source!F555)/1000+(Source!F556)/1000</f>
        <v>2.95723</v>
      </c>
      <c r="I16" s="8">
        <f>E16+F16+G16+H16</f>
        <v>263.68544999999995</v>
      </c>
      <c r="J16" s="8">
        <f>(Source!F551)/1000</f>
        <v>25.902939999999997</v>
      </c>
      <c r="T16" s="9">
        <f>(Source!P553)/1000</f>
        <v>1157.89121</v>
      </c>
      <c r="U16" s="9">
        <f>(Source!P554)/1000</f>
        <v>544.66380000000004</v>
      </c>
      <c r="V16" s="9">
        <f>(Source!P545)/1000</f>
        <v>0</v>
      </c>
      <c r="W16" s="9">
        <f>(Source!P555)/1000+(Source!P556)/1000</f>
        <v>55.74371</v>
      </c>
      <c r="X16" s="9">
        <f>T16+U16+V16+W16</f>
        <v>1758.29872</v>
      </c>
      <c r="Y16" s="9">
        <f>(Source!P551)/1000</f>
        <v>186.91844</v>
      </c>
      <c r="AI16" s="7">
        <v>0</v>
      </c>
      <c r="AJ16" s="7">
        <v>0</v>
      </c>
      <c r="AK16" s="7" t="s">
        <v>4</v>
      </c>
      <c r="AL16" s="7" t="s">
        <v>4</v>
      </c>
      <c r="AM16" s="7" t="s">
        <v>4</v>
      </c>
      <c r="AN16" s="7">
        <v>0</v>
      </c>
      <c r="AO16" s="7" t="s">
        <v>4</v>
      </c>
      <c r="AP16" s="7" t="s">
        <v>4</v>
      </c>
      <c r="AT16" s="8">
        <v>225058.71</v>
      </c>
      <c r="AU16" s="8">
        <v>194749.31</v>
      </c>
      <c r="AV16" s="8">
        <v>0</v>
      </c>
      <c r="AW16" s="8">
        <v>0</v>
      </c>
      <c r="AX16" s="8">
        <v>0</v>
      </c>
      <c r="AY16" s="8">
        <v>4406.46</v>
      </c>
      <c r="AZ16" s="8">
        <v>679.97</v>
      </c>
      <c r="BA16" s="8">
        <v>25902.94</v>
      </c>
      <c r="BB16" s="8">
        <v>177318.71</v>
      </c>
      <c r="BC16" s="8">
        <v>83409.509999999995</v>
      </c>
      <c r="BD16" s="8">
        <v>2957.23</v>
      </c>
      <c r="BE16" s="8">
        <v>0</v>
      </c>
      <c r="BF16" s="8">
        <v>2927.0808591499999</v>
      </c>
      <c r="BG16" s="8">
        <v>61.198355099999993</v>
      </c>
      <c r="BH16" s="8">
        <v>0</v>
      </c>
      <c r="BI16" s="8">
        <v>23743.32</v>
      </c>
      <c r="BJ16" s="8">
        <v>14883.42</v>
      </c>
      <c r="BK16" s="8">
        <v>263685.45</v>
      </c>
      <c r="BR16" s="9">
        <v>1487405.51</v>
      </c>
      <c r="BS16" s="9">
        <v>1271713.02</v>
      </c>
      <c r="BT16" s="9">
        <v>0</v>
      </c>
      <c r="BU16" s="9">
        <v>0</v>
      </c>
      <c r="BV16" s="9">
        <v>0</v>
      </c>
      <c r="BW16" s="9">
        <v>28774.05</v>
      </c>
      <c r="BX16" s="9">
        <v>4440.2</v>
      </c>
      <c r="BY16" s="9">
        <v>186918.44</v>
      </c>
      <c r="BZ16" s="9">
        <v>1157891.21</v>
      </c>
      <c r="CA16" s="9">
        <v>544663.80000000005</v>
      </c>
      <c r="CB16" s="9">
        <v>55743.71</v>
      </c>
      <c r="CC16" s="9">
        <v>0</v>
      </c>
      <c r="CD16" s="9">
        <v>2927.0808591499999</v>
      </c>
      <c r="CE16" s="9">
        <v>61.198355099999993</v>
      </c>
      <c r="CF16" s="9">
        <v>0</v>
      </c>
      <c r="CG16" s="9">
        <v>166595.82</v>
      </c>
      <c r="CH16" s="9">
        <v>104297.39</v>
      </c>
      <c r="CI16" s="9">
        <v>1758298.72</v>
      </c>
    </row>
    <row r="18" spans="1:40" x14ac:dyDescent="0.2">
      <c r="A18">
        <v>51</v>
      </c>
      <c r="E18" s="10">
        <f>SUMIF(A16:A17,3,E16:E17)</f>
        <v>177.31870999999998</v>
      </c>
      <c r="F18" s="10">
        <f>SUMIF(A16:A17,3,F16:F17)</f>
        <v>83.409509999999997</v>
      </c>
      <c r="G18" s="10">
        <f>SUMIF(A16:A17,3,G16:G17)</f>
        <v>0</v>
      </c>
      <c r="H18" s="10">
        <f>SUMIF(A16:A17,3,H16:H17)</f>
        <v>2.95723</v>
      </c>
      <c r="I18" s="10">
        <f>SUMIF(A16:A17,3,I16:I17)</f>
        <v>263.68544999999995</v>
      </c>
      <c r="J18" s="10">
        <f>SUMIF(A16:A17,3,J16:J17)</f>
        <v>25.902939999999997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1157.89121</v>
      </c>
      <c r="U18" s="3">
        <f>SUMIF(A16:A17,3,U16:U17)</f>
        <v>544.66380000000004</v>
      </c>
      <c r="V18" s="3">
        <f>SUMIF(A16:A17,3,V16:V17)</f>
        <v>0</v>
      </c>
      <c r="W18" s="3">
        <f>SUMIF(A16:A17,3,W16:W17)</f>
        <v>55.74371</v>
      </c>
      <c r="X18" s="3">
        <f>SUMIF(A16:A17,3,X16:X17)</f>
        <v>1758.29872</v>
      </c>
      <c r="Y18" s="3">
        <f>SUMIF(A16:A17,3,Y16:Y17)</f>
        <v>186.91844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0</v>
      </c>
      <c r="F20" s="5">
        <v>225058.71</v>
      </c>
      <c r="G20" s="5" t="s">
        <v>298</v>
      </c>
      <c r="H20" s="5" t="s">
        <v>299</v>
      </c>
      <c r="I20" s="5"/>
      <c r="J20" s="5"/>
      <c r="K20" s="5">
        <v>201</v>
      </c>
      <c r="L20" s="5">
        <v>1</v>
      </c>
      <c r="M20" s="5">
        <v>3</v>
      </c>
      <c r="N20" s="5" t="s">
        <v>4</v>
      </c>
      <c r="O20" s="5">
        <v>2</v>
      </c>
      <c r="P20" s="5">
        <v>1487405.51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194749.31</v>
      </c>
      <c r="G21" s="5" t="s">
        <v>300</v>
      </c>
      <c r="H21" s="5" t="s">
        <v>301</v>
      </c>
      <c r="I21" s="5"/>
      <c r="J21" s="5"/>
      <c r="K21" s="5">
        <v>202</v>
      </c>
      <c r="L21" s="5">
        <v>2</v>
      </c>
      <c r="M21" s="5">
        <v>3</v>
      </c>
      <c r="N21" s="5" t="s">
        <v>4</v>
      </c>
      <c r="O21" s="5">
        <v>2</v>
      </c>
      <c r="P21" s="5">
        <v>1271713.02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302</v>
      </c>
      <c r="H22" s="5" t="s">
        <v>303</v>
      </c>
      <c r="I22" s="5"/>
      <c r="J22" s="5"/>
      <c r="K22" s="5">
        <v>222</v>
      </c>
      <c r="L22" s="5">
        <v>3</v>
      </c>
      <c r="M22" s="5">
        <v>3</v>
      </c>
      <c r="N22" s="5" t="s">
        <v>4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194749.31</v>
      </c>
      <c r="G23" s="5" t="s">
        <v>304</v>
      </c>
      <c r="H23" s="5" t="s">
        <v>305</v>
      </c>
      <c r="I23" s="5"/>
      <c r="J23" s="5"/>
      <c r="K23" s="5">
        <v>225</v>
      </c>
      <c r="L23" s="5">
        <v>4</v>
      </c>
      <c r="M23" s="5">
        <v>3</v>
      </c>
      <c r="N23" s="5" t="s">
        <v>4</v>
      </c>
      <c r="O23" s="5">
        <v>2</v>
      </c>
      <c r="P23" s="5">
        <v>1271713.02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194749.31</v>
      </c>
      <c r="G24" s="5" t="s">
        <v>306</v>
      </c>
      <c r="H24" s="5" t="s">
        <v>307</v>
      </c>
      <c r="I24" s="5"/>
      <c r="J24" s="5"/>
      <c r="K24" s="5">
        <v>226</v>
      </c>
      <c r="L24" s="5">
        <v>5</v>
      </c>
      <c r="M24" s="5">
        <v>3</v>
      </c>
      <c r="N24" s="5" t="s">
        <v>4</v>
      </c>
      <c r="O24" s="5">
        <v>2</v>
      </c>
      <c r="P24" s="5">
        <v>1271713.02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308</v>
      </c>
      <c r="H25" s="5" t="s">
        <v>309</v>
      </c>
      <c r="I25" s="5"/>
      <c r="J25" s="5"/>
      <c r="K25" s="5">
        <v>227</v>
      </c>
      <c r="L25" s="5">
        <v>6</v>
      </c>
      <c r="M25" s="5">
        <v>3</v>
      </c>
      <c r="N25" s="5" t="s">
        <v>4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194749.31</v>
      </c>
      <c r="G26" s="5" t="s">
        <v>310</v>
      </c>
      <c r="H26" s="5" t="s">
        <v>311</v>
      </c>
      <c r="I26" s="5"/>
      <c r="J26" s="5"/>
      <c r="K26" s="5">
        <v>228</v>
      </c>
      <c r="L26" s="5">
        <v>7</v>
      </c>
      <c r="M26" s="5">
        <v>3</v>
      </c>
      <c r="N26" s="5" t="s">
        <v>4</v>
      </c>
      <c r="O26" s="5">
        <v>2</v>
      </c>
      <c r="P26" s="5">
        <v>1271713.02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312</v>
      </c>
      <c r="H27" s="5" t="s">
        <v>313</v>
      </c>
      <c r="I27" s="5"/>
      <c r="J27" s="5"/>
      <c r="K27" s="5">
        <v>216</v>
      </c>
      <c r="L27" s="5">
        <v>8</v>
      </c>
      <c r="M27" s="5">
        <v>3</v>
      </c>
      <c r="N27" s="5" t="s">
        <v>4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314</v>
      </c>
      <c r="H28" s="5" t="s">
        <v>315</v>
      </c>
      <c r="I28" s="5"/>
      <c r="J28" s="5"/>
      <c r="K28" s="5">
        <v>223</v>
      </c>
      <c r="L28" s="5">
        <v>9</v>
      </c>
      <c r="M28" s="5">
        <v>3</v>
      </c>
      <c r="N28" s="5" t="s">
        <v>4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316</v>
      </c>
      <c r="H29" s="5" t="s">
        <v>317</v>
      </c>
      <c r="I29" s="5"/>
      <c r="J29" s="5"/>
      <c r="K29" s="5">
        <v>229</v>
      </c>
      <c r="L29" s="5">
        <v>10</v>
      </c>
      <c r="M29" s="5">
        <v>3</v>
      </c>
      <c r="N29" s="5" t="s">
        <v>4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4406.46</v>
      </c>
      <c r="G30" s="5" t="s">
        <v>318</v>
      </c>
      <c r="H30" s="5" t="s">
        <v>319</v>
      </c>
      <c r="I30" s="5"/>
      <c r="J30" s="5"/>
      <c r="K30" s="5">
        <v>203</v>
      </c>
      <c r="L30" s="5">
        <v>11</v>
      </c>
      <c r="M30" s="5">
        <v>3</v>
      </c>
      <c r="N30" s="5" t="s">
        <v>4</v>
      </c>
      <c r="O30" s="5">
        <v>2</v>
      </c>
      <c r="P30" s="5">
        <v>28774.05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320</v>
      </c>
      <c r="H31" s="5" t="s">
        <v>321</v>
      </c>
      <c r="I31" s="5"/>
      <c r="J31" s="5"/>
      <c r="K31" s="5">
        <v>231</v>
      </c>
      <c r="L31" s="5">
        <v>12</v>
      </c>
      <c r="M31" s="5">
        <v>3</v>
      </c>
      <c r="N31" s="5" t="s">
        <v>4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679.97</v>
      </c>
      <c r="G32" s="5" t="s">
        <v>322</v>
      </c>
      <c r="H32" s="5" t="s">
        <v>323</v>
      </c>
      <c r="I32" s="5"/>
      <c r="J32" s="5"/>
      <c r="K32" s="5">
        <v>204</v>
      </c>
      <c r="L32" s="5">
        <v>13</v>
      </c>
      <c r="M32" s="5">
        <v>3</v>
      </c>
      <c r="N32" s="5" t="s">
        <v>4</v>
      </c>
      <c r="O32" s="5">
        <v>2</v>
      </c>
      <c r="P32" s="5">
        <v>4440.2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25902.94</v>
      </c>
      <c r="G33" s="5" t="s">
        <v>324</v>
      </c>
      <c r="H33" s="5" t="s">
        <v>325</v>
      </c>
      <c r="I33" s="5"/>
      <c r="J33" s="5"/>
      <c r="K33" s="5">
        <v>205</v>
      </c>
      <c r="L33" s="5">
        <v>14</v>
      </c>
      <c r="M33" s="5">
        <v>3</v>
      </c>
      <c r="N33" s="5" t="s">
        <v>4</v>
      </c>
      <c r="O33" s="5">
        <v>2</v>
      </c>
      <c r="P33" s="5">
        <v>186918.44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326</v>
      </c>
      <c r="H34" s="5" t="s">
        <v>327</v>
      </c>
      <c r="I34" s="5"/>
      <c r="J34" s="5"/>
      <c r="K34" s="5">
        <v>232</v>
      </c>
      <c r="L34" s="5">
        <v>15</v>
      </c>
      <c r="M34" s="5">
        <v>3</v>
      </c>
      <c r="N34" s="5" t="s">
        <v>4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177318.71</v>
      </c>
      <c r="G35" s="5" t="s">
        <v>328</v>
      </c>
      <c r="H35" s="5" t="s">
        <v>329</v>
      </c>
      <c r="I35" s="5"/>
      <c r="J35" s="5"/>
      <c r="K35" s="5">
        <v>214</v>
      </c>
      <c r="L35" s="5">
        <v>16</v>
      </c>
      <c r="M35" s="5">
        <v>3</v>
      </c>
      <c r="N35" s="5" t="s">
        <v>4</v>
      </c>
      <c r="O35" s="5">
        <v>2</v>
      </c>
      <c r="P35" s="5">
        <v>1157891.21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83409.509999999995</v>
      </c>
      <c r="G36" s="5" t="s">
        <v>330</v>
      </c>
      <c r="H36" s="5" t="s">
        <v>331</v>
      </c>
      <c r="I36" s="5"/>
      <c r="J36" s="5"/>
      <c r="K36" s="5">
        <v>215</v>
      </c>
      <c r="L36" s="5">
        <v>17</v>
      </c>
      <c r="M36" s="5">
        <v>3</v>
      </c>
      <c r="N36" s="5" t="s">
        <v>4</v>
      </c>
      <c r="O36" s="5">
        <v>2</v>
      </c>
      <c r="P36" s="5">
        <v>544663.80000000005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2957.23</v>
      </c>
      <c r="G37" s="5" t="s">
        <v>332</v>
      </c>
      <c r="H37" s="5" t="s">
        <v>333</v>
      </c>
      <c r="I37" s="5"/>
      <c r="J37" s="5"/>
      <c r="K37" s="5">
        <v>217</v>
      </c>
      <c r="L37" s="5">
        <v>18</v>
      </c>
      <c r="M37" s="5">
        <v>3</v>
      </c>
      <c r="N37" s="5" t="s">
        <v>4</v>
      </c>
      <c r="O37" s="5">
        <v>2</v>
      </c>
      <c r="P37" s="5">
        <v>55743.71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334</v>
      </c>
      <c r="H38" s="5" t="s">
        <v>335</v>
      </c>
      <c r="I38" s="5"/>
      <c r="J38" s="5"/>
      <c r="K38" s="5">
        <v>230</v>
      </c>
      <c r="L38" s="5">
        <v>19</v>
      </c>
      <c r="M38" s="5">
        <v>3</v>
      </c>
      <c r="N38" s="5" t="s">
        <v>4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336</v>
      </c>
      <c r="H39" s="5" t="s">
        <v>337</v>
      </c>
      <c r="I39" s="5"/>
      <c r="J39" s="5"/>
      <c r="K39" s="5">
        <v>206</v>
      </c>
      <c r="L39" s="5">
        <v>20</v>
      </c>
      <c r="M39" s="5">
        <v>3</v>
      </c>
      <c r="N39" s="5" t="s">
        <v>4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2927.0808591499999</v>
      </c>
      <c r="G40" s="5" t="s">
        <v>338</v>
      </c>
      <c r="H40" s="5" t="s">
        <v>339</v>
      </c>
      <c r="I40" s="5"/>
      <c r="J40" s="5"/>
      <c r="K40" s="5">
        <v>207</v>
      </c>
      <c r="L40" s="5">
        <v>21</v>
      </c>
      <c r="M40" s="5">
        <v>3</v>
      </c>
      <c r="N40" s="5" t="s">
        <v>4</v>
      </c>
      <c r="O40" s="5">
        <v>-1</v>
      </c>
      <c r="P40" s="5">
        <v>2927.0808591499999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61.198355099999993</v>
      </c>
      <c r="G41" s="5" t="s">
        <v>340</v>
      </c>
      <c r="H41" s="5" t="s">
        <v>341</v>
      </c>
      <c r="I41" s="5"/>
      <c r="J41" s="5"/>
      <c r="K41" s="5">
        <v>208</v>
      </c>
      <c r="L41" s="5">
        <v>22</v>
      </c>
      <c r="M41" s="5">
        <v>3</v>
      </c>
      <c r="N41" s="5" t="s">
        <v>4</v>
      </c>
      <c r="O41" s="5">
        <v>-1</v>
      </c>
      <c r="P41" s="5">
        <v>61.198355099999993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342</v>
      </c>
      <c r="H42" s="5" t="s">
        <v>343</v>
      </c>
      <c r="I42" s="5"/>
      <c r="J42" s="5"/>
      <c r="K42" s="5">
        <v>209</v>
      </c>
      <c r="L42" s="5">
        <v>23</v>
      </c>
      <c r="M42" s="5">
        <v>3</v>
      </c>
      <c r="N42" s="5" t="s">
        <v>4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0</v>
      </c>
      <c r="F43" s="5">
        <v>23743.32</v>
      </c>
      <c r="G43" s="5" t="s">
        <v>344</v>
      </c>
      <c r="H43" s="5" t="s">
        <v>345</v>
      </c>
      <c r="I43" s="5"/>
      <c r="J43" s="5"/>
      <c r="K43" s="5">
        <v>210</v>
      </c>
      <c r="L43" s="5">
        <v>24</v>
      </c>
      <c r="M43" s="5">
        <v>3</v>
      </c>
      <c r="N43" s="5" t="s">
        <v>4</v>
      </c>
      <c r="O43" s="5">
        <v>2</v>
      </c>
      <c r="P43" s="5">
        <v>166595.82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0</v>
      </c>
      <c r="F44" s="5">
        <v>14883.42</v>
      </c>
      <c r="G44" s="5" t="s">
        <v>346</v>
      </c>
      <c r="H44" s="5" t="s">
        <v>347</v>
      </c>
      <c r="I44" s="5"/>
      <c r="J44" s="5"/>
      <c r="K44" s="5">
        <v>211</v>
      </c>
      <c r="L44" s="5">
        <v>25</v>
      </c>
      <c r="M44" s="5">
        <v>3</v>
      </c>
      <c r="N44" s="5" t="s">
        <v>4</v>
      </c>
      <c r="O44" s="5">
        <v>2</v>
      </c>
      <c r="P44" s="5">
        <v>104297.39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263685.45</v>
      </c>
      <c r="G45" s="5" t="s">
        <v>348</v>
      </c>
      <c r="H45" s="5" t="s">
        <v>349</v>
      </c>
      <c r="I45" s="5"/>
      <c r="J45" s="5"/>
      <c r="K45" s="5">
        <v>224</v>
      </c>
      <c r="L45" s="5">
        <v>26</v>
      </c>
      <c r="M45" s="5">
        <v>3</v>
      </c>
      <c r="N45" s="5" t="s">
        <v>4</v>
      </c>
      <c r="O45" s="5">
        <v>2</v>
      </c>
      <c r="P45" s="5">
        <v>1758298.72</v>
      </c>
    </row>
    <row r="46" spans="1:16" x14ac:dyDescent="0.2">
      <c r="A46" s="5">
        <v>50</v>
      </c>
      <c r="B46" s="5">
        <v>0</v>
      </c>
      <c r="C46" s="5">
        <v>0</v>
      </c>
      <c r="D46" s="5">
        <v>2</v>
      </c>
      <c r="E46" s="5">
        <v>201</v>
      </c>
      <c r="F46" s="5">
        <v>225058.71</v>
      </c>
      <c r="G46" s="5" t="s">
        <v>350</v>
      </c>
      <c r="H46" s="5" t="s">
        <v>351</v>
      </c>
      <c r="I46" s="5"/>
      <c r="J46" s="5"/>
      <c r="K46" s="5">
        <v>212</v>
      </c>
      <c r="L46" s="5">
        <v>27</v>
      </c>
      <c r="M46" s="5">
        <v>3</v>
      </c>
      <c r="N46" s="5" t="s">
        <v>4</v>
      </c>
      <c r="O46" s="5">
        <v>2</v>
      </c>
      <c r="P46" s="5">
        <v>1487405.51</v>
      </c>
    </row>
    <row r="47" spans="1:16" x14ac:dyDescent="0.2">
      <c r="A47" s="5">
        <v>50</v>
      </c>
      <c r="B47" s="5">
        <v>0</v>
      </c>
      <c r="C47" s="5">
        <v>0</v>
      </c>
      <c r="D47" s="5">
        <v>2</v>
      </c>
      <c r="E47" s="5">
        <v>210</v>
      </c>
      <c r="F47" s="5">
        <v>23743.32</v>
      </c>
      <c r="G47" s="5" t="s">
        <v>352</v>
      </c>
      <c r="H47" s="5" t="s">
        <v>345</v>
      </c>
      <c r="I47" s="5"/>
      <c r="J47" s="5"/>
      <c r="K47" s="5">
        <v>212</v>
      </c>
      <c r="L47" s="5">
        <v>28</v>
      </c>
      <c r="M47" s="5">
        <v>3</v>
      </c>
      <c r="N47" s="5" t="s">
        <v>4</v>
      </c>
      <c r="O47" s="5">
        <v>2</v>
      </c>
      <c r="P47" s="5">
        <v>166595.82</v>
      </c>
    </row>
    <row r="48" spans="1:16" x14ac:dyDescent="0.2">
      <c r="A48" s="5">
        <v>50</v>
      </c>
      <c r="B48" s="5">
        <v>0</v>
      </c>
      <c r="C48" s="5">
        <v>0</v>
      </c>
      <c r="D48" s="5">
        <v>2</v>
      </c>
      <c r="E48" s="5">
        <v>211</v>
      </c>
      <c r="F48" s="5">
        <v>14883.42</v>
      </c>
      <c r="G48" s="5" t="s">
        <v>353</v>
      </c>
      <c r="H48" s="5" t="s">
        <v>347</v>
      </c>
      <c r="I48" s="5"/>
      <c r="J48" s="5"/>
      <c r="K48" s="5">
        <v>212</v>
      </c>
      <c r="L48" s="5">
        <v>29</v>
      </c>
      <c r="M48" s="5">
        <v>3</v>
      </c>
      <c r="N48" s="5" t="s">
        <v>4</v>
      </c>
      <c r="O48" s="5">
        <v>2</v>
      </c>
      <c r="P48" s="5">
        <v>104297.39</v>
      </c>
    </row>
    <row r="49" spans="1:34" x14ac:dyDescent="0.2">
      <c r="A49" s="5">
        <v>50</v>
      </c>
      <c r="B49" s="5">
        <v>0</v>
      </c>
      <c r="C49" s="5">
        <v>0</v>
      </c>
      <c r="D49" s="5">
        <v>2</v>
      </c>
      <c r="E49" s="5">
        <v>0</v>
      </c>
      <c r="F49" s="5">
        <v>263685.45</v>
      </c>
      <c r="G49" s="5" t="s">
        <v>354</v>
      </c>
      <c r="H49" s="5" t="s">
        <v>355</v>
      </c>
      <c r="I49" s="5"/>
      <c r="J49" s="5"/>
      <c r="K49" s="5">
        <v>212</v>
      </c>
      <c r="L49" s="5">
        <v>30</v>
      </c>
      <c r="M49" s="5">
        <v>3</v>
      </c>
      <c r="N49" s="5" t="s">
        <v>4</v>
      </c>
      <c r="O49" s="5">
        <v>2</v>
      </c>
      <c r="P49" s="5">
        <v>1758298.72</v>
      </c>
    </row>
    <row r="50" spans="1:34" x14ac:dyDescent="0.2">
      <c r="A50" s="5">
        <v>50</v>
      </c>
      <c r="B50" s="5">
        <v>0</v>
      </c>
      <c r="C50" s="5">
        <v>0</v>
      </c>
      <c r="D50" s="5">
        <v>2</v>
      </c>
      <c r="E50" s="5">
        <v>0</v>
      </c>
      <c r="F50" s="5">
        <v>0</v>
      </c>
      <c r="G50" s="5" t="s">
        <v>356</v>
      </c>
      <c r="H50" s="5" t="s">
        <v>357</v>
      </c>
      <c r="I50" s="5"/>
      <c r="J50" s="5"/>
      <c r="K50" s="5">
        <v>212</v>
      </c>
      <c r="L50" s="5">
        <v>31</v>
      </c>
      <c r="M50" s="5">
        <v>3</v>
      </c>
      <c r="N50" s="5" t="s">
        <v>4</v>
      </c>
      <c r="O50" s="5">
        <v>-1</v>
      </c>
      <c r="P50" s="5">
        <v>0</v>
      </c>
    </row>
    <row r="51" spans="1:34" x14ac:dyDescent="0.2">
      <c r="A51" s="5">
        <v>50</v>
      </c>
      <c r="B51" s="5">
        <v>1</v>
      </c>
      <c r="C51" s="5">
        <v>0</v>
      </c>
      <c r="D51" s="5">
        <v>2</v>
      </c>
      <c r="E51" s="5">
        <v>0</v>
      </c>
      <c r="F51" s="5">
        <v>263685.45</v>
      </c>
      <c r="G51" s="5" t="s">
        <v>358</v>
      </c>
      <c r="H51" s="5" t="s">
        <v>355</v>
      </c>
      <c r="I51" s="5"/>
      <c r="J51" s="5"/>
      <c r="K51" s="5">
        <v>212</v>
      </c>
      <c r="L51" s="5">
        <v>32</v>
      </c>
      <c r="M51" s="5">
        <v>0</v>
      </c>
      <c r="N51" s="5" t="s">
        <v>4</v>
      </c>
      <c r="O51" s="5">
        <v>2</v>
      </c>
      <c r="P51" s="5">
        <v>1758298.72</v>
      </c>
    </row>
    <row r="52" spans="1:34" x14ac:dyDescent="0.2">
      <c r="A52" s="5">
        <v>50</v>
      </c>
      <c r="B52" s="5">
        <v>1</v>
      </c>
      <c r="C52" s="5">
        <v>0</v>
      </c>
      <c r="D52" s="5">
        <v>2</v>
      </c>
      <c r="E52" s="5">
        <v>0</v>
      </c>
      <c r="F52" s="5">
        <v>47463.38</v>
      </c>
      <c r="G52" s="5" t="s">
        <v>359</v>
      </c>
      <c r="H52" s="5" t="s">
        <v>360</v>
      </c>
      <c r="I52" s="5"/>
      <c r="J52" s="5"/>
      <c r="K52" s="5">
        <v>212</v>
      </c>
      <c r="L52" s="5">
        <v>33</v>
      </c>
      <c r="M52" s="5">
        <v>0</v>
      </c>
      <c r="N52" s="5" t="s">
        <v>4</v>
      </c>
      <c r="O52" s="5">
        <v>2</v>
      </c>
      <c r="P52" s="5">
        <v>316493.77</v>
      </c>
    </row>
    <row r="53" spans="1:34" x14ac:dyDescent="0.2">
      <c r="A53" s="5">
        <v>50</v>
      </c>
      <c r="B53" s="5">
        <v>1</v>
      </c>
      <c r="C53" s="5">
        <v>0</v>
      </c>
      <c r="D53" s="5">
        <v>2</v>
      </c>
      <c r="E53" s="5">
        <v>213</v>
      </c>
      <c r="F53" s="5">
        <v>311148.83</v>
      </c>
      <c r="G53" s="5" t="s">
        <v>361</v>
      </c>
      <c r="H53" s="5" t="s">
        <v>348</v>
      </c>
      <c r="I53" s="5"/>
      <c r="J53" s="5"/>
      <c r="K53" s="5">
        <v>212</v>
      </c>
      <c r="L53" s="5">
        <v>34</v>
      </c>
      <c r="M53" s="5">
        <v>0</v>
      </c>
      <c r="N53" s="5" t="s">
        <v>4</v>
      </c>
      <c r="O53" s="5">
        <v>2</v>
      </c>
      <c r="P53" s="5">
        <v>2074792.49</v>
      </c>
    </row>
    <row r="55" spans="1:34" x14ac:dyDescent="0.2">
      <c r="A55">
        <v>-1</v>
      </c>
    </row>
    <row r="58" spans="1:34" x14ac:dyDescent="0.2">
      <c r="A58" s="4">
        <v>75</v>
      </c>
      <c r="B58" s="4" t="s">
        <v>689</v>
      </c>
      <c r="C58" s="4">
        <v>2000</v>
      </c>
      <c r="D58" s="4">
        <v>0</v>
      </c>
      <c r="E58" s="4">
        <v>1</v>
      </c>
      <c r="F58" s="4">
        <v>0</v>
      </c>
      <c r="G58" s="4">
        <v>0</v>
      </c>
      <c r="H58" s="4">
        <v>1</v>
      </c>
      <c r="I58" s="4">
        <v>0</v>
      </c>
      <c r="J58" s="4">
        <v>1</v>
      </c>
      <c r="K58" s="4">
        <v>0</v>
      </c>
      <c r="L58" s="4">
        <v>0</v>
      </c>
      <c r="M58" s="4">
        <v>0</v>
      </c>
      <c r="N58" s="4">
        <v>16483241</v>
      </c>
      <c r="O58" s="4">
        <v>1</v>
      </c>
    </row>
    <row r="59" spans="1:34" x14ac:dyDescent="0.2">
      <c r="A59" s="4">
        <v>75</v>
      </c>
      <c r="B59" s="4" t="s">
        <v>690</v>
      </c>
      <c r="C59" s="4">
        <v>2017</v>
      </c>
      <c r="D59" s="4">
        <v>0</v>
      </c>
      <c r="E59" s="4">
        <v>1</v>
      </c>
      <c r="F59" s="4"/>
      <c r="G59" s="4">
        <v>0</v>
      </c>
      <c r="H59" s="4">
        <v>1</v>
      </c>
      <c r="I59" s="4">
        <v>0</v>
      </c>
      <c r="J59" s="4">
        <v>1</v>
      </c>
      <c r="K59" s="4">
        <v>0</v>
      </c>
      <c r="L59" s="4">
        <v>0</v>
      </c>
      <c r="M59" s="4">
        <v>1</v>
      </c>
      <c r="N59" s="4">
        <v>16483255</v>
      </c>
      <c r="O59" s="4">
        <v>2</v>
      </c>
    </row>
    <row r="60" spans="1:34" x14ac:dyDescent="0.2">
      <c r="A60" s="6">
        <v>3</v>
      </c>
      <c r="B60" s="6" t="s">
        <v>691</v>
      </c>
      <c r="C60" s="6">
        <v>6.53</v>
      </c>
      <c r="D60" s="6">
        <v>1</v>
      </c>
      <c r="E60" s="6">
        <v>1</v>
      </c>
      <c r="F60" s="6">
        <v>1</v>
      </c>
      <c r="G60" s="6">
        <v>1</v>
      </c>
      <c r="H60" s="6">
        <v>1</v>
      </c>
      <c r="I60" s="6">
        <v>1</v>
      </c>
      <c r="J60" s="6">
        <v>1</v>
      </c>
      <c r="K60" s="6">
        <v>18.850000000000001</v>
      </c>
      <c r="L60" s="6">
        <v>1</v>
      </c>
      <c r="M60" s="6">
        <v>6.53</v>
      </c>
      <c r="N60" s="6">
        <v>1</v>
      </c>
      <c r="O60" s="6">
        <v>1</v>
      </c>
      <c r="P60" s="6">
        <v>1</v>
      </c>
      <c r="Q60" s="6">
        <v>18.850000000000001</v>
      </c>
      <c r="R60" s="6">
        <v>1</v>
      </c>
      <c r="S60" s="6" t="s">
        <v>4</v>
      </c>
      <c r="T60" s="6" t="s">
        <v>4</v>
      </c>
      <c r="U60" s="6" t="s">
        <v>4</v>
      </c>
      <c r="V60" s="6" t="s">
        <v>4</v>
      </c>
      <c r="W60" s="6" t="s">
        <v>4</v>
      </c>
      <c r="X60" s="6" t="s">
        <v>4</v>
      </c>
      <c r="Y60" s="6" t="s">
        <v>4</v>
      </c>
      <c r="Z60" s="6" t="s">
        <v>4</v>
      </c>
      <c r="AA60" s="6" t="s">
        <v>4</v>
      </c>
      <c r="AB60" s="6" t="s">
        <v>4</v>
      </c>
      <c r="AC60" s="6" t="s">
        <v>4</v>
      </c>
      <c r="AD60" s="6" t="s">
        <v>4</v>
      </c>
      <c r="AE60" s="6" t="s">
        <v>4</v>
      </c>
      <c r="AF60" s="6" t="s">
        <v>4</v>
      </c>
      <c r="AG60" s="6" t="s">
        <v>4</v>
      </c>
      <c r="AH60" s="6" t="s">
        <v>4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92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16483241</v>
      </c>
      <c r="C1">
        <v>16483330</v>
      </c>
      <c r="D1">
        <v>15446300</v>
      </c>
      <c r="E1">
        <v>1</v>
      </c>
      <c r="F1">
        <v>1</v>
      </c>
      <c r="G1">
        <v>1</v>
      </c>
      <c r="H1">
        <v>1</v>
      </c>
      <c r="I1" t="s">
        <v>693</v>
      </c>
      <c r="J1" t="s">
        <v>4</v>
      </c>
      <c r="K1" t="s">
        <v>694</v>
      </c>
      <c r="L1">
        <v>1191</v>
      </c>
      <c r="N1">
        <v>1013</v>
      </c>
      <c r="O1" t="s">
        <v>695</v>
      </c>
      <c r="P1" t="s">
        <v>695</v>
      </c>
      <c r="Q1">
        <v>1</v>
      </c>
      <c r="W1">
        <v>0</v>
      </c>
      <c r="X1">
        <v>912892513</v>
      </c>
      <c r="Y1">
        <v>1.68</v>
      </c>
      <c r="AA1">
        <v>0</v>
      </c>
      <c r="AB1">
        <v>0</v>
      </c>
      <c r="AC1">
        <v>0</v>
      </c>
      <c r="AD1">
        <v>9.92</v>
      </c>
      <c r="AE1">
        <v>0</v>
      </c>
      <c r="AF1">
        <v>0</v>
      </c>
      <c r="AG1">
        <v>0</v>
      </c>
      <c r="AH1">
        <v>9.92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4</v>
      </c>
      <c r="AT1">
        <v>2.4</v>
      </c>
      <c r="AU1" t="s">
        <v>21</v>
      </c>
      <c r="AV1">
        <v>1</v>
      </c>
      <c r="AW1">
        <v>2</v>
      </c>
      <c r="AX1">
        <v>16483353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23.184000000000001</v>
      </c>
      <c r="CY1">
        <f>AD1</f>
        <v>9.92</v>
      </c>
      <c r="CZ1">
        <f>AH1</f>
        <v>9.92</v>
      </c>
      <c r="DA1">
        <f>AL1</f>
        <v>1</v>
      </c>
      <c r="DB1">
        <v>0</v>
      </c>
    </row>
    <row r="2" spans="1:106" x14ac:dyDescent="0.2">
      <c r="A2">
        <f>ROW(Source!A28)</f>
        <v>28</v>
      </c>
      <c r="B2">
        <v>16483241</v>
      </c>
      <c r="C2">
        <v>16483330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696</v>
      </c>
      <c r="J2" t="s">
        <v>4</v>
      </c>
      <c r="K2" t="s">
        <v>697</v>
      </c>
      <c r="L2">
        <v>1191</v>
      </c>
      <c r="N2">
        <v>1013</v>
      </c>
      <c r="O2" t="s">
        <v>695</v>
      </c>
      <c r="P2" t="s">
        <v>695</v>
      </c>
      <c r="Q2">
        <v>1</v>
      </c>
      <c r="W2">
        <v>0</v>
      </c>
      <c r="X2">
        <v>-1417349443</v>
      </c>
      <c r="Y2">
        <v>0.17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4</v>
      </c>
      <c r="AT2">
        <v>0.17</v>
      </c>
      <c r="AU2" t="s">
        <v>4</v>
      </c>
      <c r="AV2">
        <v>2</v>
      </c>
      <c r="AW2">
        <v>2</v>
      </c>
      <c r="AX2">
        <v>16483354</v>
      </c>
      <c r="AY2">
        <v>1</v>
      </c>
      <c r="AZ2">
        <v>2048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2.3460000000000001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16483241</v>
      </c>
      <c r="C3">
        <v>16483330</v>
      </c>
      <c r="D3">
        <v>15249073</v>
      </c>
      <c r="E3">
        <v>1</v>
      </c>
      <c r="F3">
        <v>1</v>
      </c>
      <c r="G3">
        <v>1</v>
      </c>
      <c r="H3">
        <v>2</v>
      </c>
      <c r="I3" t="s">
        <v>698</v>
      </c>
      <c r="J3" t="s">
        <v>699</v>
      </c>
      <c r="K3" t="s">
        <v>700</v>
      </c>
      <c r="L3">
        <v>1368</v>
      </c>
      <c r="N3">
        <v>1011</v>
      </c>
      <c r="O3" t="s">
        <v>701</v>
      </c>
      <c r="P3" t="s">
        <v>701</v>
      </c>
      <c r="Q3">
        <v>1</v>
      </c>
      <c r="W3">
        <v>0</v>
      </c>
      <c r="X3">
        <v>1372534845</v>
      </c>
      <c r="Y3">
        <v>0.11899999999999999</v>
      </c>
      <c r="AA3">
        <v>0</v>
      </c>
      <c r="AB3">
        <v>65.709999999999994</v>
      </c>
      <c r="AC3">
        <v>11.6</v>
      </c>
      <c r="AD3">
        <v>0</v>
      </c>
      <c r="AE3">
        <v>0</v>
      </c>
      <c r="AF3">
        <v>65.709999999999994</v>
      </c>
      <c r="AG3">
        <v>11.6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4</v>
      </c>
      <c r="AT3">
        <v>0.17</v>
      </c>
      <c r="AU3" t="s">
        <v>21</v>
      </c>
      <c r="AV3">
        <v>0</v>
      </c>
      <c r="AW3">
        <v>2</v>
      </c>
      <c r="AX3">
        <v>16483355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1.6422000000000001</v>
      </c>
      <c r="CY3">
        <f>AB3</f>
        <v>65.709999999999994</v>
      </c>
      <c r="CZ3">
        <f>AF3</f>
        <v>65.709999999999994</v>
      </c>
      <c r="DA3">
        <f>AJ3</f>
        <v>1</v>
      </c>
      <c r="DB3">
        <v>0</v>
      </c>
    </row>
    <row r="4" spans="1:106" x14ac:dyDescent="0.2">
      <c r="A4">
        <f>ROW(Source!A28)</f>
        <v>28</v>
      </c>
      <c r="B4">
        <v>16483241</v>
      </c>
      <c r="C4">
        <v>16483330</v>
      </c>
      <c r="D4">
        <v>15249377</v>
      </c>
      <c r="E4">
        <v>1</v>
      </c>
      <c r="F4">
        <v>1</v>
      </c>
      <c r="G4">
        <v>1</v>
      </c>
      <c r="H4">
        <v>2</v>
      </c>
      <c r="I4" t="s">
        <v>702</v>
      </c>
      <c r="J4" t="s">
        <v>703</v>
      </c>
      <c r="K4" t="s">
        <v>704</v>
      </c>
      <c r="L4">
        <v>1368</v>
      </c>
      <c r="N4">
        <v>1011</v>
      </c>
      <c r="O4" t="s">
        <v>701</v>
      </c>
      <c r="P4" t="s">
        <v>701</v>
      </c>
      <c r="Q4">
        <v>1</v>
      </c>
      <c r="W4">
        <v>0</v>
      </c>
      <c r="X4">
        <v>-353815937</v>
      </c>
      <c r="Y4">
        <v>0.27999999999999997</v>
      </c>
      <c r="AA4">
        <v>0</v>
      </c>
      <c r="AB4">
        <v>8.1</v>
      </c>
      <c r="AC4">
        <v>0</v>
      </c>
      <c r="AD4">
        <v>0</v>
      </c>
      <c r="AE4">
        <v>0</v>
      </c>
      <c r="AF4">
        <v>8.1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4</v>
      </c>
      <c r="AT4">
        <v>0.4</v>
      </c>
      <c r="AU4" t="s">
        <v>21</v>
      </c>
      <c r="AV4">
        <v>0</v>
      </c>
      <c r="AW4">
        <v>2</v>
      </c>
      <c r="AX4">
        <v>16483356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Y4*Source!I28</f>
        <v>3.8639999999999999</v>
      </c>
      <c r="CY4">
        <f>AB4</f>
        <v>8.1</v>
      </c>
      <c r="CZ4">
        <f>AF4</f>
        <v>8.1</v>
      </c>
      <c r="DA4">
        <f>AJ4</f>
        <v>1</v>
      </c>
      <c r="DB4">
        <v>0</v>
      </c>
    </row>
    <row r="5" spans="1:106" x14ac:dyDescent="0.2">
      <c r="A5">
        <f>ROW(Source!A28)</f>
        <v>28</v>
      </c>
      <c r="B5">
        <v>16483241</v>
      </c>
      <c r="C5">
        <v>16483330</v>
      </c>
      <c r="D5">
        <v>15168750</v>
      </c>
      <c r="E5">
        <v>1</v>
      </c>
      <c r="F5">
        <v>1</v>
      </c>
      <c r="G5">
        <v>1</v>
      </c>
      <c r="H5">
        <v>3</v>
      </c>
      <c r="I5" t="s">
        <v>705</v>
      </c>
      <c r="J5" t="s">
        <v>706</v>
      </c>
      <c r="K5" t="s">
        <v>707</v>
      </c>
      <c r="L5">
        <v>1348</v>
      </c>
      <c r="N5">
        <v>1009</v>
      </c>
      <c r="O5" t="s">
        <v>199</v>
      </c>
      <c r="P5" t="s">
        <v>199</v>
      </c>
      <c r="Q5">
        <v>1000</v>
      </c>
      <c r="W5">
        <v>0</v>
      </c>
      <c r="X5">
        <v>-714836380</v>
      </c>
      <c r="Y5">
        <v>0</v>
      </c>
      <c r="AA5">
        <v>10315.01</v>
      </c>
      <c r="AB5">
        <v>0</v>
      </c>
      <c r="AC5">
        <v>0</v>
      </c>
      <c r="AD5">
        <v>0</v>
      </c>
      <c r="AE5">
        <v>10315.01</v>
      </c>
      <c r="AF5">
        <v>0</v>
      </c>
      <c r="AG5">
        <v>0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4</v>
      </c>
      <c r="AT5">
        <v>1E-4</v>
      </c>
      <c r="AU5" t="s">
        <v>20</v>
      </c>
      <c r="AV5">
        <v>0</v>
      </c>
      <c r="AW5">
        <v>2</v>
      </c>
      <c r="AX5">
        <v>16483358</v>
      </c>
      <c r="AY5">
        <v>1</v>
      </c>
      <c r="AZ5">
        <v>0</v>
      </c>
      <c r="BA5">
        <v>6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Y5*Source!I28</f>
        <v>0</v>
      </c>
      <c r="CY5">
        <f>AA5</f>
        <v>10315.01</v>
      </c>
      <c r="CZ5">
        <f>AE5</f>
        <v>10315.01</v>
      </c>
      <c r="DA5">
        <f>AI5</f>
        <v>1</v>
      </c>
      <c r="DB5">
        <v>0</v>
      </c>
    </row>
    <row r="6" spans="1:106" x14ac:dyDescent="0.2">
      <c r="A6">
        <f>ROW(Source!A28)</f>
        <v>28</v>
      </c>
      <c r="B6">
        <v>16483241</v>
      </c>
      <c r="C6">
        <v>16483330</v>
      </c>
      <c r="D6">
        <v>15192019</v>
      </c>
      <c r="E6">
        <v>1</v>
      </c>
      <c r="F6">
        <v>1</v>
      </c>
      <c r="G6">
        <v>1</v>
      </c>
      <c r="H6">
        <v>3</v>
      </c>
      <c r="I6" t="s">
        <v>708</v>
      </c>
      <c r="J6" t="s">
        <v>709</v>
      </c>
      <c r="K6" t="s">
        <v>710</v>
      </c>
      <c r="L6">
        <v>1348</v>
      </c>
      <c r="N6">
        <v>1009</v>
      </c>
      <c r="O6" t="s">
        <v>199</v>
      </c>
      <c r="P6" t="s">
        <v>199</v>
      </c>
      <c r="Q6">
        <v>1000</v>
      </c>
      <c r="W6">
        <v>0</v>
      </c>
      <c r="X6">
        <v>-751617735</v>
      </c>
      <c r="Y6">
        <v>0</v>
      </c>
      <c r="AA6">
        <v>5804</v>
      </c>
      <c r="AB6">
        <v>0</v>
      </c>
      <c r="AC6">
        <v>0</v>
      </c>
      <c r="AD6">
        <v>0</v>
      </c>
      <c r="AE6">
        <v>5804</v>
      </c>
      <c r="AF6">
        <v>0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4</v>
      </c>
      <c r="AT6">
        <v>3.0000000000000001E-3</v>
      </c>
      <c r="AU6" t="s">
        <v>20</v>
      </c>
      <c r="AV6">
        <v>0</v>
      </c>
      <c r="AW6">
        <v>2</v>
      </c>
      <c r="AX6">
        <v>16483360</v>
      </c>
      <c r="AY6">
        <v>1</v>
      </c>
      <c r="AZ6">
        <v>0</v>
      </c>
      <c r="BA6">
        <v>8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Y6*Source!I28</f>
        <v>0</v>
      </c>
      <c r="CY6">
        <f>AA6</f>
        <v>5804</v>
      </c>
      <c r="CZ6">
        <f>AE6</f>
        <v>5804</v>
      </c>
      <c r="DA6">
        <f>AI6</f>
        <v>1</v>
      </c>
      <c r="DB6">
        <v>0</v>
      </c>
    </row>
    <row r="7" spans="1:106" x14ac:dyDescent="0.2">
      <c r="A7">
        <f>ROW(Source!A28)</f>
        <v>28</v>
      </c>
      <c r="B7">
        <v>16483241</v>
      </c>
      <c r="C7">
        <v>16483330</v>
      </c>
      <c r="D7">
        <v>15204330</v>
      </c>
      <c r="E7">
        <v>1</v>
      </c>
      <c r="F7">
        <v>1</v>
      </c>
      <c r="G7">
        <v>1</v>
      </c>
      <c r="H7">
        <v>3</v>
      </c>
      <c r="I7" t="s">
        <v>711</v>
      </c>
      <c r="J7" t="s">
        <v>712</v>
      </c>
      <c r="K7" t="s">
        <v>713</v>
      </c>
      <c r="L7">
        <v>1354</v>
      </c>
      <c r="N7">
        <v>1010</v>
      </c>
      <c r="O7" t="s">
        <v>82</v>
      </c>
      <c r="P7" t="s">
        <v>82</v>
      </c>
      <c r="Q7">
        <v>1</v>
      </c>
      <c r="W7">
        <v>0</v>
      </c>
      <c r="X7">
        <v>-1075270488</v>
      </c>
      <c r="Y7">
        <v>0</v>
      </c>
      <c r="AA7">
        <v>72.8</v>
      </c>
      <c r="AB7">
        <v>0</v>
      </c>
      <c r="AC7">
        <v>0</v>
      </c>
      <c r="AD7">
        <v>0</v>
      </c>
      <c r="AE7">
        <v>72.8</v>
      </c>
      <c r="AF7">
        <v>0</v>
      </c>
      <c r="AG7">
        <v>0</v>
      </c>
      <c r="AH7">
        <v>0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4</v>
      </c>
      <c r="AT7">
        <v>0.1</v>
      </c>
      <c r="AU7" t="s">
        <v>20</v>
      </c>
      <c r="AV7">
        <v>0</v>
      </c>
      <c r="AW7">
        <v>2</v>
      </c>
      <c r="AX7">
        <v>16483361</v>
      </c>
      <c r="AY7">
        <v>1</v>
      </c>
      <c r="AZ7">
        <v>0</v>
      </c>
      <c r="BA7">
        <v>9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Y7*Source!I28</f>
        <v>0</v>
      </c>
      <c r="CY7">
        <f>AA7</f>
        <v>72.8</v>
      </c>
      <c r="CZ7">
        <f>AE7</f>
        <v>72.8</v>
      </c>
      <c r="DA7">
        <f>AI7</f>
        <v>1</v>
      </c>
      <c r="DB7">
        <v>0</v>
      </c>
    </row>
    <row r="8" spans="1:106" x14ac:dyDescent="0.2">
      <c r="A8">
        <f>ROW(Source!A29)</f>
        <v>29</v>
      </c>
      <c r="B8">
        <v>16483255</v>
      </c>
      <c r="C8">
        <v>16483330</v>
      </c>
      <c r="D8">
        <v>15446300</v>
      </c>
      <c r="E8">
        <v>1</v>
      </c>
      <c r="F8">
        <v>1</v>
      </c>
      <c r="G8">
        <v>1</v>
      </c>
      <c r="H8">
        <v>1</v>
      </c>
      <c r="I8" t="s">
        <v>693</v>
      </c>
      <c r="J8" t="s">
        <v>4</v>
      </c>
      <c r="K8" t="s">
        <v>694</v>
      </c>
      <c r="L8">
        <v>1191</v>
      </c>
      <c r="N8">
        <v>1013</v>
      </c>
      <c r="O8" t="s">
        <v>695</v>
      </c>
      <c r="P8" t="s">
        <v>695</v>
      </c>
      <c r="Q8">
        <v>1</v>
      </c>
      <c r="W8">
        <v>0</v>
      </c>
      <c r="X8">
        <v>912892513</v>
      </c>
      <c r="Y8">
        <v>1.68</v>
      </c>
      <c r="AA8">
        <v>0</v>
      </c>
      <c r="AB8">
        <v>0</v>
      </c>
      <c r="AC8">
        <v>0</v>
      </c>
      <c r="AD8">
        <v>64.78</v>
      </c>
      <c r="AE8">
        <v>0</v>
      </c>
      <c r="AF8">
        <v>0</v>
      </c>
      <c r="AG8">
        <v>0</v>
      </c>
      <c r="AH8">
        <v>9.92</v>
      </c>
      <c r="AI8">
        <v>1</v>
      </c>
      <c r="AJ8">
        <v>1</v>
      </c>
      <c r="AK8">
        <v>1</v>
      </c>
      <c r="AL8">
        <v>6.53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4</v>
      </c>
      <c r="AT8">
        <v>2.4</v>
      </c>
      <c r="AU8" t="s">
        <v>21</v>
      </c>
      <c r="AV8">
        <v>1</v>
      </c>
      <c r="AW8">
        <v>2</v>
      </c>
      <c r="AX8">
        <v>16483353</v>
      </c>
      <c r="AY8">
        <v>1</v>
      </c>
      <c r="AZ8">
        <v>0</v>
      </c>
      <c r="BA8">
        <v>10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Y8*Source!I29</f>
        <v>23.184000000000001</v>
      </c>
      <c r="CY8">
        <f>AD8</f>
        <v>64.78</v>
      </c>
      <c r="CZ8">
        <f>AH8</f>
        <v>9.92</v>
      </c>
      <c r="DA8">
        <f>AL8</f>
        <v>6.53</v>
      </c>
      <c r="DB8">
        <v>0</v>
      </c>
    </row>
    <row r="9" spans="1:106" x14ac:dyDescent="0.2">
      <c r="A9">
        <f>ROW(Source!A29)</f>
        <v>29</v>
      </c>
      <c r="B9">
        <v>16483255</v>
      </c>
      <c r="C9">
        <v>16483330</v>
      </c>
      <c r="D9">
        <v>15430395</v>
      </c>
      <c r="E9">
        <v>1</v>
      </c>
      <c r="F9">
        <v>1</v>
      </c>
      <c r="G9">
        <v>1</v>
      </c>
      <c r="H9">
        <v>1</v>
      </c>
      <c r="I9" t="s">
        <v>696</v>
      </c>
      <c r="J9" t="s">
        <v>4</v>
      </c>
      <c r="K9" t="s">
        <v>697</v>
      </c>
      <c r="L9">
        <v>1191</v>
      </c>
      <c r="N9">
        <v>1013</v>
      </c>
      <c r="O9" t="s">
        <v>695</v>
      </c>
      <c r="P9" t="s">
        <v>695</v>
      </c>
      <c r="Q9">
        <v>1</v>
      </c>
      <c r="W9">
        <v>0</v>
      </c>
      <c r="X9">
        <v>-1417349443</v>
      </c>
      <c r="Y9">
        <v>0.17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1</v>
      </c>
      <c r="AJ9">
        <v>1</v>
      </c>
      <c r="AK9">
        <v>6.53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4</v>
      </c>
      <c r="AT9">
        <v>0.17</v>
      </c>
      <c r="AU9" t="s">
        <v>4</v>
      </c>
      <c r="AV9">
        <v>2</v>
      </c>
      <c r="AW9">
        <v>2</v>
      </c>
      <c r="AX9">
        <v>16483354</v>
      </c>
      <c r="AY9">
        <v>1</v>
      </c>
      <c r="AZ9">
        <v>2048</v>
      </c>
      <c r="BA9">
        <v>11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Y9*Source!I29</f>
        <v>2.3460000000000001</v>
      </c>
      <c r="CY9">
        <f>AD9</f>
        <v>0</v>
      </c>
      <c r="CZ9">
        <f>AH9</f>
        <v>0</v>
      </c>
      <c r="DA9">
        <f>AL9</f>
        <v>1</v>
      </c>
      <c r="DB9">
        <v>0</v>
      </c>
    </row>
    <row r="10" spans="1:106" x14ac:dyDescent="0.2">
      <c r="A10">
        <f>ROW(Source!A29)</f>
        <v>29</v>
      </c>
      <c r="B10">
        <v>16483255</v>
      </c>
      <c r="C10">
        <v>16483330</v>
      </c>
      <c r="D10">
        <v>15249073</v>
      </c>
      <c r="E10">
        <v>1</v>
      </c>
      <c r="F10">
        <v>1</v>
      </c>
      <c r="G10">
        <v>1</v>
      </c>
      <c r="H10">
        <v>2</v>
      </c>
      <c r="I10" t="s">
        <v>698</v>
      </c>
      <c r="J10" t="s">
        <v>699</v>
      </c>
      <c r="K10" t="s">
        <v>700</v>
      </c>
      <c r="L10">
        <v>1368</v>
      </c>
      <c r="N10">
        <v>1011</v>
      </c>
      <c r="O10" t="s">
        <v>701</v>
      </c>
      <c r="P10" t="s">
        <v>701</v>
      </c>
      <c r="Q10">
        <v>1</v>
      </c>
      <c r="W10">
        <v>0</v>
      </c>
      <c r="X10">
        <v>1372534845</v>
      </c>
      <c r="Y10">
        <v>0.11899999999999999</v>
      </c>
      <c r="AA10">
        <v>0</v>
      </c>
      <c r="AB10">
        <v>429.09</v>
      </c>
      <c r="AC10">
        <v>11.6</v>
      </c>
      <c r="AD10">
        <v>0</v>
      </c>
      <c r="AE10">
        <v>0</v>
      </c>
      <c r="AF10">
        <v>65.709999999999994</v>
      </c>
      <c r="AG10">
        <v>11.6</v>
      </c>
      <c r="AH10">
        <v>0</v>
      </c>
      <c r="AI10">
        <v>1</v>
      </c>
      <c r="AJ10">
        <v>6.53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4</v>
      </c>
      <c r="AT10">
        <v>0.17</v>
      </c>
      <c r="AU10" t="s">
        <v>21</v>
      </c>
      <c r="AV10">
        <v>0</v>
      </c>
      <c r="AW10">
        <v>2</v>
      </c>
      <c r="AX10">
        <v>16483355</v>
      </c>
      <c r="AY10">
        <v>1</v>
      </c>
      <c r="AZ10">
        <v>0</v>
      </c>
      <c r="BA10">
        <v>12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Y10*Source!I29</f>
        <v>1.6422000000000001</v>
      </c>
      <c r="CY10">
        <f>AB10</f>
        <v>429.09</v>
      </c>
      <c r="CZ10">
        <f>AF10</f>
        <v>65.709999999999994</v>
      </c>
      <c r="DA10">
        <f>AJ10</f>
        <v>6.53</v>
      </c>
      <c r="DB10">
        <v>0</v>
      </c>
    </row>
    <row r="11" spans="1:106" x14ac:dyDescent="0.2">
      <c r="A11">
        <f>ROW(Source!A29)</f>
        <v>29</v>
      </c>
      <c r="B11">
        <v>16483255</v>
      </c>
      <c r="C11">
        <v>16483330</v>
      </c>
      <c r="D11">
        <v>15249377</v>
      </c>
      <c r="E11">
        <v>1</v>
      </c>
      <c r="F11">
        <v>1</v>
      </c>
      <c r="G11">
        <v>1</v>
      </c>
      <c r="H11">
        <v>2</v>
      </c>
      <c r="I11" t="s">
        <v>702</v>
      </c>
      <c r="J11" t="s">
        <v>703</v>
      </c>
      <c r="K11" t="s">
        <v>704</v>
      </c>
      <c r="L11">
        <v>1368</v>
      </c>
      <c r="N11">
        <v>1011</v>
      </c>
      <c r="O11" t="s">
        <v>701</v>
      </c>
      <c r="P11" t="s">
        <v>701</v>
      </c>
      <c r="Q11">
        <v>1</v>
      </c>
      <c r="W11">
        <v>0</v>
      </c>
      <c r="X11">
        <v>-353815937</v>
      </c>
      <c r="Y11">
        <v>0.27999999999999997</v>
      </c>
      <c r="AA11">
        <v>0</v>
      </c>
      <c r="AB11">
        <v>52.89</v>
      </c>
      <c r="AC11">
        <v>0</v>
      </c>
      <c r="AD11">
        <v>0</v>
      </c>
      <c r="AE11">
        <v>0</v>
      </c>
      <c r="AF11">
        <v>8.1</v>
      </c>
      <c r="AG11">
        <v>0</v>
      </c>
      <c r="AH11">
        <v>0</v>
      </c>
      <c r="AI11">
        <v>1</v>
      </c>
      <c r="AJ11">
        <v>6.53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4</v>
      </c>
      <c r="AT11">
        <v>0.4</v>
      </c>
      <c r="AU11" t="s">
        <v>21</v>
      </c>
      <c r="AV11">
        <v>0</v>
      </c>
      <c r="AW11">
        <v>2</v>
      </c>
      <c r="AX11">
        <v>16483356</v>
      </c>
      <c r="AY11">
        <v>1</v>
      </c>
      <c r="AZ11">
        <v>0</v>
      </c>
      <c r="BA11">
        <v>13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Y11*Source!I29</f>
        <v>3.8639999999999999</v>
      </c>
      <c r="CY11">
        <f>AB11</f>
        <v>52.89</v>
      </c>
      <c r="CZ11">
        <f>AF11</f>
        <v>8.1</v>
      </c>
      <c r="DA11">
        <f>AJ11</f>
        <v>6.53</v>
      </c>
      <c r="DB11">
        <v>0</v>
      </c>
    </row>
    <row r="12" spans="1:106" x14ac:dyDescent="0.2">
      <c r="A12">
        <f>ROW(Source!A29)</f>
        <v>29</v>
      </c>
      <c r="B12">
        <v>16483255</v>
      </c>
      <c r="C12">
        <v>16483330</v>
      </c>
      <c r="D12">
        <v>15168750</v>
      </c>
      <c r="E12">
        <v>1</v>
      </c>
      <c r="F12">
        <v>1</v>
      </c>
      <c r="G12">
        <v>1</v>
      </c>
      <c r="H12">
        <v>3</v>
      </c>
      <c r="I12" t="s">
        <v>705</v>
      </c>
      <c r="J12" t="s">
        <v>706</v>
      </c>
      <c r="K12" t="s">
        <v>707</v>
      </c>
      <c r="L12">
        <v>1348</v>
      </c>
      <c r="N12">
        <v>1009</v>
      </c>
      <c r="O12" t="s">
        <v>199</v>
      </c>
      <c r="P12" t="s">
        <v>199</v>
      </c>
      <c r="Q12">
        <v>1000</v>
      </c>
      <c r="W12">
        <v>0</v>
      </c>
      <c r="X12">
        <v>-714836380</v>
      </c>
      <c r="Y12">
        <v>0</v>
      </c>
      <c r="AA12">
        <v>67357.02</v>
      </c>
      <c r="AB12">
        <v>0</v>
      </c>
      <c r="AC12">
        <v>0</v>
      </c>
      <c r="AD12">
        <v>0</v>
      </c>
      <c r="AE12">
        <v>10315.01</v>
      </c>
      <c r="AF12">
        <v>0</v>
      </c>
      <c r="AG12">
        <v>0</v>
      </c>
      <c r="AH12">
        <v>0</v>
      </c>
      <c r="AI12">
        <v>6.53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4</v>
      </c>
      <c r="AT12">
        <v>1E-4</v>
      </c>
      <c r="AU12" t="s">
        <v>20</v>
      </c>
      <c r="AV12">
        <v>0</v>
      </c>
      <c r="AW12">
        <v>2</v>
      </c>
      <c r="AX12">
        <v>16483358</v>
      </c>
      <c r="AY12">
        <v>1</v>
      </c>
      <c r="AZ12">
        <v>0</v>
      </c>
      <c r="BA12">
        <v>15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Y12*Source!I29</f>
        <v>0</v>
      </c>
      <c r="CY12">
        <f>AA12</f>
        <v>67357.02</v>
      </c>
      <c r="CZ12">
        <f>AE12</f>
        <v>10315.01</v>
      </c>
      <c r="DA12">
        <f>AI12</f>
        <v>6.53</v>
      </c>
      <c r="DB12">
        <v>0</v>
      </c>
    </row>
    <row r="13" spans="1:106" x14ac:dyDescent="0.2">
      <c r="A13">
        <f>ROW(Source!A29)</f>
        <v>29</v>
      </c>
      <c r="B13">
        <v>16483255</v>
      </c>
      <c r="C13">
        <v>16483330</v>
      </c>
      <c r="D13">
        <v>15192019</v>
      </c>
      <c r="E13">
        <v>1</v>
      </c>
      <c r="F13">
        <v>1</v>
      </c>
      <c r="G13">
        <v>1</v>
      </c>
      <c r="H13">
        <v>3</v>
      </c>
      <c r="I13" t="s">
        <v>708</v>
      </c>
      <c r="J13" t="s">
        <v>709</v>
      </c>
      <c r="K13" t="s">
        <v>710</v>
      </c>
      <c r="L13">
        <v>1348</v>
      </c>
      <c r="N13">
        <v>1009</v>
      </c>
      <c r="O13" t="s">
        <v>199</v>
      </c>
      <c r="P13" t="s">
        <v>199</v>
      </c>
      <c r="Q13">
        <v>1000</v>
      </c>
      <c r="W13">
        <v>0</v>
      </c>
      <c r="X13">
        <v>-751617735</v>
      </c>
      <c r="Y13">
        <v>0</v>
      </c>
      <c r="AA13">
        <v>37900.120000000003</v>
      </c>
      <c r="AB13">
        <v>0</v>
      </c>
      <c r="AC13">
        <v>0</v>
      </c>
      <c r="AD13">
        <v>0</v>
      </c>
      <c r="AE13">
        <v>5804</v>
      </c>
      <c r="AF13">
        <v>0</v>
      </c>
      <c r="AG13">
        <v>0</v>
      </c>
      <c r="AH13">
        <v>0</v>
      </c>
      <c r="AI13">
        <v>6.53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4</v>
      </c>
      <c r="AT13">
        <v>3.0000000000000001E-3</v>
      </c>
      <c r="AU13" t="s">
        <v>20</v>
      </c>
      <c r="AV13">
        <v>0</v>
      </c>
      <c r="AW13">
        <v>2</v>
      </c>
      <c r="AX13">
        <v>16483360</v>
      </c>
      <c r="AY13">
        <v>1</v>
      </c>
      <c r="AZ13">
        <v>0</v>
      </c>
      <c r="BA13">
        <v>17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Y13*Source!I29</f>
        <v>0</v>
      </c>
      <c r="CY13">
        <f>AA13</f>
        <v>37900.120000000003</v>
      </c>
      <c r="CZ13">
        <f>AE13</f>
        <v>5804</v>
      </c>
      <c r="DA13">
        <f>AI13</f>
        <v>6.53</v>
      </c>
      <c r="DB13">
        <v>0</v>
      </c>
    </row>
    <row r="14" spans="1:106" x14ac:dyDescent="0.2">
      <c r="A14">
        <f>ROW(Source!A29)</f>
        <v>29</v>
      </c>
      <c r="B14">
        <v>16483255</v>
      </c>
      <c r="C14">
        <v>16483330</v>
      </c>
      <c r="D14">
        <v>15204330</v>
      </c>
      <c r="E14">
        <v>1</v>
      </c>
      <c r="F14">
        <v>1</v>
      </c>
      <c r="G14">
        <v>1</v>
      </c>
      <c r="H14">
        <v>3</v>
      </c>
      <c r="I14" t="s">
        <v>711</v>
      </c>
      <c r="J14" t="s">
        <v>712</v>
      </c>
      <c r="K14" t="s">
        <v>713</v>
      </c>
      <c r="L14">
        <v>1354</v>
      </c>
      <c r="N14">
        <v>1010</v>
      </c>
      <c r="O14" t="s">
        <v>82</v>
      </c>
      <c r="P14" t="s">
        <v>82</v>
      </c>
      <c r="Q14">
        <v>1</v>
      </c>
      <c r="W14">
        <v>0</v>
      </c>
      <c r="X14">
        <v>-1075270488</v>
      </c>
      <c r="Y14">
        <v>0</v>
      </c>
      <c r="AA14">
        <v>475.38</v>
      </c>
      <c r="AB14">
        <v>0</v>
      </c>
      <c r="AC14">
        <v>0</v>
      </c>
      <c r="AD14">
        <v>0</v>
      </c>
      <c r="AE14">
        <v>72.8</v>
      </c>
      <c r="AF14">
        <v>0</v>
      </c>
      <c r="AG14">
        <v>0</v>
      </c>
      <c r="AH14">
        <v>0</v>
      </c>
      <c r="AI14">
        <v>6.53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4</v>
      </c>
      <c r="AT14">
        <v>0.1</v>
      </c>
      <c r="AU14" t="s">
        <v>20</v>
      </c>
      <c r="AV14">
        <v>0</v>
      </c>
      <c r="AW14">
        <v>2</v>
      </c>
      <c r="AX14">
        <v>16483361</v>
      </c>
      <c r="AY14">
        <v>1</v>
      </c>
      <c r="AZ14">
        <v>0</v>
      </c>
      <c r="BA14">
        <v>18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Y14*Source!I29</f>
        <v>0</v>
      </c>
      <c r="CY14">
        <f>AA14</f>
        <v>475.38</v>
      </c>
      <c r="CZ14">
        <f>AE14</f>
        <v>72.8</v>
      </c>
      <c r="DA14">
        <f>AI14</f>
        <v>6.53</v>
      </c>
      <c r="DB14">
        <v>0</v>
      </c>
    </row>
    <row r="15" spans="1:106" x14ac:dyDescent="0.2">
      <c r="A15">
        <f>ROW(Source!A30)</f>
        <v>30</v>
      </c>
      <c r="B15">
        <v>16483241</v>
      </c>
      <c r="C15">
        <v>16483364</v>
      </c>
      <c r="D15">
        <v>15433667</v>
      </c>
      <c r="E15">
        <v>1</v>
      </c>
      <c r="F15">
        <v>1</v>
      </c>
      <c r="G15">
        <v>1</v>
      </c>
      <c r="H15">
        <v>1</v>
      </c>
      <c r="I15" t="s">
        <v>714</v>
      </c>
      <c r="J15" t="s">
        <v>4</v>
      </c>
      <c r="K15" t="s">
        <v>715</v>
      </c>
      <c r="L15">
        <v>1191</v>
      </c>
      <c r="N15">
        <v>1013</v>
      </c>
      <c r="O15" t="s">
        <v>695</v>
      </c>
      <c r="P15" t="s">
        <v>695</v>
      </c>
      <c r="Q15">
        <v>1</v>
      </c>
      <c r="W15">
        <v>0</v>
      </c>
      <c r="X15">
        <v>371339561</v>
      </c>
      <c r="Y15">
        <v>103.91</v>
      </c>
      <c r="AA15">
        <v>0</v>
      </c>
      <c r="AB15">
        <v>0</v>
      </c>
      <c r="AC15">
        <v>0</v>
      </c>
      <c r="AD15">
        <v>8.09</v>
      </c>
      <c r="AE15">
        <v>0</v>
      </c>
      <c r="AF15">
        <v>0</v>
      </c>
      <c r="AG15">
        <v>0</v>
      </c>
      <c r="AH15">
        <v>8.09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4</v>
      </c>
      <c r="AT15">
        <v>103.91</v>
      </c>
      <c r="AU15" t="s">
        <v>4</v>
      </c>
      <c r="AV15">
        <v>1</v>
      </c>
      <c r="AW15">
        <v>2</v>
      </c>
      <c r="AX15">
        <v>16483365</v>
      </c>
      <c r="AY15">
        <v>1</v>
      </c>
      <c r="AZ15">
        <v>0</v>
      </c>
      <c r="BA15">
        <v>19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Y15*Source!I30</f>
        <v>28.679160000000003</v>
      </c>
      <c r="CY15">
        <f>AD15</f>
        <v>8.09</v>
      </c>
      <c r="CZ15">
        <f>AH15</f>
        <v>8.09</v>
      </c>
      <c r="DA15">
        <f>AL15</f>
        <v>1</v>
      </c>
      <c r="DB15">
        <v>0</v>
      </c>
    </row>
    <row r="16" spans="1:106" x14ac:dyDescent="0.2">
      <c r="A16">
        <f>ROW(Source!A30)</f>
        <v>30</v>
      </c>
      <c r="B16">
        <v>16483241</v>
      </c>
      <c r="C16">
        <v>16483364</v>
      </c>
      <c r="D16">
        <v>15430395</v>
      </c>
      <c r="E16">
        <v>1</v>
      </c>
      <c r="F16">
        <v>1</v>
      </c>
      <c r="G16">
        <v>1</v>
      </c>
      <c r="H16">
        <v>1</v>
      </c>
      <c r="I16" t="s">
        <v>696</v>
      </c>
      <c r="J16" t="s">
        <v>4</v>
      </c>
      <c r="K16" t="s">
        <v>697</v>
      </c>
      <c r="L16">
        <v>1191</v>
      </c>
      <c r="N16">
        <v>1013</v>
      </c>
      <c r="O16" t="s">
        <v>695</v>
      </c>
      <c r="P16" t="s">
        <v>695</v>
      </c>
      <c r="Q16">
        <v>1</v>
      </c>
      <c r="W16">
        <v>0</v>
      </c>
      <c r="X16">
        <v>-1417349443</v>
      </c>
      <c r="Y16">
        <v>7.74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4</v>
      </c>
      <c r="AT16">
        <v>7.74</v>
      </c>
      <c r="AU16" t="s">
        <v>4</v>
      </c>
      <c r="AV16">
        <v>2</v>
      </c>
      <c r="AW16">
        <v>2</v>
      </c>
      <c r="AX16">
        <v>16483366</v>
      </c>
      <c r="AY16">
        <v>1</v>
      </c>
      <c r="AZ16">
        <v>0</v>
      </c>
      <c r="BA16">
        <v>20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Y16*Source!I30</f>
        <v>2.1362400000000004</v>
      </c>
      <c r="CY16">
        <f>AD16</f>
        <v>0</v>
      </c>
      <c r="CZ16">
        <f>AH16</f>
        <v>0</v>
      </c>
      <c r="DA16">
        <f>AL16</f>
        <v>1</v>
      </c>
      <c r="DB16">
        <v>0</v>
      </c>
    </row>
    <row r="17" spans="1:106" x14ac:dyDescent="0.2">
      <c r="A17">
        <f>ROW(Source!A30)</f>
        <v>30</v>
      </c>
      <c r="B17">
        <v>16483241</v>
      </c>
      <c r="C17">
        <v>16483364</v>
      </c>
      <c r="D17">
        <v>15247974</v>
      </c>
      <c r="E17">
        <v>1</v>
      </c>
      <c r="F17">
        <v>1</v>
      </c>
      <c r="G17">
        <v>1</v>
      </c>
      <c r="H17">
        <v>2</v>
      </c>
      <c r="I17" t="s">
        <v>716</v>
      </c>
      <c r="J17" t="s">
        <v>717</v>
      </c>
      <c r="K17" t="s">
        <v>718</v>
      </c>
      <c r="L17">
        <v>1368</v>
      </c>
      <c r="N17">
        <v>1011</v>
      </c>
      <c r="O17" t="s">
        <v>701</v>
      </c>
      <c r="P17" t="s">
        <v>701</v>
      </c>
      <c r="Q17">
        <v>1</v>
      </c>
      <c r="W17">
        <v>0</v>
      </c>
      <c r="X17">
        <v>1188625873</v>
      </c>
      <c r="Y17">
        <v>7.74</v>
      </c>
      <c r="AA17">
        <v>0</v>
      </c>
      <c r="AB17">
        <v>31.26</v>
      </c>
      <c r="AC17">
        <v>13.5</v>
      </c>
      <c r="AD17">
        <v>0</v>
      </c>
      <c r="AE17">
        <v>0</v>
      </c>
      <c r="AF17">
        <v>31.26</v>
      </c>
      <c r="AG17">
        <v>13.5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4</v>
      </c>
      <c r="AT17">
        <v>7.74</v>
      </c>
      <c r="AU17" t="s">
        <v>4</v>
      </c>
      <c r="AV17">
        <v>0</v>
      </c>
      <c r="AW17">
        <v>2</v>
      </c>
      <c r="AX17">
        <v>16483367</v>
      </c>
      <c r="AY17">
        <v>1</v>
      </c>
      <c r="AZ17">
        <v>0</v>
      </c>
      <c r="BA17">
        <v>21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Y17*Source!I30</f>
        <v>2.1362400000000004</v>
      </c>
      <c r="CY17">
        <f>AB17</f>
        <v>31.26</v>
      </c>
      <c r="CZ17">
        <f>AF17</f>
        <v>31.26</v>
      </c>
      <c r="DA17">
        <f>AJ17</f>
        <v>1</v>
      </c>
      <c r="DB17">
        <v>0</v>
      </c>
    </row>
    <row r="18" spans="1:106" x14ac:dyDescent="0.2">
      <c r="A18">
        <f>ROW(Source!A31)</f>
        <v>31</v>
      </c>
      <c r="B18">
        <v>16483255</v>
      </c>
      <c r="C18">
        <v>16483364</v>
      </c>
      <c r="D18">
        <v>15433667</v>
      </c>
      <c r="E18">
        <v>1</v>
      </c>
      <c r="F18">
        <v>1</v>
      </c>
      <c r="G18">
        <v>1</v>
      </c>
      <c r="H18">
        <v>1</v>
      </c>
      <c r="I18" t="s">
        <v>714</v>
      </c>
      <c r="J18" t="s">
        <v>4</v>
      </c>
      <c r="K18" t="s">
        <v>715</v>
      </c>
      <c r="L18">
        <v>1191</v>
      </c>
      <c r="N18">
        <v>1013</v>
      </c>
      <c r="O18" t="s">
        <v>695</v>
      </c>
      <c r="P18" t="s">
        <v>695</v>
      </c>
      <c r="Q18">
        <v>1</v>
      </c>
      <c r="W18">
        <v>0</v>
      </c>
      <c r="X18">
        <v>371339561</v>
      </c>
      <c r="Y18">
        <v>103.91</v>
      </c>
      <c r="AA18">
        <v>0</v>
      </c>
      <c r="AB18">
        <v>0</v>
      </c>
      <c r="AC18">
        <v>0</v>
      </c>
      <c r="AD18">
        <v>52.83</v>
      </c>
      <c r="AE18">
        <v>0</v>
      </c>
      <c r="AF18">
        <v>0</v>
      </c>
      <c r="AG18">
        <v>0</v>
      </c>
      <c r="AH18">
        <v>8.09</v>
      </c>
      <c r="AI18">
        <v>1</v>
      </c>
      <c r="AJ18">
        <v>1</v>
      </c>
      <c r="AK18">
        <v>1</v>
      </c>
      <c r="AL18">
        <v>6.53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4</v>
      </c>
      <c r="AT18">
        <v>103.91</v>
      </c>
      <c r="AU18" t="s">
        <v>4</v>
      </c>
      <c r="AV18">
        <v>1</v>
      </c>
      <c r="AW18">
        <v>2</v>
      </c>
      <c r="AX18">
        <v>16483365</v>
      </c>
      <c r="AY18">
        <v>1</v>
      </c>
      <c r="AZ18">
        <v>0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Y18*Source!I31</f>
        <v>28.679160000000003</v>
      </c>
      <c r="CY18">
        <f>AD18</f>
        <v>52.83</v>
      </c>
      <c r="CZ18">
        <f>AH18</f>
        <v>8.09</v>
      </c>
      <c r="DA18">
        <f>AL18</f>
        <v>6.53</v>
      </c>
      <c r="DB18">
        <v>0</v>
      </c>
    </row>
    <row r="19" spans="1:106" x14ac:dyDescent="0.2">
      <c r="A19">
        <f>ROW(Source!A31)</f>
        <v>31</v>
      </c>
      <c r="B19">
        <v>16483255</v>
      </c>
      <c r="C19">
        <v>16483364</v>
      </c>
      <c r="D19">
        <v>15430395</v>
      </c>
      <c r="E19">
        <v>1</v>
      </c>
      <c r="F19">
        <v>1</v>
      </c>
      <c r="G19">
        <v>1</v>
      </c>
      <c r="H19">
        <v>1</v>
      </c>
      <c r="I19" t="s">
        <v>696</v>
      </c>
      <c r="J19" t="s">
        <v>4</v>
      </c>
      <c r="K19" t="s">
        <v>697</v>
      </c>
      <c r="L19">
        <v>1191</v>
      </c>
      <c r="N19">
        <v>1013</v>
      </c>
      <c r="O19" t="s">
        <v>695</v>
      </c>
      <c r="P19" t="s">
        <v>695</v>
      </c>
      <c r="Q19">
        <v>1</v>
      </c>
      <c r="W19">
        <v>0</v>
      </c>
      <c r="X19">
        <v>-1417349443</v>
      </c>
      <c r="Y19">
        <v>7.74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6.53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4</v>
      </c>
      <c r="AT19">
        <v>7.74</v>
      </c>
      <c r="AU19" t="s">
        <v>4</v>
      </c>
      <c r="AV19">
        <v>2</v>
      </c>
      <c r="AW19">
        <v>2</v>
      </c>
      <c r="AX19">
        <v>16483366</v>
      </c>
      <c r="AY19">
        <v>1</v>
      </c>
      <c r="AZ19">
        <v>0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Y19*Source!I31</f>
        <v>2.1362400000000004</v>
      </c>
      <c r="CY19">
        <f>AD19</f>
        <v>0</v>
      </c>
      <c r="CZ19">
        <f>AH19</f>
        <v>0</v>
      </c>
      <c r="DA19">
        <f>AL19</f>
        <v>1</v>
      </c>
      <c r="DB19">
        <v>0</v>
      </c>
    </row>
    <row r="20" spans="1:106" x14ac:dyDescent="0.2">
      <c r="A20">
        <f>ROW(Source!A31)</f>
        <v>31</v>
      </c>
      <c r="B20">
        <v>16483255</v>
      </c>
      <c r="C20">
        <v>16483364</v>
      </c>
      <c r="D20">
        <v>15247974</v>
      </c>
      <c r="E20">
        <v>1</v>
      </c>
      <c r="F20">
        <v>1</v>
      </c>
      <c r="G20">
        <v>1</v>
      </c>
      <c r="H20">
        <v>2</v>
      </c>
      <c r="I20" t="s">
        <v>716</v>
      </c>
      <c r="J20" t="s">
        <v>717</v>
      </c>
      <c r="K20" t="s">
        <v>718</v>
      </c>
      <c r="L20">
        <v>1368</v>
      </c>
      <c r="N20">
        <v>1011</v>
      </c>
      <c r="O20" t="s">
        <v>701</v>
      </c>
      <c r="P20" t="s">
        <v>701</v>
      </c>
      <c r="Q20">
        <v>1</v>
      </c>
      <c r="W20">
        <v>0</v>
      </c>
      <c r="X20">
        <v>1188625873</v>
      </c>
      <c r="Y20">
        <v>7.74</v>
      </c>
      <c r="AA20">
        <v>0</v>
      </c>
      <c r="AB20">
        <v>204.13</v>
      </c>
      <c r="AC20">
        <v>13.5</v>
      </c>
      <c r="AD20">
        <v>0</v>
      </c>
      <c r="AE20">
        <v>0</v>
      </c>
      <c r="AF20">
        <v>31.26</v>
      </c>
      <c r="AG20">
        <v>13.5</v>
      </c>
      <c r="AH20">
        <v>0</v>
      </c>
      <c r="AI20">
        <v>1</v>
      </c>
      <c r="AJ20">
        <v>6.53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4</v>
      </c>
      <c r="AT20">
        <v>7.74</v>
      </c>
      <c r="AU20" t="s">
        <v>4</v>
      </c>
      <c r="AV20">
        <v>0</v>
      </c>
      <c r="AW20">
        <v>2</v>
      </c>
      <c r="AX20">
        <v>16483367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Y20*Source!I31</f>
        <v>2.1362400000000004</v>
      </c>
      <c r="CY20">
        <f>AB20</f>
        <v>204.13</v>
      </c>
      <c r="CZ20">
        <f>AF20</f>
        <v>31.26</v>
      </c>
      <c r="DA20">
        <f>AJ20</f>
        <v>6.53</v>
      </c>
      <c r="DB20">
        <v>0</v>
      </c>
    </row>
    <row r="21" spans="1:106" x14ac:dyDescent="0.2">
      <c r="A21">
        <f>ROW(Source!A32)</f>
        <v>32</v>
      </c>
      <c r="B21">
        <v>16483241</v>
      </c>
      <c r="C21">
        <v>16483382</v>
      </c>
      <c r="D21">
        <v>15430767</v>
      </c>
      <c r="E21">
        <v>1</v>
      </c>
      <c r="F21">
        <v>1</v>
      </c>
      <c r="G21">
        <v>1</v>
      </c>
      <c r="H21">
        <v>1</v>
      </c>
      <c r="I21" t="s">
        <v>719</v>
      </c>
      <c r="J21" t="s">
        <v>4</v>
      </c>
      <c r="K21" t="s">
        <v>720</v>
      </c>
      <c r="L21">
        <v>1191</v>
      </c>
      <c r="N21">
        <v>1013</v>
      </c>
      <c r="O21" t="s">
        <v>695</v>
      </c>
      <c r="P21" t="s">
        <v>695</v>
      </c>
      <c r="Q21">
        <v>1</v>
      </c>
      <c r="W21">
        <v>0</v>
      </c>
      <c r="X21">
        <v>-400197608</v>
      </c>
      <c r="Y21">
        <v>5.36</v>
      </c>
      <c r="AA21">
        <v>0</v>
      </c>
      <c r="AB21">
        <v>0</v>
      </c>
      <c r="AC21">
        <v>0</v>
      </c>
      <c r="AD21">
        <v>8.5299999999999994</v>
      </c>
      <c r="AE21">
        <v>0</v>
      </c>
      <c r="AF21">
        <v>0</v>
      </c>
      <c r="AG21">
        <v>0</v>
      </c>
      <c r="AH21">
        <v>8.5299999999999994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4</v>
      </c>
      <c r="AT21">
        <v>6.7</v>
      </c>
      <c r="AU21" t="s">
        <v>41</v>
      </c>
      <c r="AV21">
        <v>1</v>
      </c>
      <c r="AW21">
        <v>2</v>
      </c>
      <c r="AX21">
        <v>16483391</v>
      </c>
      <c r="AY21">
        <v>1</v>
      </c>
      <c r="AZ21">
        <v>0</v>
      </c>
      <c r="BA21">
        <v>25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Y21*Source!I32</f>
        <v>3.0530560000000002</v>
      </c>
      <c r="CY21">
        <f>AD21</f>
        <v>8.5299999999999994</v>
      </c>
      <c r="CZ21">
        <f>AH21</f>
        <v>8.5299999999999994</v>
      </c>
      <c r="DA21">
        <f>AL21</f>
        <v>1</v>
      </c>
      <c r="DB21">
        <v>0</v>
      </c>
    </row>
    <row r="22" spans="1:106" x14ac:dyDescent="0.2">
      <c r="A22">
        <f>ROW(Source!A32)</f>
        <v>32</v>
      </c>
      <c r="B22">
        <v>16483241</v>
      </c>
      <c r="C22">
        <v>16483382</v>
      </c>
      <c r="D22">
        <v>15202504</v>
      </c>
      <c r="E22">
        <v>1</v>
      </c>
      <c r="F22">
        <v>1</v>
      </c>
      <c r="G22">
        <v>1</v>
      </c>
      <c r="H22">
        <v>3</v>
      </c>
      <c r="I22" t="s">
        <v>721</v>
      </c>
      <c r="J22" t="s">
        <v>722</v>
      </c>
      <c r="K22" t="s">
        <v>723</v>
      </c>
      <c r="L22">
        <v>1346</v>
      </c>
      <c r="N22">
        <v>1009</v>
      </c>
      <c r="O22" t="s">
        <v>550</v>
      </c>
      <c r="P22" t="s">
        <v>550</v>
      </c>
      <c r="Q22">
        <v>1</v>
      </c>
      <c r="W22">
        <v>0</v>
      </c>
      <c r="X22">
        <v>-1230081286</v>
      </c>
      <c r="Y22">
        <v>0</v>
      </c>
      <c r="AA22">
        <v>45</v>
      </c>
      <c r="AB22">
        <v>0</v>
      </c>
      <c r="AC22">
        <v>0</v>
      </c>
      <c r="AD22">
        <v>0</v>
      </c>
      <c r="AE22">
        <v>45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4</v>
      </c>
      <c r="AT22">
        <v>0.8</v>
      </c>
      <c r="AU22" t="s">
        <v>20</v>
      </c>
      <c r="AV22">
        <v>0</v>
      </c>
      <c r="AW22">
        <v>2</v>
      </c>
      <c r="AX22">
        <v>16483393</v>
      </c>
      <c r="AY22">
        <v>1</v>
      </c>
      <c r="AZ22">
        <v>0</v>
      </c>
      <c r="BA22">
        <v>27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Y22*Source!I32</f>
        <v>0</v>
      </c>
      <c r="CY22">
        <f>AA22</f>
        <v>45</v>
      </c>
      <c r="CZ22">
        <f>AE22</f>
        <v>45</v>
      </c>
      <c r="DA22">
        <f>AI22</f>
        <v>1</v>
      </c>
      <c r="DB22">
        <v>0</v>
      </c>
    </row>
    <row r="23" spans="1:106" x14ac:dyDescent="0.2">
      <c r="A23">
        <f>ROW(Source!A33)</f>
        <v>33</v>
      </c>
      <c r="B23">
        <v>16483255</v>
      </c>
      <c r="C23">
        <v>16483382</v>
      </c>
      <c r="D23">
        <v>15430767</v>
      </c>
      <c r="E23">
        <v>1</v>
      </c>
      <c r="F23">
        <v>1</v>
      </c>
      <c r="G23">
        <v>1</v>
      </c>
      <c r="H23">
        <v>1</v>
      </c>
      <c r="I23" t="s">
        <v>719</v>
      </c>
      <c r="J23" t="s">
        <v>4</v>
      </c>
      <c r="K23" t="s">
        <v>720</v>
      </c>
      <c r="L23">
        <v>1191</v>
      </c>
      <c r="N23">
        <v>1013</v>
      </c>
      <c r="O23" t="s">
        <v>695</v>
      </c>
      <c r="P23" t="s">
        <v>695</v>
      </c>
      <c r="Q23">
        <v>1</v>
      </c>
      <c r="W23">
        <v>0</v>
      </c>
      <c r="X23">
        <v>-400197608</v>
      </c>
      <c r="Y23">
        <v>5.36</v>
      </c>
      <c r="AA23">
        <v>0</v>
      </c>
      <c r="AB23">
        <v>0</v>
      </c>
      <c r="AC23">
        <v>0</v>
      </c>
      <c r="AD23">
        <v>55.7</v>
      </c>
      <c r="AE23">
        <v>0</v>
      </c>
      <c r="AF23">
        <v>0</v>
      </c>
      <c r="AG23">
        <v>0</v>
      </c>
      <c r="AH23">
        <v>8.5299999999999994</v>
      </c>
      <c r="AI23">
        <v>1</v>
      </c>
      <c r="AJ23">
        <v>1</v>
      </c>
      <c r="AK23">
        <v>1</v>
      </c>
      <c r="AL23">
        <v>6.53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4</v>
      </c>
      <c r="AT23">
        <v>6.7</v>
      </c>
      <c r="AU23" t="s">
        <v>41</v>
      </c>
      <c r="AV23">
        <v>1</v>
      </c>
      <c r="AW23">
        <v>2</v>
      </c>
      <c r="AX23">
        <v>16483391</v>
      </c>
      <c r="AY23">
        <v>1</v>
      </c>
      <c r="AZ23">
        <v>0</v>
      </c>
      <c r="BA23">
        <v>28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Y23*Source!I33</f>
        <v>3.0530560000000002</v>
      </c>
      <c r="CY23">
        <f>AD23</f>
        <v>55.7</v>
      </c>
      <c r="CZ23">
        <f>AH23</f>
        <v>8.5299999999999994</v>
      </c>
      <c r="DA23">
        <f>AL23</f>
        <v>6.53</v>
      </c>
      <c r="DB23">
        <v>0</v>
      </c>
    </row>
    <row r="24" spans="1:106" x14ac:dyDescent="0.2">
      <c r="A24">
        <f>ROW(Source!A33)</f>
        <v>33</v>
      </c>
      <c r="B24">
        <v>16483255</v>
      </c>
      <c r="C24">
        <v>16483382</v>
      </c>
      <c r="D24">
        <v>15202504</v>
      </c>
      <c r="E24">
        <v>1</v>
      </c>
      <c r="F24">
        <v>1</v>
      </c>
      <c r="G24">
        <v>1</v>
      </c>
      <c r="H24">
        <v>3</v>
      </c>
      <c r="I24" t="s">
        <v>721</v>
      </c>
      <c r="J24" t="s">
        <v>722</v>
      </c>
      <c r="K24" t="s">
        <v>723</v>
      </c>
      <c r="L24">
        <v>1346</v>
      </c>
      <c r="N24">
        <v>1009</v>
      </c>
      <c r="O24" t="s">
        <v>550</v>
      </c>
      <c r="P24" t="s">
        <v>550</v>
      </c>
      <c r="Q24">
        <v>1</v>
      </c>
      <c r="W24">
        <v>0</v>
      </c>
      <c r="X24">
        <v>-1230081286</v>
      </c>
      <c r="Y24">
        <v>0</v>
      </c>
      <c r="AA24">
        <v>293.85000000000002</v>
      </c>
      <c r="AB24">
        <v>0</v>
      </c>
      <c r="AC24">
        <v>0</v>
      </c>
      <c r="AD24">
        <v>0</v>
      </c>
      <c r="AE24">
        <v>45</v>
      </c>
      <c r="AF24">
        <v>0</v>
      </c>
      <c r="AG24">
        <v>0</v>
      </c>
      <c r="AH24">
        <v>0</v>
      </c>
      <c r="AI24">
        <v>6.53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4</v>
      </c>
      <c r="AT24">
        <v>0.8</v>
      </c>
      <c r="AU24" t="s">
        <v>20</v>
      </c>
      <c r="AV24">
        <v>0</v>
      </c>
      <c r="AW24">
        <v>2</v>
      </c>
      <c r="AX24">
        <v>16483393</v>
      </c>
      <c r="AY24">
        <v>1</v>
      </c>
      <c r="AZ24">
        <v>0</v>
      </c>
      <c r="BA24">
        <v>30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Y24*Source!I33</f>
        <v>0</v>
      </c>
      <c r="CY24">
        <f>AA24</f>
        <v>293.85000000000002</v>
      </c>
      <c r="CZ24">
        <f>AE24</f>
        <v>45</v>
      </c>
      <c r="DA24">
        <f>AI24</f>
        <v>6.53</v>
      </c>
      <c r="DB24">
        <v>0</v>
      </c>
    </row>
    <row r="25" spans="1:106" x14ac:dyDescent="0.2">
      <c r="A25">
        <f>ROW(Source!A34)</f>
        <v>34</v>
      </c>
      <c r="B25">
        <v>16483241</v>
      </c>
      <c r="C25">
        <v>16483396</v>
      </c>
      <c r="D25">
        <v>15441047</v>
      </c>
      <c r="E25">
        <v>1</v>
      </c>
      <c r="F25">
        <v>1</v>
      </c>
      <c r="G25">
        <v>1</v>
      </c>
      <c r="H25">
        <v>1</v>
      </c>
      <c r="I25" t="s">
        <v>724</v>
      </c>
      <c r="J25" t="s">
        <v>4</v>
      </c>
      <c r="K25" t="s">
        <v>725</v>
      </c>
      <c r="L25">
        <v>1191</v>
      </c>
      <c r="N25">
        <v>1013</v>
      </c>
      <c r="O25" t="s">
        <v>695</v>
      </c>
      <c r="P25" t="s">
        <v>695</v>
      </c>
      <c r="Q25">
        <v>1</v>
      </c>
      <c r="W25">
        <v>0</v>
      </c>
      <c r="X25">
        <v>687044855</v>
      </c>
      <c r="Y25">
        <v>227.37399999999997</v>
      </c>
      <c r="AA25">
        <v>0</v>
      </c>
      <c r="AB25">
        <v>0</v>
      </c>
      <c r="AC25">
        <v>0</v>
      </c>
      <c r="AD25">
        <v>10.06</v>
      </c>
      <c r="AE25">
        <v>0</v>
      </c>
      <c r="AF25">
        <v>0</v>
      </c>
      <c r="AG25">
        <v>0</v>
      </c>
      <c r="AH25">
        <v>10.06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4</v>
      </c>
      <c r="AT25">
        <v>324.82</v>
      </c>
      <c r="AU25" t="s">
        <v>21</v>
      </c>
      <c r="AV25">
        <v>1</v>
      </c>
      <c r="AW25">
        <v>2</v>
      </c>
      <c r="AX25">
        <v>16483431</v>
      </c>
      <c r="AY25">
        <v>1</v>
      </c>
      <c r="AZ25">
        <v>0</v>
      </c>
      <c r="BA25">
        <v>31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Y25*Source!I34</f>
        <v>121.89520139999999</v>
      </c>
      <c r="CY25">
        <f>AD25</f>
        <v>10.06</v>
      </c>
      <c r="CZ25">
        <f>AH25</f>
        <v>10.06</v>
      </c>
      <c r="DA25">
        <f>AL25</f>
        <v>1</v>
      </c>
      <c r="DB25">
        <v>0</v>
      </c>
    </row>
    <row r="26" spans="1:106" x14ac:dyDescent="0.2">
      <c r="A26">
        <f>ROW(Source!A34)</f>
        <v>34</v>
      </c>
      <c r="B26">
        <v>16483241</v>
      </c>
      <c r="C26">
        <v>16483396</v>
      </c>
      <c r="D26">
        <v>15430395</v>
      </c>
      <c r="E26">
        <v>1</v>
      </c>
      <c r="F26">
        <v>1</v>
      </c>
      <c r="G26">
        <v>1</v>
      </c>
      <c r="H26">
        <v>1</v>
      </c>
      <c r="I26" t="s">
        <v>696</v>
      </c>
      <c r="J26" t="s">
        <v>4</v>
      </c>
      <c r="K26" t="s">
        <v>697</v>
      </c>
      <c r="L26">
        <v>1191</v>
      </c>
      <c r="N26">
        <v>1013</v>
      </c>
      <c r="O26" t="s">
        <v>695</v>
      </c>
      <c r="P26" t="s">
        <v>695</v>
      </c>
      <c r="Q26">
        <v>1</v>
      </c>
      <c r="W26">
        <v>0</v>
      </c>
      <c r="X26">
        <v>-1417349443</v>
      </c>
      <c r="Y26">
        <v>2.48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4</v>
      </c>
      <c r="AT26">
        <v>2.48</v>
      </c>
      <c r="AU26" t="s">
        <v>4</v>
      </c>
      <c r="AV26">
        <v>2</v>
      </c>
      <c r="AW26">
        <v>2</v>
      </c>
      <c r="AX26">
        <v>16483432</v>
      </c>
      <c r="AY26">
        <v>1</v>
      </c>
      <c r="AZ26">
        <v>2048</v>
      </c>
      <c r="BA26">
        <v>32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Y26*Source!I34</f>
        <v>1.329528</v>
      </c>
      <c r="CY26">
        <f>AD26</f>
        <v>0</v>
      </c>
      <c r="CZ26">
        <f>AH26</f>
        <v>0</v>
      </c>
      <c r="DA26">
        <f>AL26</f>
        <v>1</v>
      </c>
      <c r="DB26">
        <v>0</v>
      </c>
    </row>
    <row r="27" spans="1:106" x14ac:dyDescent="0.2">
      <c r="A27">
        <f>ROW(Source!A34)</f>
        <v>34</v>
      </c>
      <c r="B27">
        <v>16483241</v>
      </c>
      <c r="C27">
        <v>16483396</v>
      </c>
      <c r="D27">
        <v>15247680</v>
      </c>
      <c r="E27">
        <v>1</v>
      </c>
      <c r="F27">
        <v>1</v>
      </c>
      <c r="G27">
        <v>1</v>
      </c>
      <c r="H27">
        <v>2</v>
      </c>
      <c r="I27" t="s">
        <v>726</v>
      </c>
      <c r="J27" t="s">
        <v>727</v>
      </c>
      <c r="K27" t="s">
        <v>728</v>
      </c>
      <c r="L27">
        <v>1368</v>
      </c>
      <c r="N27">
        <v>1011</v>
      </c>
      <c r="O27" t="s">
        <v>701</v>
      </c>
      <c r="P27" t="s">
        <v>701</v>
      </c>
      <c r="Q27">
        <v>1</v>
      </c>
      <c r="W27">
        <v>0</v>
      </c>
      <c r="X27">
        <v>-1718674368</v>
      </c>
      <c r="Y27">
        <v>1.54</v>
      </c>
      <c r="AA27">
        <v>0</v>
      </c>
      <c r="AB27">
        <v>111.99</v>
      </c>
      <c r="AC27">
        <v>13.5</v>
      </c>
      <c r="AD27">
        <v>0</v>
      </c>
      <c r="AE27">
        <v>0</v>
      </c>
      <c r="AF27">
        <v>111.99</v>
      </c>
      <c r="AG27">
        <v>13.5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4</v>
      </c>
      <c r="AT27">
        <v>2.2000000000000002</v>
      </c>
      <c r="AU27" t="s">
        <v>21</v>
      </c>
      <c r="AV27">
        <v>0</v>
      </c>
      <c r="AW27">
        <v>2</v>
      </c>
      <c r="AX27">
        <v>16483433</v>
      </c>
      <c r="AY27">
        <v>1</v>
      </c>
      <c r="AZ27">
        <v>0</v>
      </c>
      <c r="BA27">
        <v>33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Y27*Source!I34</f>
        <v>0.82559400000000005</v>
      </c>
      <c r="CY27">
        <f>AB27</f>
        <v>111.99</v>
      </c>
      <c r="CZ27">
        <f>AF27</f>
        <v>111.99</v>
      </c>
      <c r="DA27">
        <f>AJ27</f>
        <v>1</v>
      </c>
      <c r="DB27">
        <v>0</v>
      </c>
    </row>
    <row r="28" spans="1:106" x14ac:dyDescent="0.2">
      <c r="A28">
        <f>ROW(Source!A34)</f>
        <v>34</v>
      </c>
      <c r="B28">
        <v>16483241</v>
      </c>
      <c r="C28">
        <v>16483396</v>
      </c>
      <c r="D28">
        <v>15247880</v>
      </c>
      <c r="E28">
        <v>1</v>
      </c>
      <c r="F28">
        <v>1</v>
      </c>
      <c r="G28">
        <v>1</v>
      </c>
      <c r="H28">
        <v>2</v>
      </c>
      <c r="I28" t="s">
        <v>729</v>
      </c>
      <c r="J28" t="s">
        <v>730</v>
      </c>
      <c r="K28" t="s">
        <v>731</v>
      </c>
      <c r="L28">
        <v>1368</v>
      </c>
      <c r="N28">
        <v>1011</v>
      </c>
      <c r="O28" t="s">
        <v>701</v>
      </c>
      <c r="P28" t="s">
        <v>701</v>
      </c>
      <c r="Q28">
        <v>1</v>
      </c>
      <c r="W28">
        <v>0</v>
      </c>
      <c r="X28">
        <v>1544661785</v>
      </c>
      <c r="Y28">
        <v>30.729999999999997</v>
      </c>
      <c r="AA28">
        <v>0</v>
      </c>
      <c r="AB28">
        <v>6.9</v>
      </c>
      <c r="AC28">
        <v>0</v>
      </c>
      <c r="AD28">
        <v>0</v>
      </c>
      <c r="AE28">
        <v>0</v>
      </c>
      <c r="AF28">
        <v>6.9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4</v>
      </c>
      <c r="AT28">
        <v>43.9</v>
      </c>
      <c r="AU28" t="s">
        <v>21</v>
      </c>
      <c r="AV28">
        <v>0</v>
      </c>
      <c r="AW28">
        <v>2</v>
      </c>
      <c r="AX28">
        <v>16483434</v>
      </c>
      <c r="AY28">
        <v>1</v>
      </c>
      <c r="AZ28">
        <v>0</v>
      </c>
      <c r="BA28">
        <v>34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Y28*Source!I34</f>
        <v>16.474353000000001</v>
      </c>
      <c r="CY28">
        <f>AB28</f>
        <v>6.9</v>
      </c>
      <c r="CZ28">
        <f>AF28</f>
        <v>6.9</v>
      </c>
      <c r="DA28">
        <f>AJ28</f>
        <v>1</v>
      </c>
      <c r="DB28">
        <v>0</v>
      </c>
    </row>
    <row r="29" spans="1:106" x14ac:dyDescent="0.2">
      <c r="A29">
        <f>ROW(Source!A34)</f>
        <v>34</v>
      </c>
      <c r="B29">
        <v>16483241</v>
      </c>
      <c r="C29">
        <v>16483396</v>
      </c>
      <c r="D29">
        <v>15249073</v>
      </c>
      <c r="E29">
        <v>1</v>
      </c>
      <c r="F29">
        <v>1</v>
      </c>
      <c r="G29">
        <v>1</v>
      </c>
      <c r="H29">
        <v>2</v>
      </c>
      <c r="I29" t="s">
        <v>698</v>
      </c>
      <c r="J29" t="s">
        <v>699</v>
      </c>
      <c r="K29" t="s">
        <v>700</v>
      </c>
      <c r="L29">
        <v>1368</v>
      </c>
      <c r="N29">
        <v>1011</v>
      </c>
      <c r="O29" t="s">
        <v>701</v>
      </c>
      <c r="P29" t="s">
        <v>701</v>
      </c>
      <c r="Q29">
        <v>1</v>
      </c>
      <c r="W29">
        <v>0</v>
      </c>
      <c r="X29">
        <v>1372534845</v>
      </c>
      <c r="Y29">
        <v>0.19600000000000001</v>
      </c>
      <c r="AA29">
        <v>0</v>
      </c>
      <c r="AB29">
        <v>65.709999999999994</v>
      </c>
      <c r="AC29">
        <v>11.6</v>
      </c>
      <c r="AD29">
        <v>0</v>
      </c>
      <c r="AE29">
        <v>0</v>
      </c>
      <c r="AF29">
        <v>65.709999999999994</v>
      </c>
      <c r="AG29">
        <v>11.6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4</v>
      </c>
      <c r="AT29">
        <v>0.28000000000000003</v>
      </c>
      <c r="AU29" t="s">
        <v>21</v>
      </c>
      <c r="AV29">
        <v>0</v>
      </c>
      <c r="AW29">
        <v>2</v>
      </c>
      <c r="AX29">
        <v>16483435</v>
      </c>
      <c r="AY29">
        <v>1</v>
      </c>
      <c r="AZ29">
        <v>0</v>
      </c>
      <c r="BA29">
        <v>35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Y29*Source!I34</f>
        <v>0.10507560000000001</v>
      </c>
      <c r="CY29">
        <f>AB29</f>
        <v>65.709999999999994</v>
      </c>
      <c r="CZ29">
        <f>AF29</f>
        <v>65.709999999999994</v>
      </c>
      <c r="DA29">
        <f>AJ29</f>
        <v>1</v>
      </c>
      <c r="DB29">
        <v>0</v>
      </c>
    </row>
    <row r="30" spans="1:106" x14ac:dyDescent="0.2">
      <c r="A30">
        <f>ROW(Source!A34)</f>
        <v>34</v>
      </c>
      <c r="B30">
        <v>16483241</v>
      </c>
      <c r="C30">
        <v>16483396</v>
      </c>
      <c r="D30">
        <v>15171021</v>
      </c>
      <c r="E30">
        <v>1</v>
      </c>
      <c r="F30">
        <v>1</v>
      </c>
      <c r="G30">
        <v>1</v>
      </c>
      <c r="H30">
        <v>3</v>
      </c>
      <c r="I30" t="s">
        <v>732</v>
      </c>
      <c r="J30" t="s">
        <v>733</v>
      </c>
      <c r="K30" t="s">
        <v>734</v>
      </c>
      <c r="L30">
        <v>1348</v>
      </c>
      <c r="N30">
        <v>1009</v>
      </c>
      <c r="O30" t="s">
        <v>199</v>
      </c>
      <c r="P30" t="s">
        <v>199</v>
      </c>
      <c r="Q30">
        <v>1000</v>
      </c>
      <c r="W30">
        <v>0</v>
      </c>
      <c r="X30">
        <v>-2116243625</v>
      </c>
      <c r="Y30">
        <v>0</v>
      </c>
      <c r="AA30">
        <v>37900</v>
      </c>
      <c r="AB30">
        <v>0</v>
      </c>
      <c r="AC30">
        <v>0</v>
      </c>
      <c r="AD30">
        <v>0</v>
      </c>
      <c r="AE30">
        <v>37900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4</v>
      </c>
      <c r="AT30">
        <v>1.15E-3</v>
      </c>
      <c r="AU30" t="s">
        <v>20</v>
      </c>
      <c r="AV30">
        <v>0</v>
      </c>
      <c r="AW30">
        <v>2</v>
      </c>
      <c r="AX30">
        <v>16483437</v>
      </c>
      <c r="AY30">
        <v>1</v>
      </c>
      <c r="AZ30">
        <v>0</v>
      </c>
      <c r="BA30">
        <v>37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Y30*Source!I34</f>
        <v>0</v>
      </c>
      <c r="CY30">
        <f>AA30</f>
        <v>37900</v>
      </c>
      <c r="CZ30">
        <f>AE30</f>
        <v>37900</v>
      </c>
      <c r="DA30">
        <f>AI30</f>
        <v>1</v>
      </c>
      <c r="DB30">
        <v>0</v>
      </c>
    </row>
    <row r="31" spans="1:106" x14ac:dyDescent="0.2">
      <c r="A31">
        <f>ROW(Source!A34)</f>
        <v>34</v>
      </c>
      <c r="B31">
        <v>16483241</v>
      </c>
      <c r="C31">
        <v>16483396</v>
      </c>
      <c r="D31">
        <v>15188765</v>
      </c>
      <c r="E31">
        <v>1</v>
      </c>
      <c r="F31">
        <v>1</v>
      </c>
      <c r="G31">
        <v>1</v>
      </c>
      <c r="H31">
        <v>3</v>
      </c>
      <c r="I31" t="s">
        <v>735</v>
      </c>
      <c r="J31" t="s">
        <v>736</v>
      </c>
      <c r="K31" t="s">
        <v>737</v>
      </c>
      <c r="L31">
        <v>1348</v>
      </c>
      <c r="N31">
        <v>1009</v>
      </c>
      <c r="O31" t="s">
        <v>199</v>
      </c>
      <c r="P31" t="s">
        <v>199</v>
      </c>
      <c r="Q31">
        <v>1000</v>
      </c>
      <c r="W31">
        <v>0</v>
      </c>
      <c r="X31">
        <v>299819930</v>
      </c>
      <c r="Y31">
        <v>0</v>
      </c>
      <c r="AA31">
        <v>7712</v>
      </c>
      <c r="AB31">
        <v>0</v>
      </c>
      <c r="AC31">
        <v>0</v>
      </c>
      <c r="AD31">
        <v>0</v>
      </c>
      <c r="AE31">
        <v>7712</v>
      </c>
      <c r="AF31">
        <v>0</v>
      </c>
      <c r="AG31">
        <v>0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4</v>
      </c>
      <c r="AT31">
        <v>0.02</v>
      </c>
      <c r="AU31" t="s">
        <v>20</v>
      </c>
      <c r="AV31">
        <v>0</v>
      </c>
      <c r="AW31">
        <v>2</v>
      </c>
      <c r="AX31">
        <v>16483440</v>
      </c>
      <c r="AY31">
        <v>1</v>
      </c>
      <c r="AZ31">
        <v>0</v>
      </c>
      <c r="BA31">
        <v>40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Y31*Source!I34</f>
        <v>0</v>
      </c>
      <c r="CY31">
        <f>AA31</f>
        <v>7712</v>
      </c>
      <c r="CZ31">
        <f>AE31</f>
        <v>7712</v>
      </c>
      <c r="DA31">
        <f>AI31</f>
        <v>1</v>
      </c>
      <c r="DB31">
        <v>0</v>
      </c>
    </row>
    <row r="32" spans="1:106" x14ac:dyDescent="0.2">
      <c r="A32">
        <f>ROW(Source!A34)</f>
        <v>34</v>
      </c>
      <c r="B32">
        <v>16483241</v>
      </c>
      <c r="C32">
        <v>16483396</v>
      </c>
      <c r="D32">
        <v>15190794</v>
      </c>
      <c r="E32">
        <v>1</v>
      </c>
      <c r="F32">
        <v>1</v>
      </c>
      <c r="G32">
        <v>1</v>
      </c>
      <c r="H32">
        <v>3</v>
      </c>
      <c r="I32" t="s">
        <v>738</v>
      </c>
      <c r="J32" t="s">
        <v>739</v>
      </c>
      <c r="K32" t="s">
        <v>740</v>
      </c>
      <c r="L32">
        <v>1302</v>
      </c>
      <c r="N32">
        <v>1003</v>
      </c>
      <c r="O32" t="s">
        <v>116</v>
      </c>
      <c r="P32" t="s">
        <v>116</v>
      </c>
      <c r="Q32">
        <v>10</v>
      </c>
      <c r="W32">
        <v>0</v>
      </c>
      <c r="X32">
        <v>-1640127157</v>
      </c>
      <c r="Y32">
        <v>0</v>
      </c>
      <c r="AA32">
        <v>50.24</v>
      </c>
      <c r="AB32">
        <v>0</v>
      </c>
      <c r="AC32">
        <v>0</v>
      </c>
      <c r="AD32">
        <v>0</v>
      </c>
      <c r="AE32">
        <v>50.24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4</v>
      </c>
      <c r="AT32">
        <v>0.2</v>
      </c>
      <c r="AU32" t="s">
        <v>20</v>
      </c>
      <c r="AV32">
        <v>0</v>
      </c>
      <c r="AW32">
        <v>2</v>
      </c>
      <c r="AX32">
        <v>16483441</v>
      </c>
      <c r="AY32">
        <v>1</v>
      </c>
      <c r="AZ32">
        <v>0</v>
      </c>
      <c r="BA32">
        <v>41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Y32*Source!I34</f>
        <v>0</v>
      </c>
      <c r="CY32">
        <f>AA32</f>
        <v>50.24</v>
      </c>
      <c r="CZ32">
        <f>AE32</f>
        <v>50.24</v>
      </c>
      <c r="DA32">
        <f>AI32</f>
        <v>1</v>
      </c>
      <c r="DB32">
        <v>0</v>
      </c>
    </row>
    <row r="33" spans="1:106" x14ac:dyDescent="0.2">
      <c r="A33">
        <f>ROW(Source!A34)</f>
        <v>34</v>
      </c>
      <c r="B33">
        <v>16483241</v>
      </c>
      <c r="C33">
        <v>16483396</v>
      </c>
      <c r="D33">
        <v>15195820</v>
      </c>
      <c r="E33">
        <v>1</v>
      </c>
      <c r="F33">
        <v>1</v>
      </c>
      <c r="G33">
        <v>1</v>
      </c>
      <c r="H33">
        <v>3</v>
      </c>
      <c r="I33" t="s">
        <v>741</v>
      </c>
      <c r="J33" t="s">
        <v>742</v>
      </c>
      <c r="K33" t="s">
        <v>743</v>
      </c>
      <c r="L33">
        <v>1339</v>
      </c>
      <c r="N33">
        <v>1007</v>
      </c>
      <c r="O33" t="s">
        <v>166</v>
      </c>
      <c r="P33" t="s">
        <v>166</v>
      </c>
      <c r="Q33">
        <v>1</v>
      </c>
      <c r="W33">
        <v>0</v>
      </c>
      <c r="X33">
        <v>1283004816</v>
      </c>
      <c r="Y33">
        <v>0</v>
      </c>
      <c r="AA33">
        <v>1700</v>
      </c>
      <c r="AB33">
        <v>0</v>
      </c>
      <c r="AC33">
        <v>0</v>
      </c>
      <c r="AD33">
        <v>0</v>
      </c>
      <c r="AE33">
        <v>1700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4</v>
      </c>
      <c r="AT33">
        <v>0.04</v>
      </c>
      <c r="AU33" t="s">
        <v>20</v>
      </c>
      <c r="AV33">
        <v>0</v>
      </c>
      <c r="AW33">
        <v>2</v>
      </c>
      <c r="AX33">
        <v>16483443</v>
      </c>
      <c r="AY33">
        <v>1</v>
      </c>
      <c r="AZ33">
        <v>0</v>
      </c>
      <c r="BA33">
        <v>43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Y33*Source!I34</f>
        <v>0</v>
      </c>
      <c r="CY33">
        <f>AA33</f>
        <v>1700</v>
      </c>
      <c r="CZ33">
        <f>AE33</f>
        <v>1700</v>
      </c>
      <c r="DA33">
        <f>AI33</f>
        <v>1</v>
      </c>
      <c r="DB33">
        <v>0</v>
      </c>
    </row>
    <row r="34" spans="1:106" x14ac:dyDescent="0.2">
      <c r="A34">
        <f>ROW(Source!A35)</f>
        <v>35</v>
      </c>
      <c r="B34">
        <v>16483255</v>
      </c>
      <c r="C34">
        <v>16483396</v>
      </c>
      <c r="D34">
        <v>15441047</v>
      </c>
      <c r="E34">
        <v>1</v>
      </c>
      <c r="F34">
        <v>1</v>
      </c>
      <c r="G34">
        <v>1</v>
      </c>
      <c r="H34">
        <v>1</v>
      </c>
      <c r="I34" t="s">
        <v>724</v>
      </c>
      <c r="J34" t="s">
        <v>4</v>
      </c>
      <c r="K34" t="s">
        <v>725</v>
      </c>
      <c r="L34">
        <v>1191</v>
      </c>
      <c r="N34">
        <v>1013</v>
      </c>
      <c r="O34" t="s">
        <v>695</v>
      </c>
      <c r="P34" t="s">
        <v>695</v>
      </c>
      <c r="Q34">
        <v>1</v>
      </c>
      <c r="W34">
        <v>0</v>
      </c>
      <c r="X34">
        <v>687044855</v>
      </c>
      <c r="Y34">
        <v>227.37399999999997</v>
      </c>
      <c r="AA34">
        <v>0</v>
      </c>
      <c r="AB34">
        <v>0</v>
      </c>
      <c r="AC34">
        <v>0</v>
      </c>
      <c r="AD34">
        <v>65.69</v>
      </c>
      <c r="AE34">
        <v>0</v>
      </c>
      <c r="AF34">
        <v>0</v>
      </c>
      <c r="AG34">
        <v>0</v>
      </c>
      <c r="AH34">
        <v>10.06</v>
      </c>
      <c r="AI34">
        <v>1</v>
      </c>
      <c r="AJ34">
        <v>1</v>
      </c>
      <c r="AK34">
        <v>1</v>
      </c>
      <c r="AL34">
        <v>6.53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4</v>
      </c>
      <c r="AT34">
        <v>324.82</v>
      </c>
      <c r="AU34" t="s">
        <v>21</v>
      </c>
      <c r="AV34">
        <v>1</v>
      </c>
      <c r="AW34">
        <v>2</v>
      </c>
      <c r="AX34">
        <v>16483431</v>
      </c>
      <c r="AY34">
        <v>1</v>
      </c>
      <c r="AZ34">
        <v>0</v>
      </c>
      <c r="BA34">
        <v>44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Y34*Source!I35</f>
        <v>121.89520139999999</v>
      </c>
      <c r="CY34">
        <f>AD34</f>
        <v>65.69</v>
      </c>
      <c r="CZ34">
        <f>AH34</f>
        <v>10.06</v>
      </c>
      <c r="DA34">
        <f>AL34</f>
        <v>6.53</v>
      </c>
      <c r="DB34">
        <v>0</v>
      </c>
    </row>
    <row r="35" spans="1:106" x14ac:dyDescent="0.2">
      <c r="A35">
        <f>ROW(Source!A35)</f>
        <v>35</v>
      </c>
      <c r="B35">
        <v>16483255</v>
      </c>
      <c r="C35">
        <v>16483396</v>
      </c>
      <c r="D35">
        <v>15430395</v>
      </c>
      <c r="E35">
        <v>1</v>
      </c>
      <c r="F35">
        <v>1</v>
      </c>
      <c r="G35">
        <v>1</v>
      </c>
      <c r="H35">
        <v>1</v>
      </c>
      <c r="I35" t="s">
        <v>696</v>
      </c>
      <c r="J35" t="s">
        <v>4</v>
      </c>
      <c r="K35" t="s">
        <v>697</v>
      </c>
      <c r="L35">
        <v>1191</v>
      </c>
      <c r="N35">
        <v>1013</v>
      </c>
      <c r="O35" t="s">
        <v>695</v>
      </c>
      <c r="P35" t="s">
        <v>695</v>
      </c>
      <c r="Q35">
        <v>1</v>
      </c>
      <c r="W35">
        <v>0</v>
      </c>
      <c r="X35">
        <v>-1417349443</v>
      </c>
      <c r="Y35">
        <v>2.48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6.53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4</v>
      </c>
      <c r="AT35">
        <v>2.48</v>
      </c>
      <c r="AU35" t="s">
        <v>4</v>
      </c>
      <c r="AV35">
        <v>2</v>
      </c>
      <c r="AW35">
        <v>2</v>
      </c>
      <c r="AX35">
        <v>16483432</v>
      </c>
      <c r="AY35">
        <v>1</v>
      </c>
      <c r="AZ35">
        <v>2048</v>
      </c>
      <c r="BA35">
        <v>45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Y35*Source!I35</f>
        <v>1.329528</v>
      </c>
      <c r="CY35">
        <f>AD35</f>
        <v>0</v>
      </c>
      <c r="CZ35">
        <f>AH35</f>
        <v>0</v>
      </c>
      <c r="DA35">
        <f>AL35</f>
        <v>1</v>
      </c>
      <c r="DB35">
        <v>0</v>
      </c>
    </row>
    <row r="36" spans="1:106" x14ac:dyDescent="0.2">
      <c r="A36">
        <f>ROW(Source!A35)</f>
        <v>35</v>
      </c>
      <c r="B36">
        <v>16483255</v>
      </c>
      <c r="C36">
        <v>16483396</v>
      </c>
      <c r="D36">
        <v>15247680</v>
      </c>
      <c r="E36">
        <v>1</v>
      </c>
      <c r="F36">
        <v>1</v>
      </c>
      <c r="G36">
        <v>1</v>
      </c>
      <c r="H36">
        <v>2</v>
      </c>
      <c r="I36" t="s">
        <v>726</v>
      </c>
      <c r="J36" t="s">
        <v>727</v>
      </c>
      <c r="K36" t="s">
        <v>728</v>
      </c>
      <c r="L36">
        <v>1368</v>
      </c>
      <c r="N36">
        <v>1011</v>
      </c>
      <c r="O36" t="s">
        <v>701</v>
      </c>
      <c r="P36" t="s">
        <v>701</v>
      </c>
      <c r="Q36">
        <v>1</v>
      </c>
      <c r="W36">
        <v>0</v>
      </c>
      <c r="X36">
        <v>-1718674368</v>
      </c>
      <c r="Y36">
        <v>1.54</v>
      </c>
      <c r="AA36">
        <v>0</v>
      </c>
      <c r="AB36">
        <v>731.29</v>
      </c>
      <c r="AC36">
        <v>13.5</v>
      </c>
      <c r="AD36">
        <v>0</v>
      </c>
      <c r="AE36">
        <v>0</v>
      </c>
      <c r="AF36">
        <v>111.99</v>
      </c>
      <c r="AG36">
        <v>13.5</v>
      </c>
      <c r="AH36">
        <v>0</v>
      </c>
      <c r="AI36">
        <v>1</v>
      </c>
      <c r="AJ36">
        <v>6.53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4</v>
      </c>
      <c r="AT36">
        <v>2.2000000000000002</v>
      </c>
      <c r="AU36" t="s">
        <v>21</v>
      </c>
      <c r="AV36">
        <v>0</v>
      </c>
      <c r="AW36">
        <v>2</v>
      </c>
      <c r="AX36">
        <v>16483433</v>
      </c>
      <c r="AY36">
        <v>1</v>
      </c>
      <c r="AZ36">
        <v>0</v>
      </c>
      <c r="BA36">
        <v>46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Y36*Source!I35</f>
        <v>0.82559400000000005</v>
      </c>
      <c r="CY36">
        <f>AB36</f>
        <v>731.29</v>
      </c>
      <c r="CZ36">
        <f>AF36</f>
        <v>111.99</v>
      </c>
      <c r="DA36">
        <f>AJ36</f>
        <v>6.53</v>
      </c>
      <c r="DB36">
        <v>0</v>
      </c>
    </row>
    <row r="37" spans="1:106" x14ac:dyDescent="0.2">
      <c r="A37">
        <f>ROW(Source!A35)</f>
        <v>35</v>
      </c>
      <c r="B37">
        <v>16483255</v>
      </c>
      <c r="C37">
        <v>16483396</v>
      </c>
      <c r="D37">
        <v>15247880</v>
      </c>
      <c r="E37">
        <v>1</v>
      </c>
      <c r="F37">
        <v>1</v>
      </c>
      <c r="G37">
        <v>1</v>
      </c>
      <c r="H37">
        <v>2</v>
      </c>
      <c r="I37" t="s">
        <v>729</v>
      </c>
      <c r="J37" t="s">
        <v>730</v>
      </c>
      <c r="K37" t="s">
        <v>731</v>
      </c>
      <c r="L37">
        <v>1368</v>
      </c>
      <c r="N37">
        <v>1011</v>
      </c>
      <c r="O37" t="s">
        <v>701</v>
      </c>
      <c r="P37" t="s">
        <v>701</v>
      </c>
      <c r="Q37">
        <v>1</v>
      </c>
      <c r="W37">
        <v>0</v>
      </c>
      <c r="X37">
        <v>1544661785</v>
      </c>
      <c r="Y37">
        <v>30.729999999999997</v>
      </c>
      <c r="AA37">
        <v>0</v>
      </c>
      <c r="AB37">
        <v>45.06</v>
      </c>
      <c r="AC37">
        <v>0</v>
      </c>
      <c r="AD37">
        <v>0</v>
      </c>
      <c r="AE37">
        <v>0</v>
      </c>
      <c r="AF37">
        <v>6.9</v>
      </c>
      <c r="AG37">
        <v>0</v>
      </c>
      <c r="AH37">
        <v>0</v>
      </c>
      <c r="AI37">
        <v>1</v>
      </c>
      <c r="AJ37">
        <v>6.53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4</v>
      </c>
      <c r="AT37">
        <v>43.9</v>
      </c>
      <c r="AU37" t="s">
        <v>21</v>
      </c>
      <c r="AV37">
        <v>0</v>
      </c>
      <c r="AW37">
        <v>2</v>
      </c>
      <c r="AX37">
        <v>16483434</v>
      </c>
      <c r="AY37">
        <v>1</v>
      </c>
      <c r="AZ37">
        <v>0</v>
      </c>
      <c r="BA37">
        <v>47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Y37*Source!I35</f>
        <v>16.474353000000001</v>
      </c>
      <c r="CY37">
        <f>AB37</f>
        <v>45.06</v>
      </c>
      <c r="CZ37">
        <f>AF37</f>
        <v>6.9</v>
      </c>
      <c r="DA37">
        <f>AJ37</f>
        <v>6.53</v>
      </c>
      <c r="DB37">
        <v>0</v>
      </c>
    </row>
    <row r="38" spans="1:106" x14ac:dyDescent="0.2">
      <c r="A38">
        <f>ROW(Source!A35)</f>
        <v>35</v>
      </c>
      <c r="B38">
        <v>16483255</v>
      </c>
      <c r="C38">
        <v>16483396</v>
      </c>
      <c r="D38">
        <v>15249073</v>
      </c>
      <c r="E38">
        <v>1</v>
      </c>
      <c r="F38">
        <v>1</v>
      </c>
      <c r="G38">
        <v>1</v>
      </c>
      <c r="H38">
        <v>2</v>
      </c>
      <c r="I38" t="s">
        <v>698</v>
      </c>
      <c r="J38" t="s">
        <v>699</v>
      </c>
      <c r="K38" t="s">
        <v>700</v>
      </c>
      <c r="L38">
        <v>1368</v>
      </c>
      <c r="N38">
        <v>1011</v>
      </c>
      <c r="O38" t="s">
        <v>701</v>
      </c>
      <c r="P38" t="s">
        <v>701</v>
      </c>
      <c r="Q38">
        <v>1</v>
      </c>
      <c r="W38">
        <v>0</v>
      </c>
      <c r="X38">
        <v>1372534845</v>
      </c>
      <c r="Y38">
        <v>0.19600000000000001</v>
      </c>
      <c r="AA38">
        <v>0</v>
      </c>
      <c r="AB38">
        <v>429.09</v>
      </c>
      <c r="AC38">
        <v>11.6</v>
      </c>
      <c r="AD38">
        <v>0</v>
      </c>
      <c r="AE38">
        <v>0</v>
      </c>
      <c r="AF38">
        <v>65.709999999999994</v>
      </c>
      <c r="AG38">
        <v>11.6</v>
      </c>
      <c r="AH38">
        <v>0</v>
      </c>
      <c r="AI38">
        <v>1</v>
      </c>
      <c r="AJ38">
        <v>6.53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4</v>
      </c>
      <c r="AT38">
        <v>0.28000000000000003</v>
      </c>
      <c r="AU38" t="s">
        <v>21</v>
      </c>
      <c r="AV38">
        <v>0</v>
      </c>
      <c r="AW38">
        <v>2</v>
      </c>
      <c r="AX38">
        <v>16483435</v>
      </c>
      <c r="AY38">
        <v>1</v>
      </c>
      <c r="AZ38">
        <v>0</v>
      </c>
      <c r="BA38">
        <v>48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Y38*Source!I35</f>
        <v>0.10507560000000001</v>
      </c>
      <c r="CY38">
        <f>AB38</f>
        <v>429.09</v>
      </c>
      <c r="CZ38">
        <f>AF38</f>
        <v>65.709999999999994</v>
      </c>
      <c r="DA38">
        <f>AJ38</f>
        <v>6.53</v>
      </c>
      <c r="DB38">
        <v>0</v>
      </c>
    </row>
    <row r="39" spans="1:106" x14ac:dyDescent="0.2">
      <c r="A39">
        <f>ROW(Source!A35)</f>
        <v>35</v>
      </c>
      <c r="B39">
        <v>16483255</v>
      </c>
      <c r="C39">
        <v>16483396</v>
      </c>
      <c r="D39">
        <v>15171021</v>
      </c>
      <c r="E39">
        <v>1</v>
      </c>
      <c r="F39">
        <v>1</v>
      </c>
      <c r="G39">
        <v>1</v>
      </c>
      <c r="H39">
        <v>3</v>
      </c>
      <c r="I39" t="s">
        <v>732</v>
      </c>
      <c r="J39" t="s">
        <v>733</v>
      </c>
      <c r="K39" t="s">
        <v>734</v>
      </c>
      <c r="L39">
        <v>1348</v>
      </c>
      <c r="N39">
        <v>1009</v>
      </c>
      <c r="O39" t="s">
        <v>199</v>
      </c>
      <c r="P39" t="s">
        <v>199</v>
      </c>
      <c r="Q39">
        <v>1000</v>
      </c>
      <c r="W39">
        <v>0</v>
      </c>
      <c r="X39">
        <v>-2116243625</v>
      </c>
      <c r="Y39">
        <v>0</v>
      </c>
      <c r="AA39">
        <v>247487</v>
      </c>
      <c r="AB39">
        <v>0</v>
      </c>
      <c r="AC39">
        <v>0</v>
      </c>
      <c r="AD39">
        <v>0</v>
      </c>
      <c r="AE39">
        <v>37900</v>
      </c>
      <c r="AF39">
        <v>0</v>
      </c>
      <c r="AG39">
        <v>0</v>
      </c>
      <c r="AH39">
        <v>0</v>
      </c>
      <c r="AI39">
        <v>6.53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4</v>
      </c>
      <c r="AT39">
        <v>1.15E-3</v>
      </c>
      <c r="AU39" t="s">
        <v>20</v>
      </c>
      <c r="AV39">
        <v>0</v>
      </c>
      <c r="AW39">
        <v>2</v>
      </c>
      <c r="AX39">
        <v>16483437</v>
      </c>
      <c r="AY39">
        <v>1</v>
      </c>
      <c r="AZ39">
        <v>0</v>
      </c>
      <c r="BA39">
        <v>50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Y39*Source!I35</f>
        <v>0</v>
      </c>
      <c r="CY39">
        <f>AA39</f>
        <v>247487</v>
      </c>
      <c r="CZ39">
        <f>AE39</f>
        <v>37900</v>
      </c>
      <c r="DA39">
        <f>AI39</f>
        <v>6.53</v>
      </c>
      <c r="DB39">
        <v>0</v>
      </c>
    </row>
    <row r="40" spans="1:106" x14ac:dyDescent="0.2">
      <c r="A40">
        <f>ROW(Source!A35)</f>
        <v>35</v>
      </c>
      <c r="B40">
        <v>16483255</v>
      </c>
      <c r="C40">
        <v>16483396</v>
      </c>
      <c r="D40">
        <v>15188765</v>
      </c>
      <c r="E40">
        <v>1</v>
      </c>
      <c r="F40">
        <v>1</v>
      </c>
      <c r="G40">
        <v>1</v>
      </c>
      <c r="H40">
        <v>3</v>
      </c>
      <c r="I40" t="s">
        <v>735</v>
      </c>
      <c r="J40" t="s">
        <v>736</v>
      </c>
      <c r="K40" t="s">
        <v>737</v>
      </c>
      <c r="L40">
        <v>1348</v>
      </c>
      <c r="N40">
        <v>1009</v>
      </c>
      <c r="O40" t="s">
        <v>199</v>
      </c>
      <c r="P40" t="s">
        <v>199</v>
      </c>
      <c r="Q40">
        <v>1000</v>
      </c>
      <c r="W40">
        <v>0</v>
      </c>
      <c r="X40">
        <v>299819930</v>
      </c>
      <c r="Y40">
        <v>0</v>
      </c>
      <c r="AA40">
        <v>50359.360000000001</v>
      </c>
      <c r="AB40">
        <v>0</v>
      </c>
      <c r="AC40">
        <v>0</v>
      </c>
      <c r="AD40">
        <v>0</v>
      </c>
      <c r="AE40">
        <v>7712</v>
      </c>
      <c r="AF40">
        <v>0</v>
      </c>
      <c r="AG40">
        <v>0</v>
      </c>
      <c r="AH40">
        <v>0</v>
      </c>
      <c r="AI40">
        <v>6.53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4</v>
      </c>
      <c r="AT40">
        <v>0.02</v>
      </c>
      <c r="AU40" t="s">
        <v>20</v>
      </c>
      <c r="AV40">
        <v>0</v>
      </c>
      <c r="AW40">
        <v>2</v>
      </c>
      <c r="AX40">
        <v>16483440</v>
      </c>
      <c r="AY40">
        <v>1</v>
      </c>
      <c r="AZ40">
        <v>0</v>
      </c>
      <c r="BA40">
        <v>53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Y40*Source!I35</f>
        <v>0</v>
      </c>
      <c r="CY40">
        <f>AA40</f>
        <v>50359.360000000001</v>
      </c>
      <c r="CZ40">
        <f>AE40</f>
        <v>7712</v>
      </c>
      <c r="DA40">
        <f>AI40</f>
        <v>6.53</v>
      </c>
      <c r="DB40">
        <v>0</v>
      </c>
    </row>
    <row r="41" spans="1:106" x14ac:dyDescent="0.2">
      <c r="A41">
        <f>ROW(Source!A35)</f>
        <v>35</v>
      </c>
      <c r="B41">
        <v>16483255</v>
      </c>
      <c r="C41">
        <v>16483396</v>
      </c>
      <c r="D41">
        <v>15190794</v>
      </c>
      <c r="E41">
        <v>1</v>
      </c>
      <c r="F41">
        <v>1</v>
      </c>
      <c r="G41">
        <v>1</v>
      </c>
      <c r="H41">
        <v>3</v>
      </c>
      <c r="I41" t="s">
        <v>738</v>
      </c>
      <c r="J41" t="s">
        <v>739</v>
      </c>
      <c r="K41" t="s">
        <v>740</v>
      </c>
      <c r="L41">
        <v>1302</v>
      </c>
      <c r="N41">
        <v>1003</v>
      </c>
      <c r="O41" t="s">
        <v>116</v>
      </c>
      <c r="P41" t="s">
        <v>116</v>
      </c>
      <c r="Q41">
        <v>10</v>
      </c>
      <c r="W41">
        <v>0</v>
      </c>
      <c r="X41">
        <v>-1640127157</v>
      </c>
      <c r="Y41">
        <v>0</v>
      </c>
      <c r="AA41">
        <v>328.07</v>
      </c>
      <c r="AB41">
        <v>0</v>
      </c>
      <c r="AC41">
        <v>0</v>
      </c>
      <c r="AD41">
        <v>0</v>
      </c>
      <c r="AE41">
        <v>50.24</v>
      </c>
      <c r="AF41">
        <v>0</v>
      </c>
      <c r="AG41">
        <v>0</v>
      </c>
      <c r="AH41">
        <v>0</v>
      </c>
      <c r="AI41">
        <v>6.53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4</v>
      </c>
      <c r="AT41">
        <v>0.2</v>
      </c>
      <c r="AU41" t="s">
        <v>20</v>
      </c>
      <c r="AV41">
        <v>0</v>
      </c>
      <c r="AW41">
        <v>2</v>
      </c>
      <c r="AX41">
        <v>16483441</v>
      </c>
      <c r="AY41">
        <v>1</v>
      </c>
      <c r="AZ41">
        <v>0</v>
      </c>
      <c r="BA41">
        <v>54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Y41*Source!I35</f>
        <v>0</v>
      </c>
      <c r="CY41">
        <f>AA41</f>
        <v>328.07</v>
      </c>
      <c r="CZ41">
        <f>AE41</f>
        <v>50.24</v>
      </c>
      <c r="DA41">
        <f>AI41</f>
        <v>6.53</v>
      </c>
      <c r="DB41">
        <v>0</v>
      </c>
    </row>
    <row r="42" spans="1:106" x14ac:dyDescent="0.2">
      <c r="A42">
        <f>ROW(Source!A35)</f>
        <v>35</v>
      </c>
      <c r="B42">
        <v>16483255</v>
      </c>
      <c r="C42">
        <v>16483396</v>
      </c>
      <c r="D42">
        <v>15195820</v>
      </c>
      <c r="E42">
        <v>1</v>
      </c>
      <c r="F42">
        <v>1</v>
      </c>
      <c r="G42">
        <v>1</v>
      </c>
      <c r="H42">
        <v>3</v>
      </c>
      <c r="I42" t="s">
        <v>741</v>
      </c>
      <c r="J42" t="s">
        <v>742</v>
      </c>
      <c r="K42" t="s">
        <v>743</v>
      </c>
      <c r="L42">
        <v>1339</v>
      </c>
      <c r="N42">
        <v>1007</v>
      </c>
      <c r="O42" t="s">
        <v>166</v>
      </c>
      <c r="P42" t="s">
        <v>166</v>
      </c>
      <c r="Q42">
        <v>1</v>
      </c>
      <c r="W42">
        <v>0</v>
      </c>
      <c r="X42">
        <v>1283004816</v>
      </c>
      <c r="Y42">
        <v>0</v>
      </c>
      <c r="AA42">
        <v>11101</v>
      </c>
      <c r="AB42">
        <v>0</v>
      </c>
      <c r="AC42">
        <v>0</v>
      </c>
      <c r="AD42">
        <v>0</v>
      </c>
      <c r="AE42">
        <v>1700</v>
      </c>
      <c r="AF42">
        <v>0</v>
      </c>
      <c r="AG42">
        <v>0</v>
      </c>
      <c r="AH42">
        <v>0</v>
      </c>
      <c r="AI42">
        <v>6.53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4</v>
      </c>
      <c r="AT42">
        <v>0.04</v>
      </c>
      <c r="AU42" t="s">
        <v>20</v>
      </c>
      <c r="AV42">
        <v>0</v>
      </c>
      <c r="AW42">
        <v>2</v>
      </c>
      <c r="AX42">
        <v>16483443</v>
      </c>
      <c r="AY42">
        <v>1</v>
      </c>
      <c r="AZ42">
        <v>0</v>
      </c>
      <c r="BA42">
        <v>56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Y42*Source!I35</f>
        <v>0</v>
      </c>
      <c r="CY42">
        <f>AA42</f>
        <v>11101</v>
      </c>
      <c r="CZ42">
        <f>AE42</f>
        <v>1700</v>
      </c>
      <c r="DA42">
        <f>AI42</f>
        <v>6.53</v>
      </c>
      <c r="DB42">
        <v>0</v>
      </c>
    </row>
    <row r="43" spans="1:106" x14ac:dyDescent="0.2">
      <c r="A43">
        <f>ROW(Source!A36)</f>
        <v>36</v>
      </c>
      <c r="B43">
        <v>16483241</v>
      </c>
      <c r="C43">
        <v>16483448</v>
      </c>
      <c r="D43">
        <v>15431465</v>
      </c>
      <c r="E43">
        <v>1</v>
      </c>
      <c r="F43">
        <v>1</v>
      </c>
      <c r="G43">
        <v>1</v>
      </c>
      <c r="H43">
        <v>1</v>
      </c>
      <c r="I43" t="s">
        <v>744</v>
      </c>
      <c r="J43" t="s">
        <v>4</v>
      </c>
      <c r="K43" t="s">
        <v>745</v>
      </c>
      <c r="L43">
        <v>1191</v>
      </c>
      <c r="N43">
        <v>1013</v>
      </c>
      <c r="O43" t="s">
        <v>695</v>
      </c>
      <c r="P43" t="s">
        <v>695</v>
      </c>
      <c r="Q43">
        <v>1</v>
      </c>
      <c r="W43">
        <v>0</v>
      </c>
      <c r="X43">
        <v>152375061</v>
      </c>
      <c r="Y43">
        <v>547.29999999999995</v>
      </c>
      <c r="AA43">
        <v>0</v>
      </c>
      <c r="AB43">
        <v>0</v>
      </c>
      <c r="AC43">
        <v>0</v>
      </c>
      <c r="AD43">
        <v>7.87</v>
      </c>
      <c r="AE43">
        <v>0</v>
      </c>
      <c r="AF43">
        <v>0</v>
      </c>
      <c r="AG43">
        <v>0</v>
      </c>
      <c r="AH43">
        <v>7.87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4</v>
      </c>
      <c r="AT43">
        <v>547.29999999999995</v>
      </c>
      <c r="AU43" t="s">
        <v>4</v>
      </c>
      <c r="AV43">
        <v>1</v>
      </c>
      <c r="AW43">
        <v>2</v>
      </c>
      <c r="AX43">
        <v>16483454</v>
      </c>
      <c r="AY43">
        <v>1</v>
      </c>
      <c r="AZ43">
        <v>0</v>
      </c>
      <c r="BA43">
        <v>57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Y43*Source!I36</f>
        <v>759.76185999999996</v>
      </c>
      <c r="CY43">
        <f>AD43</f>
        <v>7.87</v>
      </c>
      <c r="CZ43">
        <f>AH43</f>
        <v>7.87</v>
      </c>
      <c r="DA43">
        <f>AL43</f>
        <v>1</v>
      </c>
      <c r="DB43">
        <v>0</v>
      </c>
    </row>
    <row r="44" spans="1:106" x14ac:dyDescent="0.2">
      <c r="A44">
        <f>ROW(Source!A36)</f>
        <v>36</v>
      </c>
      <c r="B44">
        <v>16483241</v>
      </c>
      <c r="C44">
        <v>16483448</v>
      </c>
      <c r="D44">
        <v>15430395</v>
      </c>
      <c r="E44">
        <v>1</v>
      </c>
      <c r="F44">
        <v>1</v>
      </c>
      <c r="G44">
        <v>1</v>
      </c>
      <c r="H44">
        <v>1</v>
      </c>
      <c r="I44" t="s">
        <v>696</v>
      </c>
      <c r="J44" t="s">
        <v>4</v>
      </c>
      <c r="K44" t="s">
        <v>697</v>
      </c>
      <c r="L44">
        <v>1191</v>
      </c>
      <c r="N44">
        <v>1013</v>
      </c>
      <c r="O44" t="s">
        <v>695</v>
      </c>
      <c r="P44" t="s">
        <v>695</v>
      </c>
      <c r="Q44">
        <v>1</v>
      </c>
      <c r="W44">
        <v>0</v>
      </c>
      <c r="X44">
        <v>-1417349443</v>
      </c>
      <c r="Y44">
        <v>1.29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4</v>
      </c>
      <c r="AT44">
        <v>1.29</v>
      </c>
      <c r="AU44" t="s">
        <v>4</v>
      </c>
      <c r="AV44">
        <v>2</v>
      </c>
      <c r="AW44">
        <v>2</v>
      </c>
      <c r="AX44">
        <v>16483455</v>
      </c>
      <c r="AY44">
        <v>1</v>
      </c>
      <c r="AZ44">
        <v>0</v>
      </c>
      <c r="BA44">
        <v>58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Y44*Source!I36</f>
        <v>1.7907780000000002</v>
      </c>
      <c r="CY44">
        <f>AD44</f>
        <v>0</v>
      </c>
      <c r="CZ44">
        <f>AH44</f>
        <v>0</v>
      </c>
      <c r="DA44">
        <f>AL44</f>
        <v>1</v>
      </c>
      <c r="DB44">
        <v>0</v>
      </c>
    </row>
    <row r="45" spans="1:106" x14ac:dyDescent="0.2">
      <c r="A45">
        <f>ROW(Source!A36)</f>
        <v>36</v>
      </c>
      <c r="B45">
        <v>16483241</v>
      </c>
      <c r="C45">
        <v>16483448</v>
      </c>
      <c r="D45">
        <v>15247974</v>
      </c>
      <c r="E45">
        <v>1</v>
      </c>
      <c r="F45">
        <v>1</v>
      </c>
      <c r="G45">
        <v>1</v>
      </c>
      <c r="H45">
        <v>2</v>
      </c>
      <c r="I45" t="s">
        <v>716</v>
      </c>
      <c r="J45" t="s">
        <v>717</v>
      </c>
      <c r="K45" t="s">
        <v>718</v>
      </c>
      <c r="L45">
        <v>1368</v>
      </c>
      <c r="N45">
        <v>1011</v>
      </c>
      <c r="O45" t="s">
        <v>701</v>
      </c>
      <c r="P45" t="s">
        <v>701</v>
      </c>
      <c r="Q45">
        <v>1</v>
      </c>
      <c r="W45">
        <v>0</v>
      </c>
      <c r="X45">
        <v>1188625873</v>
      </c>
      <c r="Y45">
        <v>1.29</v>
      </c>
      <c r="AA45">
        <v>0</v>
      </c>
      <c r="AB45">
        <v>31.26</v>
      </c>
      <c r="AC45">
        <v>13.5</v>
      </c>
      <c r="AD45">
        <v>0</v>
      </c>
      <c r="AE45">
        <v>0</v>
      </c>
      <c r="AF45">
        <v>31.26</v>
      </c>
      <c r="AG45">
        <v>13.5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4</v>
      </c>
      <c r="AT45">
        <v>1.29</v>
      </c>
      <c r="AU45" t="s">
        <v>4</v>
      </c>
      <c r="AV45">
        <v>0</v>
      </c>
      <c r="AW45">
        <v>2</v>
      </c>
      <c r="AX45">
        <v>16483456</v>
      </c>
      <c r="AY45">
        <v>1</v>
      </c>
      <c r="AZ45">
        <v>0</v>
      </c>
      <c r="BA45">
        <v>59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Y45*Source!I36</f>
        <v>1.7907780000000002</v>
      </c>
      <c r="CY45">
        <f>AB45</f>
        <v>31.26</v>
      </c>
      <c r="CZ45">
        <f>AF45</f>
        <v>31.26</v>
      </c>
      <c r="DA45">
        <f>AJ45</f>
        <v>1</v>
      </c>
      <c r="DB45">
        <v>0</v>
      </c>
    </row>
    <row r="46" spans="1:106" x14ac:dyDescent="0.2">
      <c r="A46">
        <f>ROW(Source!A36)</f>
        <v>36</v>
      </c>
      <c r="B46">
        <v>16483241</v>
      </c>
      <c r="C46">
        <v>16483448</v>
      </c>
      <c r="D46">
        <v>15249402</v>
      </c>
      <c r="E46">
        <v>1</v>
      </c>
      <c r="F46">
        <v>1</v>
      </c>
      <c r="G46">
        <v>1</v>
      </c>
      <c r="H46">
        <v>2</v>
      </c>
      <c r="I46" t="s">
        <v>746</v>
      </c>
      <c r="J46" t="s">
        <v>747</v>
      </c>
      <c r="K46" t="s">
        <v>748</v>
      </c>
      <c r="L46">
        <v>1368</v>
      </c>
      <c r="N46">
        <v>1011</v>
      </c>
      <c r="O46" t="s">
        <v>701</v>
      </c>
      <c r="P46" t="s">
        <v>701</v>
      </c>
      <c r="Q46">
        <v>1</v>
      </c>
      <c r="W46">
        <v>0</v>
      </c>
      <c r="X46">
        <v>-2111251057</v>
      </c>
      <c r="Y46">
        <v>6.02</v>
      </c>
      <c r="AA46">
        <v>0</v>
      </c>
      <c r="AB46">
        <v>32.5</v>
      </c>
      <c r="AC46">
        <v>0</v>
      </c>
      <c r="AD46">
        <v>0</v>
      </c>
      <c r="AE46">
        <v>0</v>
      </c>
      <c r="AF46">
        <v>32.5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4</v>
      </c>
      <c r="AT46">
        <v>6.02</v>
      </c>
      <c r="AU46" t="s">
        <v>4</v>
      </c>
      <c r="AV46">
        <v>0</v>
      </c>
      <c r="AW46">
        <v>2</v>
      </c>
      <c r="AX46">
        <v>16483457</v>
      </c>
      <c r="AY46">
        <v>1</v>
      </c>
      <c r="AZ46">
        <v>0</v>
      </c>
      <c r="BA46">
        <v>60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Y46*Source!I36</f>
        <v>8.3569639999999996</v>
      </c>
      <c r="CY46">
        <f>AB46</f>
        <v>32.5</v>
      </c>
      <c r="CZ46">
        <f>AF46</f>
        <v>32.5</v>
      </c>
      <c r="DA46">
        <f>AJ46</f>
        <v>1</v>
      </c>
      <c r="DB46">
        <v>0</v>
      </c>
    </row>
    <row r="47" spans="1:106" x14ac:dyDescent="0.2">
      <c r="A47">
        <f>ROW(Source!A36)</f>
        <v>36</v>
      </c>
      <c r="B47">
        <v>16483241</v>
      </c>
      <c r="C47">
        <v>16483448</v>
      </c>
      <c r="D47">
        <v>15249998</v>
      </c>
      <c r="E47">
        <v>1</v>
      </c>
      <c r="F47">
        <v>1</v>
      </c>
      <c r="G47">
        <v>1</v>
      </c>
      <c r="H47">
        <v>2</v>
      </c>
      <c r="I47" t="s">
        <v>749</v>
      </c>
      <c r="J47" t="s">
        <v>750</v>
      </c>
      <c r="K47" t="s">
        <v>751</v>
      </c>
      <c r="L47">
        <v>1368</v>
      </c>
      <c r="N47">
        <v>1011</v>
      </c>
      <c r="O47" t="s">
        <v>701</v>
      </c>
      <c r="P47" t="s">
        <v>701</v>
      </c>
      <c r="Q47">
        <v>1</v>
      </c>
      <c r="W47">
        <v>0</v>
      </c>
      <c r="X47">
        <v>1518765163</v>
      </c>
      <c r="Y47">
        <v>12.04</v>
      </c>
      <c r="AA47">
        <v>0</v>
      </c>
      <c r="AB47">
        <v>1.53</v>
      </c>
      <c r="AC47">
        <v>0</v>
      </c>
      <c r="AD47">
        <v>0</v>
      </c>
      <c r="AE47">
        <v>0</v>
      </c>
      <c r="AF47">
        <v>1.53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4</v>
      </c>
      <c r="AT47">
        <v>12.04</v>
      </c>
      <c r="AU47" t="s">
        <v>4</v>
      </c>
      <c r="AV47">
        <v>0</v>
      </c>
      <c r="AW47">
        <v>2</v>
      </c>
      <c r="AX47">
        <v>16483458</v>
      </c>
      <c r="AY47">
        <v>1</v>
      </c>
      <c r="AZ47">
        <v>0</v>
      </c>
      <c r="BA47">
        <v>61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Y47*Source!I36</f>
        <v>16.713927999999999</v>
      </c>
      <c r="CY47">
        <f>AB47</f>
        <v>1.53</v>
      </c>
      <c r="CZ47">
        <f>AF47</f>
        <v>1.53</v>
      </c>
      <c r="DA47">
        <f>AJ47</f>
        <v>1</v>
      </c>
      <c r="DB47">
        <v>0</v>
      </c>
    </row>
    <row r="48" spans="1:106" x14ac:dyDescent="0.2">
      <c r="A48">
        <f>ROW(Source!A37)</f>
        <v>37</v>
      </c>
      <c r="B48">
        <v>16483255</v>
      </c>
      <c r="C48">
        <v>16483448</v>
      </c>
      <c r="D48">
        <v>15431465</v>
      </c>
      <c r="E48">
        <v>1</v>
      </c>
      <c r="F48">
        <v>1</v>
      </c>
      <c r="G48">
        <v>1</v>
      </c>
      <c r="H48">
        <v>1</v>
      </c>
      <c r="I48" t="s">
        <v>744</v>
      </c>
      <c r="J48" t="s">
        <v>4</v>
      </c>
      <c r="K48" t="s">
        <v>745</v>
      </c>
      <c r="L48">
        <v>1191</v>
      </c>
      <c r="N48">
        <v>1013</v>
      </c>
      <c r="O48" t="s">
        <v>695</v>
      </c>
      <c r="P48" t="s">
        <v>695</v>
      </c>
      <c r="Q48">
        <v>1</v>
      </c>
      <c r="W48">
        <v>0</v>
      </c>
      <c r="X48">
        <v>152375061</v>
      </c>
      <c r="Y48">
        <v>547.29999999999995</v>
      </c>
      <c r="AA48">
        <v>0</v>
      </c>
      <c r="AB48">
        <v>0</v>
      </c>
      <c r="AC48">
        <v>0</v>
      </c>
      <c r="AD48">
        <v>51.39</v>
      </c>
      <c r="AE48">
        <v>0</v>
      </c>
      <c r="AF48">
        <v>0</v>
      </c>
      <c r="AG48">
        <v>0</v>
      </c>
      <c r="AH48">
        <v>7.87</v>
      </c>
      <c r="AI48">
        <v>1</v>
      </c>
      <c r="AJ48">
        <v>1</v>
      </c>
      <c r="AK48">
        <v>1</v>
      </c>
      <c r="AL48">
        <v>6.53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4</v>
      </c>
      <c r="AT48">
        <v>547.29999999999995</v>
      </c>
      <c r="AU48" t="s">
        <v>4</v>
      </c>
      <c r="AV48">
        <v>1</v>
      </c>
      <c r="AW48">
        <v>2</v>
      </c>
      <c r="AX48">
        <v>16483454</v>
      </c>
      <c r="AY48">
        <v>1</v>
      </c>
      <c r="AZ48">
        <v>0</v>
      </c>
      <c r="BA48">
        <v>62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Y48*Source!I37</f>
        <v>759.76185999999996</v>
      </c>
      <c r="CY48">
        <f>AD48</f>
        <v>51.39</v>
      </c>
      <c r="CZ48">
        <f>AH48</f>
        <v>7.87</v>
      </c>
      <c r="DA48">
        <f>AL48</f>
        <v>6.53</v>
      </c>
      <c r="DB48">
        <v>0</v>
      </c>
    </row>
    <row r="49" spans="1:106" x14ac:dyDescent="0.2">
      <c r="A49">
        <f>ROW(Source!A37)</f>
        <v>37</v>
      </c>
      <c r="B49">
        <v>16483255</v>
      </c>
      <c r="C49">
        <v>16483448</v>
      </c>
      <c r="D49">
        <v>15430395</v>
      </c>
      <c r="E49">
        <v>1</v>
      </c>
      <c r="F49">
        <v>1</v>
      </c>
      <c r="G49">
        <v>1</v>
      </c>
      <c r="H49">
        <v>1</v>
      </c>
      <c r="I49" t="s">
        <v>696</v>
      </c>
      <c r="J49" t="s">
        <v>4</v>
      </c>
      <c r="K49" t="s">
        <v>697</v>
      </c>
      <c r="L49">
        <v>1191</v>
      </c>
      <c r="N49">
        <v>1013</v>
      </c>
      <c r="O49" t="s">
        <v>695</v>
      </c>
      <c r="P49" t="s">
        <v>695</v>
      </c>
      <c r="Q49">
        <v>1</v>
      </c>
      <c r="W49">
        <v>0</v>
      </c>
      <c r="X49">
        <v>-1417349443</v>
      </c>
      <c r="Y49">
        <v>1.29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6.53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4</v>
      </c>
      <c r="AT49">
        <v>1.29</v>
      </c>
      <c r="AU49" t="s">
        <v>4</v>
      </c>
      <c r="AV49">
        <v>2</v>
      </c>
      <c r="AW49">
        <v>2</v>
      </c>
      <c r="AX49">
        <v>16483455</v>
      </c>
      <c r="AY49">
        <v>1</v>
      </c>
      <c r="AZ49">
        <v>0</v>
      </c>
      <c r="BA49">
        <v>63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Y49*Source!I37</f>
        <v>1.7907780000000002</v>
      </c>
      <c r="CY49">
        <f>AD49</f>
        <v>0</v>
      </c>
      <c r="CZ49">
        <f>AH49</f>
        <v>0</v>
      </c>
      <c r="DA49">
        <f>AL49</f>
        <v>1</v>
      </c>
      <c r="DB49">
        <v>0</v>
      </c>
    </row>
    <row r="50" spans="1:106" x14ac:dyDescent="0.2">
      <c r="A50">
        <f>ROW(Source!A37)</f>
        <v>37</v>
      </c>
      <c r="B50">
        <v>16483255</v>
      </c>
      <c r="C50">
        <v>16483448</v>
      </c>
      <c r="D50">
        <v>15247974</v>
      </c>
      <c r="E50">
        <v>1</v>
      </c>
      <c r="F50">
        <v>1</v>
      </c>
      <c r="G50">
        <v>1</v>
      </c>
      <c r="H50">
        <v>2</v>
      </c>
      <c r="I50" t="s">
        <v>716</v>
      </c>
      <c r="J50" t="s">
        <v>717</v>
      </c>
      <c r="K50" t="s">
        <v>718</v>
      </c>
      <c r="L50">
        <v>1368</v>
      </c>
      <c r="N50">
        <v>1011</v>
      </c>
      <c r="O50" t="s">
        <v>701</v>
      </c>
      <c r="P50" t="s">
        <v>701</v>
      </c>
      <c r="Q50">
        <v>1</v>
      </c>
      <c r="W50">
        <v>0</v>
      </c>
      <c r="X50">
        <v>1188625873</v>
      </c>
      <c r="Y50">
        <v>1.29</v>
      </c>
      <c r="AA50">
        <v>0</v>
      </c>
      <c r="AB50">
        <v>204.13</v>
      </c>
      <c r="AC50">
        <v>13.5</v>
      </c>
      <c r="AD50">
        <v>0</v>
      </c>
      <c r="AE50">
        <v>0</v>
      </c>
      <c r="AF50">
        <v>31.26</v>
      </c>
      <c r="AG50">
        <v>13.5</v>
      </c>
      <c r="AH50">
        <v>0</v>
      </c>
      <c r="AI50">
        <v>1</v>
      </c>
      <c r="AJ50">
        <v>6.53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4</v>
      </c>
      <c r="AT50">
        <v>1.29</v>
      </c>
      <c r="AU50" t="s">
        <v>4</v>
      </c>
      <c r="AV50">
        <v>0</v>
      </c>
      <c r="AW50">
        <v>2</v>
      </c>
      <c r="AX50">
        <v>16483456</v>
      </c>
      <c r="AY50">
        <v>1</v>
      </c>
      <c r="AZ50">
        <v>0</v>
      </c>
      <c r="BA50">
        <v>64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Y50*Source!I37</f>
        <v>1.7907780000000002</v>
      </c>
      <c r="CY50">
        <f>AB50</f>
        <v>204.13</v>
      </c>
      <c r="CZ50">
        <f>AF50</f>
        <v>31.26</v>
      </c>
      <c r="DA50">
        <f>AJ50</f>
        <v>6.53</v>
      </c>
      <c r="DB50">
        <v>0</v>
      </c>
    </row>
    <row r="51" spans="1:106" x14ac:dyDescent="0.2">
      <c r="A51">
        <f>ROW(Source!A37)</f>
        <v>37</v>
      </c>
      <c r="B51">
        <v>16483255</v>
      </c>
      <c r="C51">
        <v>16483448</v>
      </c>
      <c r="D51">
        <v>15249402</v>
      </c>
      <c r="E51">
        <v>1</v>
      </c>
      <c r="F51">
        <v>1</v>
      </c>
      <c r="G51">
        <v>1</v>
      </c>
      <c r="H51">
        <v>2</v>
      </c>
      <c r="I51" t="s">
        <v>746</v>
      </c>
      <c r="J51" t="s">
        <v>747</v>
      </c>
      <c r="K51" t="s">
        <v>748</v>
      </c>
      <c r="L51">
        <v>1368</v>
      </c>
      <c r="N51">
        <v>1011</v>
      </c>
      <c r="O51" t="s">
        <v>701</v>
      </c>
      <c r="P51" t="s">
        <v>701</v>
      </c>
      <c r="Q51">
        <v>1</v>
      </c>
      <c r="W51">
        <v>0</v>
      </c>
      <c r="X51">
        <v>-2111251057</v>
      </c>
      <c r="Y51">
        <v>6.02</v>
      </c>
      <c r="AA51">
        <v>0</v>
      </c>
      <c r="AB51">
        <v>212.23</v>
      </c>
      <c r="AC51">
        <v>0</v>
      </c>
      <c r="AD51">
        <v>0</v>
      </c>
      <c r="AE51">
        <v>0</v>
      </c>
      <c r="AF51">
        <v>32.5</v>
      </c>
      <c r="AG51">
        <v>0</v>
      </c>
      <c r="AH51">
        <v>0</v>
      </c>
      <c r="AI51">
        <v>1</v>
      </c>
      <c r="AJ51">
        <v>6.53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4</v>
      </c>
      <c r="AT51">
        <v>6.02</v>
      </c>
      <c r="AU51" t="s">
        <v>4</v>
      </c>
      <c r="AV51">
        <v>0</v>
      </c>
      <c r="AW51">
        <v>2</v>
      </c>
      <c r="AX51">
        <v>16483457</v>
      </c>
      <c r="AY51">
        <v>1</v>
      </c>
      <c r="AZ51">
        <v>0</v>
      </c>
      <c r="BA51">
        <v>65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Y51*Source!I37</f>
        <v>8.3569639999999996</v>
      </c>
      <c r="CY51">
        <f>AB51</f>
        <v>212.23</v>
      </c>
      <c r="CZ51">
        <f>AF51</f>
        <v>32.5</v>
      </c>
      <c r="DA51">
        <f>AJ51</f>
        <v>6.53</v>
      </c>
      <c r="DB51">
        <v>0</v>
      </c>
    </row>
    <row r="52" spans="1:106" x14ac:dyDescent="0.2">
      <c r="A52">
        <f>ROW(Source!A37)</f>
        <v>37</v>
      </c>
      <c r="B52">
        <v>16483255</v>
      </c>
      <c r="C52">
        <v>16483448</v>
      </c>
      <c r="D52">
        <v>15249998</v>
      </c>
      <c r="E52">
        <v>1</v>
      </c>
      <c r="F52">
        <v>1</v>
      </c>
      <c r="G52">
        <v>1</v>
      </c>
      <c r="H52">
        <v>2</v>
      </c>
      <c r="I52" t="s">
        <v>749</v>
      </c>
      <c r="J52" t="s">
        <v>750</v>
      </c>
      <c r="K52" t="s">
        <v>751</v>
      </c>
      <c r="L52">
        <v>1368</v>
      </c>
      <c r="N52">
        <v>1011</v>
      </c>
      <c r="O52" t="s">
        <v>701</v>
      </c>
      <c r="P52" t="s">
        <v>701</v>
      </c>
      <c r="Q52">
        <v>1</v>
      </c>
      <c r="W52">
        <v>0</v>
      </c>
      <c r="X52">
        <v>1518765163</v>
      </c>
      <c r="Y52">
        <v>12.04</v>
      </c>
      <c r="AA52">
        <v>0</v>
      </c>
      <c r="AB52">
        <v>9.99</v>
      </c>
      <c r="AC52">
        <v>0</v>
      </c>
      <c r="AD52">
        <v>0</v>
      </c>
      <c r="AE52">
        <v>0</v>
      </c>
      <c r="AF52">
        <v>1.53</v>
      </c>
      <c r="AG52">
        <v>0</v>
      </c>
      <c r="AH52">
        <v>0</v>
      </c>
      <c r="AI52">
        <v>1</v>
      </c>
      <c r="AJ52">
        <v>6.53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4</v>
      </c>
      <c r="AT52">
        <v>12.04</v>
      </c>
      <c r="AU52" t="s">
        <v>4</v>
      </c>
      <c r="AV52">
        <v>0</v>
      </c>
      <c r="AW52">
        <v>2</v>
      </c>
      <c r="AX52">
        <v>16483458</v>
      </c>
      <c r="AY52">
        <v>1</v>
      </c>
      <c r="AZ52">
        <v>0</v>
      </c>
      <c r="BA52">
        <v>66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Y52*Source!I37</f>
        <v>16.713927999999999</v>
      </c>
      <c r="CY52">
        <f>AB52</f>
        <v>9.99</v>
      </c>
      <c r="CZ52">
        <f>AF52</f>
        <v>1.53</v>
      </c>
      <c r="DA52">
        <f>AJ52</f>
        <v>6.53</v>
      </c>
      <c r="DB52">
        <v>0</v>
      </c>
    </row>
    <row r="53" spans="1:106" x14ac:dyDescent="0.2">
      <c r="A53">
        <f>ROW(Source!A38)</f>
        <v>38</v>
      </c>
      <c r="B53">
        <v>16483241</v>
      </c>
      <c r="C53">
        <v>16483459</v>
      </c>
      <c r="D53">
        <v>15430517</v>
      </c>
      <c r="E53">
        <v>1</v>
      </c>
      <c r="F53">
        <v>1</v>
      </c>
      <c r="G53">
        <v>1</v>
      </c>
      <c r="H53">
        <v>1</v>
      </c>
      <c r="I53" t="s">
        <v>752</v>
      </c>
      <c r="J53" t="s">
        <v>4</v>
      </c>
      <c r="K53" t="s">
        <v>753</v>
      </c>
      <c r="L53">
        <v>1191</v>
      </c>
      <c r="N53">
        <v>1013</v>
      </c>
      <c r="O53" t="s">
        <v>695</v>
      </c>
      <c r="P53" t="s">
        <v>695</v>
      </c>
      <c r="Q53">
        <v>1</v>
      </c>
      <c r="W53">
        <v>0</v>
      </c>
      <c r="X53">
        <v>735429535</v>
      </c>
      <c r="Y53">
        <v>22.82</v>
      </c>
      <c r="AA53">
        <v>0</v>
      </c>
      <c r="AB53">
        <v>0</v>
      </c>
      <c r="AC53">
        <v>0</v>
      </c>
      <c r="AD53">
        <v>7.8</v>
      </c>
      <c r="AE53">
        <v>0</v>
      </c>
      <c r="AF53">
        <v>0</v>
      </c>
      <c r="AG53">
        <v>0</v>
      </c>
      <c r="AH53">
        <v>7.8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4</v>
      </c>
      <c r="AT53">
        <v>22.82</v>
      </c>
      <c r="AU53" t="s">
        <v>4</v>
      </c>
      <c r="AV53">
        <v>1</v>
      </c>
      <c r="AW53">
        <v>2</v>
      </c>
      <c r="AX53">
        <v>16483462</v>
      </c>
      <c r="AY53">
        <v>1</v>
      </c>
      <c r="AZ53">
        <v>0</v>
      </c>
      <c r="BA53">
        <v>67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Y53*Source!I38</f>
        <v>37.771664000000001</v>
      </c>
      <c r="CY53">
        <f>AD53</f>
        <v>7.8</v>
      </c>
      <c r="CZ53">
        <f>AH53</f>
        <v>7.8</v>
      </c>
      <c r="DA53">
        <f>AL53</f>
        <v>1</v>
      </c>
      <c r="DB53">
        <v>0</v>
      </c>
    </row>
    <row r="54" spans="1:106" x14ac:dyDescent="0.2">
      <c r="A54">
        <f>ROW(Source!A39)</f>
        <v>39</v>
      </c>
      <c r="B54">
        <v>16483255</v>
      </c>
      <c r="C54">
        <v>16483459</v>
      </c>
      <c r="D54">
        <v>15430517</v>
      </c>
      <c r="E54">
        <v>1</v>
      </c>
      <c r="F54">
        <v>1</v>
      </c>
      <c r="G54">
        <v>1</v>
      </c>
      <c r="H54">
        <v>1</v>
      </c>
      <c r="I54" t="s">
        <v>752</v>
      </c>
      <c r="J54" t="s">
        <v>4</v>
      </c>
      <c r="K54" t="s">
        <v>753</v>
      </c>
      <c r="L54">
        <v>1191</v>
      </c>
      <c r="N54">
        <v>1013</v>
      </c>
      <c r="O54" t="s">
        <v>695</v>
      </c>
      <c r="P54" t="s">
        <v>695</v>
      </c>
      <c r="Q54">
        <v>1</v>
      </c>
      <c r="W54">
        <v>0</v>
      </c>
      <c r="X54">
        <v>735429535</v>
      </c>
      <c r="Y54">
        <v>22.82</v>
      </c>
      <c r="AA54">
        <v>0</v>
      </c>
      <c r="AB54">
        <v>0</v>
      </c>
      <c r="AC54">
        <v>0</v>
      </c>
      <c r="AD54">
        <v>50.93</v>
      </c>
      <c r="AE54">
        <v>0</v>
      </c>
      <c r="AF54">
        <v>0</v>
      </c>
      <c r="AG54">
        <v>0</v>
      </c>
      <c r="AH54">
        <v>7.8</v>
      </c>
      <c r="AI54">
        <v>1</v>
      </c>
      <c r="AJ54">
        <v>1</v>
      </c>
      <c r="AK54">
        <v>1</v>
      </c>
      <c r="AL54">
        <v>6.53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4</v>
      </c>
      <c r="AT54">
        <v>22.82</v>
      </c>
      <c r="AU54" t="s">
        <v>4</v>
      </c>
      <c r="AV54">
        <v>1</v>
      </c>
      <c r="AW54">
        <v>2</v>
      </c>
      <c r="AX54">
        <v>16483462</v>
      </c>
      <c r="AY54">
        <v>1</v>
      </c>
      <c r="AZ54">
        <v>0</v>
      </c>
      <c r="BA54">
        <v>68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Y54*Source!I39</f>
        <v>37.771664000000001</v>
      </c>
      <c r="CY54">
        <f>AD54</f>
        <v>50.93</v>
      </c>
      <c r="CZ54">
        <f>AH54</f>
        <v>7.8</v>
      </c>
      <c r="DA54">
        <f>AL54</f>
        <v>6.53</v>
      </c>
      <c r="DB54">
        <v>0</v>
      </c>
    </row>
    <row r="55" spans="1:106" x14ac:dyDescent="0.2">
      <c r="A55">
        <f>ROW(Source!A40)</f>
        <v>40</v>
      </c>
      <c r="B55">
        <v>16483241</v>
      </c>
      <c r="C55">
        <v>16483463</v>
      </c>
      <c r="D55">
        <v>15439307</v>
      </c>
      <c r="E55">
        <v>1</v>
      </c>
      <c r="F55">
        <v>1</v>
      </c>
      <c r="G55">
        <v>1</v>
      </c>
      <c r="H55">
        <v>1</v>
      </c>
      <c r="I55" t="s">
        <v>754</v>
      </c>
      <c r="J55" t="s">
        <v>4</v>
      </c>
      <c r="K55" t="s">
        <v>755</v>
      </c>
      <c r="L55">
        <v>1191</v>
      </c>
      <c r="N55">
        <v>1013</v>
      </c>
      <c r="O55" t="s">
        <v>695</v>
      </c>
      <c r="P55" t="s">
        <v>695</v>
      </c>
      <c r="Q55">
        <v>1</v>
      </c>
      <c r="W55">
        <v>0</v>
      </c>
      <c r="X55">
        <v>-1023077518</v>
      </c>
      <c r="Y55">
        <v>66.599999999999994</v>
      </c>
      <c r="AA55">
        <v>0</v>
      </c>
      <c r="AB55">
        <v>0</v>
      </c>
      <c r="AC55">
        <v>0</v>
      </c>
      <c r="AD55">
        <v>7.38</v>
      </c>
      <c r="AE55">
        <v>0</v>
      </c>
      <c r="AF55">
        <v>0</v>
      </c>
      <c r="AG55">
        <v>0</v>
      </c>
      <c r="AH55">
        <v>7.38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4</v>
      </c>
      <c r="AT55">
        <v>66.599999999999994</v>
      </c>
      <c r="AU55" t="s">
        <v>4</v>
      </c>
      <c r="AV55">
        <v>1</v>
      </c>
      <c r="AW55">
        <v>2</v>
      </c>
      <c r="AX55">
        <v>16483464</v>
      </c>
      <c r="AY55">
        <v>1</v>
      </c>
      <c r="AZ55">
        <v>0</v>
      </c>
      <c r="BA55">
        <v>69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Y55*Source!I40</f>
        <v>122.8104</v>
      </c>
      <c r="CY55">
        <f>AD55</f>
        <v>7.38</v>
      </c>
      <c r="CZ55">
        <f>AH55</f>
        <v>7.38</v>
      </c>
      <c r="DA55">
        <f>AL55</f>
        <v>1</v>
      </c>
      <c r="DB55">
        <v>0</v>
      </c>
    </row>
    <row r="56" spans="1:106" x14ac:dyDescent="0.2">
      <c r="A56">
        <f>ROW(Source!A40)</f>
        <v>40</v>
      </c>
      <c r="B56">
        <v>16483241</v>
      </c>
      <c r="C56">
        <v>16483463</v>
      </c>
      <c r="D56">
        <v>15430395</v>
      </c>
      <c r="E56">
        <v>1</v>
      </c>
      <c r="F56">
        <v>1</v>
      </c>
      <c r="G56">
        <v>1</v>
      </c>
      <c r="H56">
        <v>1</v>
      </c>
      <c r="I56" t="s">
        <v>696</v>
      </c>
      <c r="J56" t="s">
        <v>4</v>
      </c>
      <c r="K56" t="s">
        <v>697</v>
      </c>
      <c r="L56">
        <v>1191</v>
      </c>
      <c r="N56">
        <v>1013</v>
      </c>
      <c r="O56" t="s">
        <v>695</v>
      </c>
      <c r="P56" t="s">
        <v>695</v>
      </c>
      <c r="Q56">
        <v>1</v>
      </c>
      <c r="W56">
        <v>0</v>
      </c>
      <c r="X56">
        <v>-1417349443</v>
      </c>
      <c r="Y56">
        <v>9.64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4</v>
      </c>
      <c r="AT56">
        <v>9.64</v>
      </c>
      <c r="AU56" t="s">
        <v>4</v>
      </c>
      <c r="AV56">
        <v>2</v>
      </c>
      <c r="AW56">
        <v>2</v>
      </c>
      <c r="AX56">
        <v>16483465</v>
      </c>
      <c r="AY56">
        <v>1</v>
      </c>
      <c r="AZ56">
        <v>0</v>
      </c>
      <c r="BA56">
        <v>70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Y56*Source!I40</f>
        <v>17.776160000000001</v>
      </c>
      <c r="CY56">
        <f>AD56</f>
        <v>0</v>
      </c>
      <c r="CZ56">
        <f>AH56</f>
        <v>0</v>
      </c>
      <c r="DA56">
        <f>AL56</f>
        <v>1</v>
      </c>
      <c r="DB56">
        <v>0</v>
      </c>
    </row>
    <row r="57" spans="1:106" x14ac:dyDescent="0.2">
      <c r="A57">
        <f>ROW(Source!A40)</f>
        <v>40</v>
      </c>
      <c r="B57">
        <v>16483241</v>
      </c>
      <c r="C57">
        <v>16483463</v>
      </c>
      <c r="D57">
        <v>15247905</v>
      </c>
      <c r="E57">
        <v>1</v>
      </c>
      <c r="F57">
        <v>1</v>
      </c>
      <c r="G57">
        <v>1</v>
      </c>
      <c r="H57">
        <v>2</v>
      </c>
      <c r="I57" t="s">
        <v>756</v>
      </c>
      <c r="J57" t="s">
        <v>757</v>
      </c>
      <c r="K57" t="s">
        <v>758</v>
      </c>
      <c r="L57">
        <v>1368</v>
      </c>
      <c r="N57">
        <v>1011</v>
      </c>
      <c r="O57" t="s">
        <v>701</v>
      </c>
      <c r="P57" t="s">
        <v>701</v>
      </c>
      <c r="Q57">
        <v>1</v>
      </c>
      <c r="W57">
        <v>0</v>
      </c>
      <c r="X57">
        <v>1225731627</v>
      </c>
      <c r="Y57">
        <v>9.64</v>
      </c>
      <c r="AA57">
        <v>0</v>
      </c>
      <c r="AB57">
        <v>89.99</v>
      </c>
      <c r="AC57">
        <v>10.06</v>
      </c>
      <c r="AD57">
        <v>0</v>
      </c>
      <c r="AE57">
        <v>0</v>
      </c>
      <c r="AF57">
        <v>89.99</v>
      </c>
      <c r="AG57">
        <v>10.06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4</v>
      </c>
      <c r="AT57">
        <v>9.64</v>
      </c>
      <c r="AU57" t="s">
        <v>4</v>
      </c>
      <c r="AV57">
        <v>0</v>
      </c>
      <c r="AW57">
        <v>2</v>
      </c>
      <c r="AX57">
        <v>16483466</v>
      </c>
      <c r="AY57">
        <v>1</v>
      </c>
      <c r="AZ57">
        <v>0</v>
      </c>
      <c r="BA57">
        <v>71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Y57*Source!I40</f>
        <v>17.776160000000001</v>
      </c>
      <c r="CY57">
        <f>AB57</f>
        <v>89.99</v>
      </c>
      <c r="CZ57">
        <f>AF57</f>
        <v>89.99</v>
      </c>
      <c r="DA57">
        <f>AJ57</f>
        <v>1</v>
      </c>
      <c r="DB57">
        <v>0</v>
      </c>
    </row>
    <row r="58" spans="1:106" x14ac:dyDescent="0.2">
      <c r="A58">
        <f>ROW(Source!A41)</f>
        <v>41</v>
      </c>
      <c r="B58">
        <v>16483255</v>
      </c>
      <c r="C58">
        <v>16483463</v>
      </c>
      <c r="D58">
        <v>15439307</v>
      </c>
      <c r="E58">
        <v>1</v>
      </c>
      <c r="F58">
        <v>1</v>
      </c>
      <c r="G58">
        <v>1</v>
      </c>
      <c r="H58">
        <v>1</v>
      </c>
      <c r="I58" t="s">
        <v>754</v>
      </c>
      <c r="J58" t="s">
        <v>4</v>
      </c>
      <c r="K58" t="s">
        <v>755</v>
      </c>
      <c r="L58">
        <v>1191</v>
      </c>
      <c r="N58">
        <v>1013</v>
      </c>
      <c r="O58" t="s">
        <v>695</v>
      </c>
      <c r="P58" t="s">
        <v>695</v>
      </c>
      <c r="Q58">
        <v>1</v>
      </c>
      <c r="W58">
        <v>0</v>
      </c>
      <c r="X58">
        <v>-1023077518</v>
      </c>
      <c r="Y58">
        <v>66.599999999999994</v>
      </c>
      <c r="AA58">
        <v>0</v>
      </c>
      <c r="AB58">
        <v>0</v>
      </c>
      <c r="AC58">
        <v>0</v>
      </c>
      <c r="AD58">
        <v>48.19</v>
      </c>
      <c r="AE58">
        <v>0</v>
      </c>
      <c r="AF58">
        <v>0</v>
      </c>
      <c r="AG58">
        <v>0</v>
      </c>
      <c r="AH58">
        <v>7.38</v>
      </c>
      <c r="AI58">
        <v>1</v>
      </c>
      <c r="AJ58">
        <v>1</v>
      </c>
      <c r="AK58">
        <v>1</v>
      </c>
      <c r="AL58">
        <v>6.53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4</v>
      </c>
      <c r="AT58">
        <v>66.599999999999994</v>
      </c>
      <c r="AU58" t="s">
        <v>4</v>
      </c>
      <c r="AV58">
        <v>1</v>
      </c>
      <c r="AW58">
        <v>2</v>
      </c>
      <c r="AX58">
        <v>16483464</v>
      </c>
      <c r="AY58">
        <v>1</v>
      </c>
      <c r="AZ58">
        <v>0</v>
      </c>
      <c r="BA58">
        <v>72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Y58*Source!I41</f>
        <v>122.8104</v>
      </c>
      <c r="CY58">
        <f>AD58</f>
        <v>48.19</v>
      </c>
      <c r="CZ58">
        <f>AH58</f>
        <v>7.38</v>
      </c>
      <c r="DA58">
        <f>AL58</f>
        <v>6.53</v>
      </c>
      <c r="DB58">
        <v>0</v>
      </c>
    </row>
    <row r="59" spans="1:106" x14ac:dyDescent="0.2">
      <c r="A59">
        <f>ROW(Source!A41)</f>
        <v>41</v>
      </c>
      <c r="B59">
        <v>16483255</v>
      </c>
      <c r="C59">
        <v>16483463</v>
      </c>
      <c r="D59">
        <v>15430395</v>
      </c>
      <c r="E59">
        <v>1</v>
      </c>
      <c r="F59">
        <v>1</v>
      </c>
      <c r="G59">
        <v>1</v>
      </c>
      <c r="H59">
        <v>1</v>
      </c>
      <c r="I59" t="s">
        <v>696</v>
      </c>
      <c r="J59" t="s">
        <v>4</v>
      </c>
      <c r="K59" t="s">
        <v>697</v>
      </c>
      <c r="L59">
        <v>1191</v>
      </c>
      <c r="N59">
        <v>1013</v>
      </c>
      <c r="O59" t="s">
        <v>695</v>
      </c>
      <c r="P59" t="s">
        <v>695</v>
      </c>
      <c r="Q59">
        <v>1</v>
      </c>
      <c r="W59">
        <v>0</v>
      </c>
      <c r="X59">
        <v>-1417349443</v>
      </c>
      <c r="Y59">
        <v>9.64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6.53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4</v>
      </c>
      <c r="AT59">
        <v>9.64</v>
      </c>
      <c r="AU59" t="s">
        <v>4</v>
      </c>
      <c r="AV59">
        <v>2</v>
      </c>
      <c r="AW59">
        <v>2</v>
      </c>
      <c r="AX59">
        <v>16483465</v>
      </c>
      <c r="AY59">
        <v>1</v>
      </c>
      <c r="AZ59">
        <v>0</v>
      </c>
      <c r="BA59">
        <v>73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Y59*Source!I41</f>
        <v>17.776160000000001</v>
      </c>
      <c r="CY59">
        <f>AD59</f>
        <v>0</v>
      </c>
      <c r="CZ59">
        <f>AH59</f>
        <v>0</v>
      </c>
      <c r="DA59">
        <f>AL59</f>
        <v>1</v>
      </c>
      <c r="DB59">
        <v>0</v>
      </c>
    </row>
    <row r="60" spans="1:106" x14ac:dyDescent="0.2">
      <c r="A60">
        <f>ROW(Source!A41)</f>
        <v>41</v>
      </c>
      <c r="B60">
        <v>16483255</v>
      </c>
      <c r="C60">
        <v>16483463</v>
      </c>
      <c r="D60">
        <v>15247905</v>
      </c>
      <c r="E60">
        <v>1</v>
      </c>
      <c r="F60">
        <v>1</v>
      </c>
      <c r="G60">
        <v>1</v>
      </c>
      <c r="H60">
        <v>2</v>
      </c>
      <c r="I60" t="s">
        <v>756</v>
      </c>
      <c r="J60" t="s">
        <v>757</v>
      </c>
      <c r="K60" t="s">
        <v>758</v>
      </c>
      <c r="L60">
        <v>1368</v>
      </c>
      <c r="N60">
        <v>1011</v>
      </c>
      <c r="O60" t="s">
        <v>701</v>
      </c>
      <c r="P60" t="s">
        <v>701</v>
      </c>
      <c r="Q60">
        <v>1</v>
      </c>
      <c r="W60">
        <v>0</v>
      </c>
      <c r="X60">
        <v>1225731627</v>
      </c>
      <c r="Y60">
        <v>9.64</v>
      </c>
      <c r="AA60">
        <v>0</v>
      </c>
      <c r="AB60">
        <v>587.63</v>
      </c>
      <c r="AC60">
        <v>10.06</v>
      </c>
      <c r="AD60">
        <v>0</v>
      </c>
      <c r="AE60">
        <v>0</v>
      </c>
      <c r="AF60">
        <v>89.99</v>
      </c>
      <c r="AG60">
        <v>10.06</v>
      </c>
      <c r="AH60">
        <v>0</v>
      </c>
      <c r="AI60">
        <v>1</v>
      </c>
      <c r="AJ60">
        <v>6.53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4</v>
      </c>
      <c r="AT60">
        <v>9.64</v>
      </c>
      <c r="AU60" t="s">
        <v>4</v>
      </c>
      <c r="AV60">
        <v>0</v>
      </c>
      <c r="AW60">
        <v>2</v>
      </c>
      <c r="AX60">
        <v>16483466</v>
      </c>
      <c r="AY60">
        <v>1</v>
      </c>
      <c r="AZ60">
        <v>0</v>
      </c>
      <c r="BA60">
        <v>74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Y60*Source!I41</f>
        <v>17.776160000000001</v>
      </c>
      <c r="CY60">
        <f>AB60</f>
        <v>587.63</v>
      </c>
      <c r="CZ60">
        <f>AF60</f>
        <v>89.99</v>
      </c>
      <c r="DA60">
        <f>AJ60</f>
        <v>6.53</v>
      </c>
      <c r="DB60">
        <v>0</v>
      </c>
    </row>
    <row r="61" spans="1:106" x14ac:dyDescent="0.2">
      <c r="A61">
        <f>ROW(Source!A42)</f>
        <v>42</v>
      </c>
      <c r="B61">
        <v>16483241</v>
      </c>
      <c r="C61">
        <v>16483467</v>
      </c>
      <c r="D61">
        <v>15430517</v>
      </c>
      <c r="E61">
        <v>1</v>
      </c>
      <c r="F61">
        <v>1</v>
      </c>
      <c r="G61">
        <v>1</v>
      </c>
      <c r="H61">
        <v>1</v>
      </c>
      <c r="I61" t="s">
        <v>752</v>
      </c>
      <c r="J61" t="s">
        <v>4</v>
      </c>
      <c r="K61" t="s">
        <v>753</v>
      </c>
      <c r="L61">
        <v>1191</v>
      </c>
      <c r="N61">
        <v>1013</v>
      </c>
      <c r="O61" t="s">
        <v>695</v>
      </c>
      <c r="P61" t="s">
        <v>695</v>
      </c>
      <c r="Q61">
        <v>1</v>
      </c>
      <c r="W61">
        <v>0</v>
      </c>
      <c r="X61">
        <v>735429535</v>
      </c>
      <c r="Y61">
        <v>11.39</v>
      </c>
      <c r="AA61">
        <v>0</v>
      </c>
      <c r="AB61">
        <v>0</v>
      </c>
      <c r="AC61">
        <v>0</v>
      </c>
      <c r="AD61">
        <v>7.8</v>
      </c>
      <c r="AE61">
        <v>0</v>
      </c>
      <c r="AF61">
        <v>0</v>
      </c>
      <c r="AG61">
        <v>0</v>
      </c>
      <c r="AH61">
        <v>7.8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4</v>
      </c>
      <c r="AT61">
        <v>11.39</v>
      </c>
      <c r="AU61" t="s">
        <v>4</v>
      </c>
      <c r="AV61">
        <v>1</v>
      </c>
      <c r="AW61">
        <v>2</v>
      </c>
      <c r="AX61">
        <v>16483468</v>
      </c>
      <c r="AY61">
        <v>1</v>
      </c>
      <c r="AZ61">
        <v>0</v>
      </c>
      <c r="BA61">
        <v>75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Y61*Source!I42</f>
        <v>21.003160000000001</v>
      </c>
      <c r="CY61">
        <f>AD61</f>
        <v>7.8</v>
      </c>
      <c r="CZ61">
        <f>AH61</f>
        <v>7.8</v>
      </c>
      <c r="DA61">
        <f>AL61</f>
        <v>1</v>
      </c>
      <c r="DB61">
        <v>0</v>
      </c>
    </row>
    <row r="62" spans="1:106" x14ac:dyDescent="0.2">
      <c r="A62">
        <f>ROW(Source!A42)</f>
        <v>42</v>
      </c>
      <c r="B62">
        <v>16483241</v>
      </c>
      <c r="C62">
        <v>16483467</v>
      </c>
      <c r="D62">
        <v>15430395</v>
      </c>
      <c r="E62">
        <v>1</v>
      </c>
      <c r="F62">
        <v>1</v>
      </c>
      <c r="G62">
        <v>1</v>
      </c>
      <c r="H62">
        <v>1</v>
      </c>
      <c r="I62" t="s">
        <v>696</v>
      </c>
      <c r="J62" t="s">
        <v>4</v>
      </c>
      <c r="K62" t="s">
        <v>697</v>
      </c>
      <c r="L62">
        <v>1191</v>
      </c>
      <c r="N62">
        <v>1013</v>
      </c>
      <c r="O62" t="s">
        <v>695</v>
      </c>
      <c r="P62" t="s">
        <v>695</v>
      </c>
      <c r="Q62">
        <v>1</v>
      </c>
      <c r="W62">
        <v>0</v>
      </c>
      <c r="X62">
        <v>-1417349443</v>
      </c>
      <c r="Y62">
        <v>0.13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4</v>
      </c>
      <c r="AT62">
        <v>0.13</v>
      </c>
      <c r="AU62" t="s">
        <v>4</v>
      </c>
      <c r="AV62">
        <v>2</v>
      </c>
      <c r="AW62">
        <v>2</v>
      </c>
      <c r="AX62">
        <v>16483469</v>
      </c>
      <c r="AY62">
        <v>1</v>
      </c>
      <c r="AZ62">
        <v>0</v>
      </c>
      <c r="BA62">
        <v>76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Y62*Source!I42</f>
        <v>0.23972000000000002</v>
      </c>
      <c r="CY62">
        <f>AD62</f>
        <v>0</v>
      </c>
      <c r="CZ62">
        <f>AH62</f>
        <v>0</v>
      </c>
      <c r="DA62">
        <f>AL62</f>
        <v>1</v>
      </c>
      <c r="DB62">
        <v>0</v>
      </c>
    </row>
    <row r="63" spans="1:106" x14ac:dyDescent="0.2">
      <c r="A63">
        <f>ROW(Source!A42)</f>
        <v>42</v>
      </c>
      <c r="B63">
        <v>16483241</v>
      </c>
      <c r="C63">
        <v>16483467</v>
      </c>
      <c r="D63">
        <v>15247974</v>
      </c>
      <c r="E63">
        <v>1</v>
      </c>
      <c r="F63">
        <v>1</v>
      </c>
      <c r="G63">
        <v>1</v>
      </c>
      <c r="H63">
        <v>2</v>
      </c>
      <c r="I63" t="s">
        <v>716</v>
      </c>
      <c r="J63" t="s">
        <v>717</v>
      </c>
      <c r="K63" t="s">
        <v>718</v>
      </c>
      <c r="L63">
        <v>1368</v>
      </c>
      <c r="N63">
        <v>1011</v>
      </c>
      <c r="O63" t="s">
        <v>701</v>
      </c>
      <c r="P63" t="s">
        <v>701</v>
      </c>
      <c r="Q63">
        <v>1</v>
      </c>
      <c r="W63">
        <v>0</v>
      </c>
      <c r="X63">
        <v>1188625873</v>
      </c>
      <c r="Y63">
        <v>0.13</v>
      </c>
      <c r="AA63">
        <v>0</v>
      </c>
      <c r="AB63">
        <v>31.26</v>
      </c>
      <c r="AC63">
        <v>13.5</v>
      </c>
      <c r="AD63">
        <v>0</v>
      </c>
      <c r="AE63">
        <v>0</v>
      </c>
      <c r="AF63">
        <v>31.26</v>
      </c>
      <c r="AG63">
        <v>13.5</v>
      </c>
      <c r="AH63">
        <v>0</v>
      </c>
      <c r="AI63">
        <v>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4</v>
      </c>
      <c r="AT63">
        <v>0.13</v>
      </c>
      <c r="AU63" t="s">
        <v>4</v>
      </c>
      <c r="AV63">
        <v>0</v>
      </c>
      <c r="AW63">
        <v>2</v>
      </c>
      <c r="AX63">
        <v>16483470</v>
      </c>
      <c r="AY63">
        <v>1</v>
      </c>
      <c r="AZ63">
        <v>0</v>
      </c>
      <c r="BA63">
        <v>77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Y63*Source!I42</f>
        <v>0.23972000000000002</v>
      </c>
      <c r="CY63">
        <f>AB63</f>
        <v>31.26</v>
      </c>
      <c r="CZ63">
        <f>AF63</f>
        <v>31.26</v>
      </c>
      <c r="DA63">
        <f>AJ63</f>
        <v>1</v>
      </c>
      <c r="DB63">
        <v>0</v>
      </c>
    </row>
    <row r="64" spans="1:106" x14ac:dyDescent="0.2">
      <c r="A64">
        <f>ROW(Source!A43)</f>
        <v>43</v>
      </c>
      <c r="B64">
        <v>16483255</v>
      </c>
      <c r="C64">
        <v>16483467</v>
      </c>
      <c r="D64">
        <v>15430517</v>
      </c>
      <c r="E64">
        <v>1</v>
      </c>
      <c r="F64">
        <v>1</v>
      </c>
      <c r="G64">
        <v>1</v>
      </c>
      <c r="H64">
        <v>1</v>
      </c>
      <c r="I64" t="s">
        <v>752</v>
      </c>
      <c r="J64" t="s">
        <v>4</v>
      </c>
      <c r="K64" t="s">
        <v>753</v>
      </c>
      <c r="L64">
        <v>1191</v>
      </c>
      <c r="N64">
        <v>1013</v>
      </c>
      <c r="O64" t="s">
        <v>695</v>
      </c>
      <c r="P64" t="s">
        <v>695</v>
      </c>
      <c r="Q64">
        <v>1</v>
      </c>
      <c r="W64">
        <v>0</v>
      </c>
      <c r="X64">
        <v>735429535</v>
      </c>
      <c r="Y64">
        <v>11.39</v>
      </c>
      <c r="AA64">
        <v>0</v>
      </c>
      <c r="AB64">
        <v>0</v>
      </c>
      <c r="AC64">
        <v>0</v>
      </c>
      <c r="AD64">
        <v>50.93</v>
      </c>
      <c r="AE64">
        <v>0</v>
      </c>
      <c r="AF64">
        <v>0</v>
      </c>
      <c r="AG64">
        <v>0</v>
      </c>
      <c r="AH64">
        <v>7.8</v>
      </c>
      <c r="AI64">
        <v>1</v>
      </c>
      <c r="AJ64">
        <v>1</v>
      </c>
      <c r="AK64">
        <v>1</v>
      </c>
      <c r="AL64">
        <v>6.53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4</v>
      </c>
      <c r="AT64">
        <v>11.39</v>
      </c>
      <c r="AU64" t="s">
        <v>4</v>
      </c>
      <c r="AV64">
        <v>1</v>
      </c>
      <c r="AW64">
        <v>2</v>
      </c>
      <c r="AX64">
        <v>16483468</v>
      </c>
      <c r="AY64">
        <v>1</v>
      </c>
      <c r="AZ64">
        <v>0</v>
      </c>
      <c r="BA64">
        <v>79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Y64*Source!I43</f>
        <v>21.003160000000001</v>
      </c>
      <c r="CY64">
        <f>AD64</f>
        <v>50.93</v>
      </c>
      <c r="CZ64">
        <f>AH64</f>
        <v>7.8</v>
      </c>
      <c r="DA64">
        <f>AL64</f>
        <v>6.53</v>
      </c>
      <c r="DB64">
        <v>0</v>
      </c>
    </row>
    <row r="65" spans="1:106" x14ac:dyDescent="0.2">
      <c r="A65">
        <f>ROW(Source!A43)</f>
        <v>43</v>
      </c>
      <c r="B65">
        <v>16483255</v>
      </c>
      <c r="C65">
        <v>16483467</v>
      </c>
      <c r="D65">
        <v>15430395</v>
      </c>
      <c r="E65">
        <v>1</v>
      </c>
      <c r="F65">
        <v>1</v>
      </c>
      <c r="G65">
        <v>1</v>
      </c>
      <c r="H65">
        <v>1</v>
      </c>
      <c r="I65" t="s">
        <v>696</v>
      </c>
      <c r="J65" t="s">
        <v>4</v>
      </c>
      <c r="K65" t="s">
        <v>697</v>
      </c>
      <c r="L65">
        <v>1191</v>
      </c>
      <c r="N65">
        <v>1013</v>
      </c>
      <c r="O65" t="s">
        <v>695</v>
      </c>
      <c r="P65" t="s">
        <v>695</v>
      </c>
      <c r="Q65">
        <v>1</v>
      </c>
      <c r="W65">
        <v>0</v>
      </c>
      <c r="X65">
        <v>-1417349443</v>
      </c>
      <c r="Y65">
        <v>0.13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6.53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4</v>
      </c>
      <c r="AT65">
        <v>0.13</v>
      </c>
      <c r="AU65" t="s">
        <v>4</v>
      </c>
      <c r="AV65">
        <v>2</v>
      </c>
      <c r="AW65">
        <v>2</v>
      </c>
      <c r="AX65">
        <v>16483469</v>
      </c>
      <c r="AY65">
        <v>1</v>
      </c>
      <c r="AZ65">
        <v>0</v>
      </c>
      <c r="BA65">
        <v>80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Y65*Source!I43</f>
        <v>0.23972000000000002</v>
      </c>
      <c r="CY65">
        <f>AD65</f>
        <v>0</v>
      </c>
      <c r="CZ65">
        <f>AH65</f>
        <v>0</v>
      </c>
      <c r="DA65">
        <f>AL65</f>
        <v>1</v>
      </c>
      <c r="DB65">
        <v>0</v>
      </c>
    </row>
    <row r="66" spans="1:106" x14ac:dyDescent="0.2">
      <c r="A66">
        <f>ROW(Source!A43)</f>
        <v>43</v>
      </c>
      <c r="B66">
        <v>16483255</v>
      </c>
      <c r="C66">
        <v>16483467</v>
      </c>
      <c r="D66">
        <v>15247974</v>
      </c>
      <c r="E66">
        <v>1</v>
      </c>
      <c r="F66">
        <v>1</v>
      </c>
      <c r="G66">
        <v>1</v>
      </c>
      <c r="H66">
        <v>2</v>
      </c>
      <c r="I66" t="s">
        <v>716</v>
      </c>
      <c r="J66" t="s">
        <v>717</v>
      </c>
      <c r="K66" t="s">
        <v>718</v>
      </c>
      <c r="L66">
        <v>1368</v>
      </c>
      <c r="N66">
        <v>1011</v>
      </c>
      <c r="O66" t="s">
        <v>701</v>
      </c>
      <c r="P66" t="s">
        <v>701</v>
      </c>
      <c r="Q66">
        <v>1</v>
      </c>
      <c r="W66">
        <v>0</v>
      </c>
      <c r="X66">
        <v>1188625873</v>
      </c>
      <c r="Y66">
        <v>0.13</v>
      </c>
      <c r="AA66">
        <v>0</v>
      </c>
      <c r="AB66">
        <v>204.13</v>
      </c>
      <c r="AC66">
        <v>13.5</v>
      </c>
      <c r="AD66">
        <v>0</v>
      </c>
      <c r="AE66">
        <v>0</v>
      </c>
      <c r="AF66">
        <v>31.26</v>
      </c>
      <c r="AG66">
        <v>13.5</v>
      </c>
      <c r="AH66">
        <v>0</v>
      </c>
      <c r="AI66">
        <v>1</v>
      </c>
      <c r="AJ66">
        <v>6.53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4</v>
      </c>
      <c r="AT66">
        <v>0.13</v>
      </c>
      <c r="AU66" t="s">
        <v>4</v>
      </c>
      <c r="AV66">
        <v>0</v>
      </c>
      <c r="AW66">
        <v>2</v>
      </c>
      <c r="AX66">
        <v>16483470</v>
      </c>
      <c r="AY66">
        <v>1</v>
      </c>
      <c r="AZ66">
        <v>0</v>
      </c>
      <c r="BA66">
        <v>81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Y66*Source!I43</f>
        <v>0.23972000000000002</v>
      </c>
      <c r="CY66">
        <f>AB66</f>
        <v>204.13</v>
      </c>
      <c r="CZ66">
        <f>AF66</f>
        <v>31.26</v>
      </c>
      <c r="DA66">
        <f>AJ66</f>
        <v>6.53</v>
      </c>
      <c r="DB66">
        <v>0</v>
      </c>
    </row>
    <row r="67" spans="1:106" x14ac:dyDescent="0.2">
      <c r="A67">
        <f>ROW(Source!A44)</f>
        <v>44</v>
      </c>
      <c r="B67">
        <v>16483241</v>
      </c>
      <c r="C67">
        <v>16483473</v>
      </c>
      <c r="D67">
        <v>15435099</v>
      </c>
      <c r="E67">
        <v>1</v>
      </c>
      <c r="F67">
        <v>1</v>
      </c>
      <c r="G67">
        <v>1</v>
      </c>
      <c r="H67">
        <v>1</v>
      </c>
      <c r="I67" t="s">
        <v>759</v>
      </c>
      <c r="J67" t="s">
        <v>4</v>
      </c>
      <c r="K67" t="s">
        <v>760</v>
      </c>
      <c r="L67">
        <v>1191</v>
      </c>
      <c r="N67">
        <v>1013</v>
      </c>
      <c r="O67" t="s">
        <v>695</v>
      </c>
      <c r="P67" t="s">
        <v>695</v>
      </c>
      <c r="Q67">
        <v>1</v>
      </c>
      <c r="W67">
        <v>0</v>
      </c>
      <c r="X67">
        <v>1010519658</v>
      </c>
      <c r="Y67">
        <v>9.58</v>
      </c>
      <c r="AA67">
        <v>0</v>
      </c>
      <c r="AB67">
        <v>0</v>
      </c>
      <c r="AC67">
        <v>0</v>
      </c>
      <c r="AD67">
        <v>8.64</v>
      </c>
      <c r="AE67">
        <v>0</v>
      </c>
      <c r="AF67">
        <v>0</v>
      </c>
      <c r="AG67">
        <v>0</v>
      </c>
      <c r="AH67">
        <v>8.64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4</v>
      </c>
      <c r="AT67">
        <v>9.58</v>
      </c>
      <c r="AU67" t="s">
        <v>4</v>
      </c>
      <c r="AV67">
        <v>1</v>
      </c>
      <c r="AW67">
        <v>2</v>
      </c>
      <c r="AX67">
        <v>16483477</v>
      </c>
      <c r="AY67">
        <v>1</v>
      </c>
      <c r="AZ67">
        <v>0</v>
      </c>
      <c r="BA67">
        <v>83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Y67*Source!I44</f>
        <v>16.860800000000001</v>
      </c>
      <c r="CY67">
        <f>AD67</f>
        <v>8.64</v>
      </c>
      <c r="CZ67">
        <f>AH67</f>
        <v>8.64</v>
      </c>
      <c r="DA67">
        <f>AL67</f>
        <v>1</v>
      </c>
      <c r="DB67">
        <v>0</v>
      </c>
    </row>
    <row r="68" spans="1:106" x14ac:dyDescent="0.2">
      <c r="A68">
        <f>ROW(Source!A44)</f>
        <v>44</v>
      </c>
      <c r="B68">
        <v>16483241</v>
      </c>
      <c r="C68">
        <v>16483473</v>
      </c>
      <c r="D68">
        <v>15430395</v>
      </c>
      <c r="E68">
        <v>1</v>
      </c>
      <c r="F68">
        <v>1</v>
      </c>
      <c r="G68">
        <v>1</v>
      </c>
      <c r="H68">
        <v>1</v>
      </c>
      <c r="I68" t="s">
        <v>696</v>
      </c>
      <c r="J68" t="s">
        <v>4</v>
      </c>
      <c r="K68" t="s">
        <v>697</v>
      </c>
      <c r="L68">
        <v>1191</v>
      </c>
      <c r="N68">
        <v>1013</v>
      </c>
      <c r="O68" t="s">
        <v>695</v>
      </c>
      <c r="P68" t="s">
        <v>695</v>
      </c>
      <c r="Q68">
        <v>1</v>
      </c>
      <c r="W68">
        <v>0</v>
      </c>
      <c r="X68">
        <v>-1417349443</v>
      </c>
      <c r="Y68">
        <v>0.2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4</v>
      </c>
      <c r="AT68">
        <v>0.2</v>
      </c>
      <c r="AU68" t="s">
        <v>4</v>
      </c>
      <c r="AV68">
        <v>2</v>
      </c>
      <c r="AW68">
        <v>2</v>
      </c>
      <c r="AX68">
        <v>16483478</v>
      </c>
      <c r="AY68">
        <v>1</v>
      </c>
      <c r="AZ68">
        <v>0</v>
      </c>
      <c r="BA68">
        <v>84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Y68*Source!I44</f>
        <v>0.35200000000000004</v>
      </c>
      <c r="CY68">
        <f>AD68</f>
        <v>0</v>
      </c>
      <c r="CZ68">
        <f>AH68</f>
        <v>0</v>
      </c>
      <c r="DA68">
        <f>AL68</f>
        <v>1</v>
      </c>
      <c r="DB68">
        <v>0</v>
      </c>
    </row>
    <row r="69" spans="1:106" x14ac:dyDescent="0.2">
      <c r="A69">
        <f>ROW(Source!A44)</f>
        <v>44</v>
      </c>
      <c r="B69">
        <v>16483241</v>
      </c>
      <c r="C69">
        <v>16483473</v>
      </c>
      <c r="D69">
        <v>15247974</v>
      </c>
      <c r="E69">
        <v>1</v>
      </c>
      <c r="F69">
        <v>1</v>
      </c>
      <c r="G69">
        <v>1</v>
      </c>
      <c r="H69">
        <v>2</v>
      </c>
      <c r="I69" t="s">
        <v>716</v>
      </c>
      <c r="J69" t="s">
        <v>717</v>
      </c>
      <c r="K69" t="s">
        <v>718</v>
      </c>
      <c r="L69">
        <v>1368</v>
      </c>
      <c r="N69">
        <v>1011</v>
      </c>
      <c r="O69" t="s">
        <v>701</v>
      </c>
      <c r="P69" t="s">
        <v>701</v>
      </c>
      <c r="Q69">
        <v>1</v>
      </c>
      <c r="W69">
        <v>0</v>
      </c>
      <c r="X69">
        <v>1188625873</v>
      </c>
      <c r="Y69">
        <v>0.2</v>
      </c>
      <c r="AA69">
        <v>0</v>
      </c>
      <c r="AB69">
        <v>31.26</v>
      </c>
      <c r="AC69">
        <v>13.5</v>
      </c>
      <c r="AD69">
        <v>0</v>
      </c>
      <c r="AE69">
        <v>0</v>
      </c>
      <c r="AF69">
        <v>31.26</v>
      </c>
      <c r="AG69">
        <v>13.5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4</v>
      </c>
      <c r="AT69">
        <v>0.2</v>
      </c>
      <c r="AU69" t="s">
        <v>4</v>
      </c>
      <c r="AV69">
        <v>0</v>
      </c>
      <c r="AW69">
        <v>2</v>
      </c>
      <c r="AX69">
        <v>16483479</v>
      </c>
      <c r="AY69">
        <v>1</v>
      </c>
      <c r="AZ69">
        <v>0</v>
      </c>
      <c r="BA69">
        <v>85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Y69*Source!I44</f>
        <v>0.35200000000000004</v>
      </c>
      <c r="CY69">
        <f>AB69</f>
        <v>31.26</v>
      </c>
      <c r="CZ69">
        <f>AF69</f>
        <v>31.26</v>
      </c>
      <c r="DA69">
        <f>AJ69</f>
        <v>1</v>
      </c>
      <c r="DB69">
        <v>0</v>
      </c>
    </row>
    <row r="70" spans="1:106" x14ac:dyDescent="0.2">
      <c r="A70">
        <f>ROW(Source!A45)</f>
        <v>45</v>
      </c>
      <c r="B70">
        <v>16483255</v>
      </c>
      <c r="C70">
        <v>16483473</v>
      </c>
      <c r="D70">
        <v>15435099</v>
      </c>
      <c r="E70">
        <v>1</v>
      </c>
      <c r="F70">
        <v>1</v>
      </c>
      <c r="G70">
        <v>1</v>
      </c>
      <c r="H70">
        <v>1</v>
      </c>
      <c r="I70" t="s">
        <v>759</v>
      </c>
      <c r="J70" t="s">
        <v>4</v>
      </c>
      <c r="K70" t="s">
        <v>760</v>
      </c>
      <c r="L70">
        <v>1191</v>
      </c>
      <c r="N70">
        <v>1013</v>
      </c>
      <c r="O70" t="s">
        <v>695</v>
      </c>
      <c r="P70" t="s">
        <v>695</v>
      </c>
      <c r="Q70">
        <v>1</v>
      </c>
      <c r="W70">
        <v>0</v>
      </c>
      <c r="X70">
        <v>1010519658</v>
      </c>
      <c r="Y70">
        <v>9.58</v>
      </c>
      <c r="AA70">
        <v>0</v>
      </c>
      <c r="AB70">
        <v>0</v>
      </c>
      <c r="AC70">
        <v>0</v>
      </c>
      <c r="AD70">
        <v>56.42</v>
      </c>
      <c r="AE70">
        <v>0</v>
      </c>
      <c r="AF70">
        <v>0</v>
      </c>
      <c r="AG70">
        <v>0</v>
      </c>
      <c r="AH70">
        <v>8.64</v>
      </c>
      <c r="AI70">
        <v>1</v>
      </c>
      <c r="AJ70">
        <v>1</v>
      </c>
      <c r="AK70">
        <v>1</v>
      </c>
      <c r="AL70">
        <v>6.53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4</v>
      </c>
      <c r="AT70">
        <v>9.58</v>
      </c>
      <c r="AU70" t="s">
        <v>4</v>
      </c>
      <c r="AV70">
        <v>1</v>
      </c>
      <c r="AW70">
        <v>2</v>
      </c>
      <c r="AX70">
        <v>16483477</v>
      </c>
      <c r="AY70">
        <v>1</v>
      </c>
      <c r="AZ70">
        <v>0</v>
      </c>
      <c r="BA70">
        <v>86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Y70*Source!I45</f>
        <v>16.860800000000001</v>
      </c>
      <c r="CY70">
        <f>AD70</f>
        <v>56.42</v>
      </c>
      <c r="CZ70">
        <f>AH70</f>
        <v>8.64</v>
      </c>
      <c r="DA70">
        <f>AL70</f>
        <v>6.53</v>
      </c>
      <c r="DB70">
        <v>0</v>
      </c>
    </row>
    <row r="71" spans="1:106" x14ac:dyDescent="0.2">
      <c r="A71">
        <f>ROW(Source!A45)</f>
        <v>45</v>
      </c>
      <c r="B71">
        <v>16483255</v>
      </c>
      <c r="C71">
        <v>16483473</v>
      </c>
      <c r="D71">
        <v>15430395</v>
      </c>
      <c r="E71">
        <v>1</v>
      </c>
      <c r="F71">
        <v>1</v>
      </c>
      <c r="G71">
        <v>1</v>
      </c>
      <c r="H71">
        <v>1</v>
      </c>
      <c r="I71" t="s">
        <v>696</v>
      </c>
      <c r="J71" t="s">
        <v>4</v>
      </c>
      <c r="K71" t="s">
        <v>697</v>
      </c>
      <c r="L71">
        <v>1191</v>
      </c>
      <c r="N71">
        <v>1013</v>
      </c>
      <c r="O71" t="s">
        <v>695</v>
      </c>
      <c r="P71" t="s">
        <v>695</v>
      </c>
      <c r="Q71">
        <v>1</v>
      </c>
      <c r="W71">
        <v>0</v>
      </c>
      <c r="X71">
        <v>-1417349443</v>
      </c>
      <c r="Y71">
        <v>0.2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6.53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4</v>
      </c>
      <c r="AT71">
        <v>0.2</v>
      </c>
      <c r="AU71" t="s">
        <v>4</v>
      </c>
      <c r="AV71">
        <v>2</v>
      </c>
      <c r="AW71">
        <v>2</v>
      </c>
      <c r="AX71">
        <v>16483478</v>
      </c>
      <c r="AY71">
        <v>1</v>
      </c>
      <c r="AZ71">
        <v>0</v>
      </c>
      <c r="BA71">
        <v>87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Y71*Source!I45</f>
        <v>0.35200000000000004</v>
      </c>
      <c r="CY71">
        <f>AD71</f>
        <v>0</v>
      </c>
      <c r="CZ71">
        <f>AH71</f>
        <v>0</v>
      </c>
      <c r="DA71">
        <f>AL71</f>
        <v>1</v>
      </c>
      <c r="DB71">
        <v>0</v>
      </c>
    </row>
    <row r="72" spans="1:106" x14ac:dyDescent="0.2">
      <c r="A72">
        <f>ROW(Source!A45)</f>
        <v>45</v>
      </c>
      <c r="B72">
        <v>16483255</v>
      </c>
      <c r="C72">
        <v>16483473</v>
      </c>
      <c r="D72">
        <v>15247974</v>
      </c>
      <c r="E72">
        <v>1</v>
      </c>
      <c r="F72">
        <v>1</v>
      </c>
      <c r="G72">
        <v>1</v>
      </c>
      <c r="H72">
        <v>2</v>
      </c>
      <c r="I72" t="s">
        <v>716</v>
      </c>
      <c r="J72" t="s">
        <v>717</v>
      </c>
      <c r="K72" t="s">
        <v>718</v>
      </c>
      <c r="L72">
        <v>1368</v>
      </c>
      <c r="N72">
        <v>1011</v>
      </c>
      <c r="O72" t="s">
        <v>701</v>
      </c>
      <c r="P72" t="s">
        <v>701</v>
      </c>
      <c r="Q72">
        <v>1</v>
      </c>
      <c r="W72">
        <v>0</v>
      </c>
      <c r="X72">
        <v>1188625873</v>
      </c>
      <c r="Y72">
        <v>0.2</v>
      </c>
      <c r="AA72">
        <v>0</v>
      </c>
      <c r="AB72">
        <v>204.13</v>
      </c>
      <c r="AC72">
        <v>13.5</v>
      </c>
      <c r="AD72">
        <v>0</v>
      </c>
      <c r="AE72">
        <v>0</v>
      </c>
      <c r="AF72">
        <v>31.26</v>
      </c>
      <c r="AG72">
        <v>13.5</v>
      </c>
      <c r="AH72">
        <v>0</v>
      </c>
      <c r="AI72">
        <v>1</v>
      </c>
      <c r="AJ72">
        <v>6.53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4</v>
      </c>
      <c r="AT72">
        <v>0.2</v>
      </c>
      <c r="AU72" t="s">
        <v>4</v>
      </c>
      <c r="AV72">
        <v>0</v>
      </c>
      <c r="AW72">
        <v>2</v>
      </c>
      <c r="AX72">
        <v>16483479</v>
      </c>
      <c r="AY72">
        <v>1</v>
      </c>
      <c r="AZ72">
        <v>0</v>
      </c>
      <c r="BA72">
        <v>88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Y72*Source!I45</f>
        <v>0.35200000000000004</v>
      </c>
      <c r="CY72">
        <f>AB72</f>
        <v>204.13</v>
      </c>
      <c r="CZ72">
        <f>AF72</f>
        <v>31.26</v>
      </c>
      <c r="DA72">
        <f>AJ72</f>
        <v>6.53</v>
      </c>
      <c r="DB72">
        <v>0</v>
      </c>
    </row>
    <row r="73" spans="1:106" x14ac:dyDescent="0.2">
      <c r="A73">
        <f>ROW(Source!A46)</f>
        <v>46</v>
      </c>
      <c r="B73">
        <v>16483241</v>
      </c>
      <c r="C73">
        <v>16483489</v>
      </c>
      <c r="D73">
        <v>15446300</v>
      </c>
      <c r="E73">
        <v>1</v>
      </c>
      <c r="F73">
        <v>1</v>
      </c>
      <c r="G73">
        <v>1</v>
      </c>
      <c r="H73">
        <v>1</v>
      </c>
      <c r="I73" t="s">
        <v>693</v>
      </c>
      <c r="J73" t="s">
        <v>4</v>
      </c>
      <c r="K73" t="s">
        <v>694</v>
      </c>
      <c r="L73">
        <v>1191</v>
      </c>
      <c r="N73">
        <v>1013</v>
      </c>
      <c r="O73" t="s">
        <v>695</v>
      </c>
      <c r="P73" t="s">
        <v>695</v>
      </c>
      <c r="Q73">
        <v>1</v>
      </c>
      <c r="W73">
        <v>0</v>
      </c>
      <c r="X73">
        <v>912892513</v>
      </c>
      <c r="Y73">
        <v>2.76</v>
      </c>
      <c r="AA73">
        <v>0</v>
      </c>
      <c r="AB73">
        <v>0</v>
      </c>
      <c r="AC73">
        <v>0</v>
      </c>
      <c r="AD73">
        <v>9.92</v>
      </c>
      <c r="AE73">
        <v>0</v>
      </c>
      <c r="AF73">
        <v>0</v>
      </c>
      <c r="AG73">
        <v>0</v>
      </c>
      <c r="AH73">
        <v>9.92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4</v>
      </c>
      <c r="AT73">
        <v>2.4</v>
      </c>
      <c r="AU73" t="s">
        <v>77</v>
      </c>
      <c r="AV73">
        <v>1</v>
      </c>
      <c r="AW73">
        <v>2</v>
      </c>
      <c r="AX73">
        <v>16483512</v>
      </c>
      <c r="AY73">
        <v>1</v>
      </c>
      <c r="AZ73">
        <v>0</v>
      </c>
      <c r="BA73">
        <v>89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Y73*Source!I46</f>
        <v>38.088000000000001</v>
      </c>
      <c r="CY73">
        <f>AD73</f>
        <v>9.92</v>
      </c>
      <c r="CZ73">
        <f>AH73</f>
        <v>9.92</v>
      </c>
      <c r="DA73">
        <f>AL73</f>
        <v>1</v>
      </c>
      <c r="DB73">
        <v>0</v>
      </c>
    </row>
    <row r="74" spans="1:106" x14ac:dyDescent="0.2">
      <c r="A74">
        <f>ROW(Source!A46)</f>
        <v>46</v>
      </c>
      <c r="B74">
        <v>16483241</v>
      </c>
      <c r="C74">
        <v>16483489</v>
      </c>
      <c r="D74">
        <v>15430395</v>
      </c>
      <c r="E74">
        <v>1</v>
      </c>
      <c r="F74">
        <v>1</v>
      </c>
      <c r="G74">
        <v>1</v>
      </c>
      <c r="H74">
        <v>1</v>
      </c>
      <c r="I74" t="s">
        <v>696</v>
      </c>
      <c r="J74" t="s">
        <v>4</v>
      </c>
      <c r="K74" t="s">
        <v>697</v>
      </c>
      <c r="L74">
        <v>1191</v>
      </c>
      <c r="N74">
        <v>1013</v>
      </c>
      <c r="O74" t="s">
        <v>695</v>
      </c>
      <c r="P74" t="s">
        <v>695</v>
      </c>
      <c r="Q74">
        <v>1</v>
      </c>
      <c r="W74">
        <v>0</v>
      </c>
      <c r="X74">
        <v>-1417349443</v>
      </c>
      <c r="Y74">
        <v>0.17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4</v>
      </c>
      <c r="AT74">
        <v>0.17</v>
      </c>
      <c r="AU74" t="s">
        <v>4</v>
      </c>
      <c r="AV74">
        <v>2</v>
      </c>
      <c r="AW74">
        <v>2</v>
      </c>
      <c r="AX74">
        <v>16483513</v>
      </c>
      <c r="AY74">
        <v>1</v>
      </c>
      <c r="AZ74">
        <v>2048</v>
      </c>
      <c r="BA74">
        <v>90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Y74*Source!I46</f>
        <v>2.3460000000000001</v>
      </c>
      <c r="CY74">
        <f>AD74</f>
        <v>0</v>
      </c>
      <c r="CZ74">
        <f>AH74</f>
        <v>0</v>
      </c>
      <c r="DA74">
        <f>AL74</f>
        <v>1</v>
      </c>
      <c r="DB74">
        <v>0</v>
      </c>
    </row>
    <row r="75" spans="1:106" x14ac:dyDescent="0.2">
      <c r="A75">
        <f>ROW(Source!A46)</f>
        <v>46</v>
      </c>
      <c r="B75">
        <v>16483241</v>
      </c>
      <c r="C75">
        <v>16483489</v>
      </c>
      <c r="D75">
        <v>15249073</v>
      </c>
      <c r="E75">
        <v>1</v>
      </c>
      <c r="F75">
        <v>1</v>
      </c>
      <c r="G75">
        <v>1</v>
      </c>
      <c r="H75">
        <v>2</v>
      </c>
      <c r="I75" t="s">
        <v>698</v>
      </c>
      <c r="J75" t="s">
        <v>699</v>
      </c>
      <c r="K75" t="s">
        <v>700</v>
      </c>
      <c r="L75">
        <v>1368</v>
      </c>
      <c r="N75">
        <v>1011</v>
      </c>
      <c r="O75" t="s">
        <v>701</v>
      </c>
      <c r="P75" t="s">
        <v>701</v>
      </c>
      <c r="Q75">
        <v>1</v>
      </c>
      <c r="W75">
        <v>0</v>
      </c>
      <c r="X75">
        <v>1372534845</v>
      </c>
      <c r="Y75">
        <v>0.21250000000000002</v>
      </c>
      <c r="AA75">
        <v>0</v>
      </c>
      <c r="AB75">
        <v>65.709999999999994</v>
      </c>
      <c r="AC75">
        <v>11.6</v>
      </c>
      <c r="AD75">
        <v>0</v>
      </c>
      <c r="AE75">
        <v>0</v>
      </c>
      <c r="AF75">
        <v>65.709999999999994</v>
      </c>
      <c r="AG75">
        <v>11.6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4</v>
      </c>
      <c r="AT75">
        <v>0.17</v>
      </c>
      <c r="AU75" t="s">
        <v>76</v>
      </c>
      <c r="AV75">
        <v>0</v>
      </c>
      <c r="AW75">
        <v>2</v>
      </c>
      <c r="AX75">
        <v>16483514</v>
      </c>
      <c r="AY75">
        <v>1</v>
      </c>
      <c r="AZ75">
        <v>0</v>
      </c>
      <c r="BA75">
        <v>91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Y75*Source!I46</f>
        <v>2.9325000000000006</v>
      </c>
      <c r="CY75">
        <f>AB75</f>
        <v>65.709999999999994</v>
      </c>
      <c r="CZ75">
        <f>AF75</f>
        <v>65.709999999999994</v>
      </c>
      <c r="DA75">
        <f>AJ75</f>
        <v>1</v>
      </c>
      <c r="DB75">
        <v>0</v>
      </c>
    </row>
    <row r="76" spans="1:106" x14ac:dyDescent="0.2">
      <c r="A76">
        <f>ROW(Source!A46)</f>
        <v>46</v>
      </c>
      <c r="B76">
        <v>16483241</v>
      </c>
      <c r="C76">
        <v>16483489</v>
      </c>
      <c r="D76">
        <v>15249377</v>
      </c>
      <c r="E76">
        <v>1</v>
      </c>
      <c r="F76">
        <v>1</v>
      </c>
      <c r="G76">
        <v>1</v>
      </c>
      <c r="H76">
        <v>2</v>
      </c>
      <c r="I76" t="s">
        <v>702</v>
      </c>
      <c r="J76" t="s">
        <v>703</v>
      </c>
      <c r="K76" t="s">
        <v>704</v>
      </c>
      <c r="L76">
        <v>1368</v>
      </c>
      <c r="N76">
        <v>1011</v>
      </c>
      <c r="O76" t="s">
        <v>701</v>
      </c>
      <c r="P76" t="s">
        <v>701</v>
      </c>
      <c r="Q76">
        <v>1</v>
      </c>
      <c r="W76">
        <v>0</v>
      </c>
      <c r="X76">
        <v>-353815937</v>
      </c>
      <c r="Y76">
        <v>0.5</v>
      </c>
      <c r="AA76">
        <v>0</v>
      </c>
      <c r="AB76">
        <v>8.1</v>
      </c>
      <c r="AC76">
        <v>0</v>
      </c>
      <c r="AD76">
        <v>0</v>
      </c>
      <c r="AE76">
        <v>0</v>
      </c>
      <c r="AF76">
        <v>8.1</v>
      </c>
      <c r="AG76">
        <v>0</v>
      </c>
      <c r="AH76">
        <v>0</v>
      </c>
      <c r="AI76">
        <v>1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4</v>
      </c>
      <c r="AT76">
        <v>0.4</v>
      </c>
      <c r="AU76" t="s">
        <v>76</v>
      </c>
      <c r="AV76">
        <v>0</v>
      </c>
      <c r="AW76">
        <v>2</v>
      </c>
      <c r="AX76">
        <v>16483515</v>
      </c>
      <c r="AY76">
        <v>1</v>
      </c>
      <c r="AZ76">
        <v>0</v>
      </c>
      <c r="BA76">
        <v>92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Y76*Source!I46</f>
        <v>6.9</v>
      </c>
      <c r="CY76">
        <f>AB76</f>
        <v>8.1</v>
      </c>
      <c r="CZ76">
        <f>AF76</f>
        <v>8.1</v>
      </c>
      <c r="DA76">
        <f>AJ76</f>
        <v>1</v>
      </c>
      <c r="DB76">
        <v>0</v>
      </c>
    </row>
    <row r="77" spans="1:106" x14ac:dyDescent="0.2">
      <c r="A77">
        <f>ROW(Source!A46)</f>
        <v>46</v>
      </c>
      <c r="B77">
        <v>16483241</v>
      </c>
      <c r="C77">
        <v>16483489</v>
      </c>
      <c r="D77">
        <v>15167337</v>
      </c>
      <c r="E77">
        <v>1</v>
      </c>
      <c r="F77">
        <v>1</v>
      </c>
      <c r="G77">
        <v>1</v>
      </c>
      <c r="H77">
        <v>3</v>
      </c>
      <c r="I77" t="s">
        <v>85</v>
      </c>
      <c r="J77" t="s">
        <v>88</v>
      </c>
      <c r="K77" t="s">
        <v>86</v>
      </c>
      <c r="L77">
        <v>1035</v>
      </c>
      <c r="N77">
        <v>1013</v>
      </c>
      <c r="O77" t="s">
        <v>87</v>
      </c>
      <c r="P77" t="s">
        <v>87</v>
      </c>
      <c r="Q77">
        <v>1</v>
      </c>
      <c r="W77">
        <v>0</v>
      </c>
      <c r="X77">
        <v>-2137607551</v>
      </c>
      <c r="Y77">
        <v>0.28985499999999997</v>
      </c>
      <c r="AA77">
        <v>94.68</v>
      </c>
      <c r="AB77">
        <v>0</v>
      </c>
      <c r="AC77">
        <v>0</v>
      </c>
      <c r="AD77">
        <v>0</v>
      </c>
      <c r="AE77">
        <v>94.68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4</v>
      </c>
      <c r="AT77">
        <v>0.28985499999999997</v>
      </c>
      <c r="AU77" t="s">
        <v>4</v>
      </c>
      <c r="AV77">
        <v>0</v>
      </c>
      <c r="AW77">
        <v>1</v>
      </c>
      <c r="AX77">
        <v>-1</v>
      </c>
      <c r="AY77">
        <v>0</v>
      </c>
      <c r="AZ77">
        <v>0</v>
      </c>
      <c r="BA77" t="s">
        <v>4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Y77*Source!I46</f>
        <v>3.9999989999999999</v>
      </c>
      <c r="CY77">
        <f>AA77</f>
        <v>94.68</v>
      </c>
      <c r="CZ77">
        <f>AE77</f>
        <v>94.68</v>
      </c>
      <c r="DA77">
        <f>AI77</f>
        <v>1</v>
      </c>
      <c r="DB77">
        <v>0</v>
      </c>
    </row>
    <row r="78" spans="1:106" x14ac:dyDescent="0.2">
      <c r="A78">
        <f>ROW(Source!A46)</f>
        <v>46</v>
      </c>
      <c r="B78">
        <v>16483241</v>
      </c>
      <c r="C78">
        <v>16483489</v>
      </c>
      <c r="D78">
        <v>15168750</v>
      </c>
      <c r="E78">
        <v>1</v>
      </c>
      <c r="F78">
        <v>1</v>
      </c>
      <c r="G78">
        <v>1</v>
      </c>
      <c r="H78">
        <v>3</v>
      </c>
      <c r="I78" t="s">
        <v>705</v>
      </c>
      <c r="J78" t="s">
        <v>706</v>
      </c>
      <c r="K78" t="s">
        <v>707</v>
      </c>
      <c r="L78">
        <v>1348</v>
      </c>
      <c r="N78">
        <v>1009</v>
      </c>
      <c r="O78" t="s">
        <v>199</v>
      </c>
      <c r="P78" t="s">
        <v>199</v>
      </c>
      <c r="Q78">
        <v>1000</v>
      </c>
      <c r="W78">
        <v>0</v>
      </c>
      <c r="X78">
        <v>-714836380</v>
      </c>
      <c r="Y78">
        <v>1E-4</v>
      </c>
      <c r="AA78">
        <v>10315.01</v>
      </c>
      <c r="AB78">
        <v>0</v>
      </c>
      <c r="AC78">
        <v>0</v>
      </c>
      <c r="AD78">
        <v>0</v>
      </c>
      <c r="AE78">
        <v>10315.01</v>
      </c>
      <c r="AF78">
        <v>0</v>
      </c>
      <c r="AG78">
        <v>0</v>
      </c>
      <c r="AH78">
        <v>0</v>
      </c>
      <c r="AI78">
        <v>1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4</v>
      </c>
      <c r="AT78">
        <v>1E-4</v>
      </c>
      <c r="AU78" t="s">
        <v>4</v>
      </c>
      <c r="AV78">
        <v>0</v>
      </c>
      <c r="AW78">
        <v>2</v>
      </c>
      <c r="AX78">
        <v>16483517</v>
      </c>
      <c r="AY78">
        <v>1</v>
      </c>
      <c r="AZ78">
        <v>0</v>
      </c>
      <c r="BA78">
        <v>94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Y78*Source!I46</f>
        <v>1.3800000000000002E-3</v>
      </c>
      <c r="CY78">
        <f>AA78</f>
        <v>10315.01</v>
      </c>
      <c r="CZ78">
        <f>AE78</f>
        <v>10315.01</v>
      </c>
      <c r="DA78">
        <f>AI78</f>
        <v>1</v>
      </c>
      <c r="DB78">
        <v>0</v>
      </c>
    </row>
    <row r="79" spans="1:106" x14ac:dyDescent="0.2">
      <c r="A79">
        <f>ROW(Source!A46)</f>
        <v>46</v>
      </c>
      <c r="B79">
        <v>16483241</v>
      </c>
      <c r="C79">
        <v>16483489</v>
      </c>
      <c r="D79">
        <v>15187312</v>
      </c>
      <c r="E79">
        <v>1</v>
      </c>
      <c r="F79">
        <v>1</v>
      </c>
      <c r="G79">
        <v>1</v>
      </c>
      <c r="H79">
        <v>3</v>
      </c>
      <c r="I79" t="s">
        <v>80</v>
      </c>
      <c r="J79" t="s">
        <v>83</v>
      </c>
      <c r="K79" t="s">
        <v>81</v>
      </c>
      <c r="L79">
        <v>1354</v>
      </c>
      <c r="N79">
        <v>1010</v>
      </c>
      <c r="O79" t="s">
        <v>82</v>
      </c>
      <c r="P79" t="s">
        <v>82</v>
      </c>
      <c r="Q79">
        <v>1</v>
      </c>
      <c r="W79">
        <v>0</v>
      </c>
      <c r="X79">
        <v>1777032064</v>
      </c>
      <c r="Y79">
        <v>0.28985499999999997</v>
      </c>
      <c r="AA79">
        <v>5451.21</v>
      </c>
      <c r="AB79">
        <v>0</v>
      </c>
      <c r="AC79">
        <v>0</v>
      </c>
      <c r="AD79">
        <v>0</v>
      </c>
      <c r="AE79">
        <v>5451.21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0</v>
      </c>
      <c r="AP79">
        <v>0</v>
      </c>
      <c r="AQ79">
        <v>0</v>
      </c>
      <c r="AR79">
        <v>0</v>
      </c>
      <c r="AS79" t="s">
        <v>4</v>
      </c>
      <c r="AT79">
        <v>0.28985499999999997</v>
      </c>
      <c r="AU79" t="s">
        <v>4</v>
      </c>
      <c r="AV79">
        <v>0</v>
      </c>
      <c r="AW79">
        <v>1</v>
      </c>
      <c r="AX79">
        <v>-1</v>
      </c>
      <c r="AY79">
        <v>0</v>
      </c>
      <c r="AZ79">
        <v>0</v>
      </c>
      <c r="BA79" t="s">
        <v>4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Y79*Source!I46</f>
        <v>3.9999989999999999</v>
      </c>
      <c r="CY79">
        <f>AA79</f>
        <v>5451.21</v>
      </c>
      <c r="CZ79">
        <f>AE79</f>
        <v>5451.21</v>
      </c>
      <c r="DA79">
        <f>AI79</f>
        <v>1</v>
      </c>
      <c r="DB79">
        <v>0</v>
      </c>
    </row>
    <row r="80" spans="1:106" x14ac:dyDescent="0.2">
      <c r="A80">
        <f>ROW(Source!A46)</f>
        <v>46</v>
      </c>
      <c r="B80">
        <v>16483241</v>
      </c>
      <c r="C80">
        <v>16483489</v>
      </c>
      <c r="D80">
        <v>15192019</v>
      </c>
      <c r="E80">
        <v>1</v>
      </c>
      <c r="F80">
        <v>1</v>
      </c>
      <c r="G80">
        <v>1</v>
      </c>
      <c r="H80">
        <v>3</v>
      </c>
      <c r="I80" t="s">
        <v>708</v>
      </c>
      <c r="J80" t="s">
        <v>709</v>
      </c>
      <c r="K80" t="s">
        <v>710</v>
      </c>
      <c r="L80">
        <v>1348</v>
      </c>
      <c r="N80">
        <v>1009</v>
      </c>
      <c r="O80" t="s">
        <v>199</v>
      </c>
      <c r="P80" t="s">
        <v>199</v>
      </c>
      <c r="Q80">
        <v>1000</v>
      </c>
      <c r="W80">
        <v>0</v>
      </c>
      <c r="X80">
        <v>-751617735</v>
      </c>
      <c r="Y80">
        <v>3.0000000000000001E-3</v>
      </c>
      <c r="AA80">
        <v>5804</v>
      </c>
      <c r="AB80">
        <v>0</v>
      </c>
      <c r="AC80">
        <v>0</v>
      </c>
      <c r="AD80">
        <v>0</v>
      </c>
      <c r="AE80">
        <v>5804</v>
      </c>
      <c r="AF80">
        <v>0</v>
      </c>
      <c r="AG80">
        <v>0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4</v>
      </c>
      <c r="AT80">
        <v>3.0000000000000001E-3</v>
      </c>
      <c r="AU80" t="s">
        <v>4</v>
      </c>
      <c r="AV80">
        <v>0</v>
      </c>
      <c r="AW80">
        <v>2</v>
      </c>
      <c r="AX80">
        <v>16483519</v>
      </c>
      <c r="AY80">
        <v>1</v>
      </c>
      <c r="AZ80">
        <v>0</v>
      </c>
      <c r="BA80">
        <v>96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Y80*Source!I46</f>
        <v>4.1400000000000006E-2</v>
      </c>
      <c r="CY80">
        <f>AA80</f>
        <v>5804</v>
      </c>
      <c r="CZ80">
        <f>AE80</f>
        <v>5804</v>
      </c>
      <c r="DA80">
        <f>AI80</f>
        <v>1</v>
      </c>
      <c r="DB80">
        <v>0</v>
      </c>
    </row>
    <row r="81" spans="1:106" x14ac:dyDescent="0.2">
      <c r="A81">
        <f>ROW(Source!A46)</f>
        <v>46</v>
      </c>
      <c r="B81">
        <v>16483241</v>
      </c>
      <c r="C81">
        <v>16483489</v>
      </c>
      <c r="D81">
        <v>15204330</v>
      </c>
      <c r="E81">
        <v>1</v>
      </c>
      <c r="F81">
        <v>1</v>
      </c>
      <c r="G81">
        <v>1</v>
      </c>
      <c r="H81">
        <v>3</v>
      </c>
      <c r="I81" t="s">
        <v>711</v>
      </c>
      <c r="J81" t="s">
        <v>712</v>
      </c>
      <c r="K81" t="s">
        <v>713</v>
      </c>
      <c r="L81">
        <v>1354</v>
      </c>
      <c r="N81">
        <v>1010</v>
      </c>
      <c r="O81" t="s">
        <v>82</v>
      </c>
      <c r="P81" t="s">
        <v>82</v>
      </c>
      <c r="Q81">
        <v>1</v>
      </c>
      <c r="W81">
        <v>0</v>
      </c>
      <c r="X81">
        <v>-1075270488</v>
      </c>
      <c r="Y81">
        <v>0.1</v>
      </c>
      <c r="AA81">
        <v>72.8</v>
      </c>
      <c r="AB81">
        <v>0</v>
      </c>
      <c r="AC81">
        <v>0</v>
      </c>
      <c r="AD81">
        <v>0</v>
      </c>
      <c r="AE81">
        <v>72.8</v>
      </c>
      <c r="AF81">
        <v>0</v>
      </c>
      <c r="AG81">
        <v>0</v>
      </c>
      <c r="AH81">
        <v>0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4</v>
      </c>
      <c r="AT81">
        <v>0.1</v>
      </c>
      <c r="AU81" t="s">
        <v>4</v>
      </c>
      <c r="AV81">
        <v>0</v>
      </c>
      <c r="AW81">
        <v>2</v>
      </c>
      <c r="AX81">
        <v>16483520</v>
      </c>
      <c r="AY81">
        <v>1</v>
      </c>
      <c r="AZ81">
        <v>0</v>
      </c>
      <c r="BA81">
        <v>97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Y81*Source!I46</f>
        <v>1.3800000000000001</v>
      </c>
      <c r="CY81">
        <f>AA81</f>
        <v>72.8</v>
      </c>
      <c r="CZ81">
        <f>AE81</f>
        <v>72.8</v>
      </c>
      <c r="DA81">
        <f>AI81</f>
        <v>1</v>
      </c>
      <c r="DB81">
        <v>0</v>
      </c>
    </row>
    <row r="82" spans="1:106" x14ac:dyDescent="0.2">
      <c r="A82">
        <f>ROW(Source!A47)</f>
        <v>47</v>
      </c>
      <c r="B82">
        <v>16483255</v>
      </c>
      <c r="C82">
        <v>16483489</v>
      </c>
      <c r="D82">
        <v>15446300</v>
      </c>
      <c r="E82">
        <v>1</v>
      </c>
      <c r="F82">
        <v>1</v>
      </c>
      <c r="G82">
        <v>1</v>
      </c>
      <c r="H82">
        <v>1</v>
      </c>
      <c r="I82" t="s">
        <v>693</v>
      </c>
      <c r="J82" t="s">
        <v>4</v>
      </c>
      <c r="K82" t="s">
        <v>694</v>
      </c>
      <c r="L82">
        <v>1191</v>
      </c>
      <c r="N82">
        <v>1013</v>
      </c>
      <c r="O82" t="s">
        <v>695</v>
      </c>
      <c r="P82" t="s">
        <v>695</v>
      </c>
      <c r="Q82">
        <v>1</v>
      </c>
      <c r="W82">
        <v>0</v>
      </c>
      <c r="X82">
        <v>912892513</v>
      </c>
      <c r="Y82">
        <v>2.76</v>
      </c>
      <c r="AA82">
        <v>0</v>
      </c>
      <c r="AB82">
        <v>0</v>
      </c>
      <c r="AC82">
        <v>0</v>
      </c>
      <c r="AD82">
        <v>64.78</v>
      </c>
      <c r="AE82">
        <v>0</v>
      </c>
      <c r="AF82">
        <v>0</v>
      </c>
      <c r="AG82">
        <v>0</v>
      </c>
      <c r="AH82">
        <v>9.92</v>
      </c>
      <c r="AI82">
        <v>1</v>
      </c>
      <c r="AJ82">
        <v>1</v>
      </c>
      <c r="AK82">
        <v>1</v>
      </c>
      <c r="AL82">
        <v>6.53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4</v>
      </c>
      <c r="AT82">
        <v>2.4</v>
      </c>
      <c r="AU82" t="s">
        <v>77</v>
      </c>
      <c r="AV82">
        <v>1</v>
      </c>
      <c r="AW82">
        <v>2</v>
      </c>
      <c r="AX82">
        <v>16483512</v>
      </c>
      <c r="AY82">
        <v>1</v>
      </c>
      <c r="AZ82">
        <v>0</v>
      </c>
      <c r="BA82">
        <v>98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Y82*Source!I47</f>
        <v>38.088000000000001</v>
      </c>
      <c r="CY82">
        <f>AD82</f>
        <v>64.78</v>
      </c>
      <c r="CZ82">
        <f>AH82</f>
        <v>9.92</v>
      </c>
      <c r="DA82">
        <f>AL82</f>
        <v>6.53</v>
      </c>
      <c r="DB82">
        <v>0</v>
      </c>
    </row>
    <row r="83" spans="1:106" x14ac:dyDescent="0.2">
      <c r="A83">
        <f>ROW(Source!A47)</f>
        <v>47</v>
      </c>
      <c r="B83">
        <v>16483255</v>
      </c>
      <c r="C83">
        <v>16483489</v>
      </c>
      <c r="D83">
        <v>15430395</v>
      </c>
      <c r="E83">
        <v>1</v>
      </c>
      <c r="F83">
        <v>1</v>
      </c>
      <c r="G83">
        <v>1</v>
      </c>
      <c r="H83">
        <v>1</v>
      </c>
      <c r="I83" t="s">
        <v>696</v>
      </c>
      <c r="J83" t="s">
        <v>4</v>
      </c>
      <c r="K83" t="s">
        <v>697</v>
      </c>
      <c r="L83">
        <v>1191</v>
      </c>
      <c r="N83">
        <v>1013</v>
      </c>
      <c r="O83" t="s">
        <v>695</v>
      </c>
      <c r="P83" t="s">
        <v>695</v>
      </c>
      <c r="Q83">
        <v>1</v>
      </c>
      <c r="W83">
        <v>0</v>
      </c>
      <c r="X83">
        <v>-1417349443</v>
      </c>
      <c r="Y83">
        <v>0.17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6.53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4</v>
      </c>
      <c r="AT83">
        <v>0.17</v>
      </c>
      <c r="AU83" t="s">
        <v>4</v>
      </c>
      <c r="AV83">
        <v>2</v>
      </c>
      <c r="AW83">
        <v>2</v>
      </c>
      <c r="AX83">
        <v>16483513</v>
      </c>
      <c r="AY83">
        <v>1</v>
      </c>
      <c r="AZ83">
        <v>2048</v>
      </c>
      <c r="BA83">
        <v>99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Y83*Source!I47</f>
        <v>2.3460000000000001</v>
      </c>
      <c r="CY83">
        <f>AD83</f>
        <v>0</v>
      </c>
      <c r="CZ83">
        <f>AH83</f>
        <v>0</v>
      </c>
      <c r="DA83">
        <f>AL83</f>
        <v>1</v>
      </c>
      <c r="DB83">
        <v>0</v>
      </c>
    </row>
    <row r="84" spans="1:106" x14ac:dyDescent="0.2">
      <c r="A84">
        <f>ROW(Source!A47)</f>
        <v>47</v>
      </c>
      <c r="B84">
        <v>16483255</v>
      </c>
      <c r="C84">
        <v>16483489</v>
      </c>
      <c r="D84">
        <v>15249073</v>
      </c>
      <c r="E84">
        <v>1</v>
      </c>
      <c r="F84">
        <v>1</v>
      </c>
      <c r="G84">
        <v>1</v>
      </c>
      <c r="H84">
        <v>2</v>
      </c>
      <c r="I84" t="s">
        <v>698</v>
      </c>
      <c r="J84" t="s">
        <v>699</v>
      </c>
      <c r="K84" t="s">
        <v>700</v>
      </c>
      <c r="L84">
        <v>1368</v>
      </c>
      <c r="N84">
        <v>1011</v>
      </c>
      <c r="O84" t="s">
        <v>701</v>
      </c>
      <c r="P84" t="s">
        <v>701</v>
      </c>
      <c r="Q84">
        <v>1</v>
      </c>
      <c r="W84">
        <v>0</v>
      </c>
      <c r="X84">
        <v>1372534845</v>
      </c>
      <c r="Y84">
        <v>0.21250000000000002</v>
      </c>
      <c r="AA84">
        <v>0</v>
      </c>
      <c r="AB84">
        <v>429.09</v>
      </c>
      <c r="AC84">
        <v>11.6</v>
      </c>
      <c r="AD84">
        <v>0</v>
      </c>
      <c r="AE84">
        <v>0</v>
      </c>
      <c r="AF84">
        <v>65.709999999999994</v>
      </c>
      <c r="AG84">
        <v>11.6</v>
      </c>
      <c r="AH84">
        <v>0</v>
      </c>
      <c r="AI84">
        <v>1</v>
      </c>
      <c r="AJ84">
        <v>6.53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4</v>
      </c>
      <c r="AT84">
        <v>0.17</v>
      </c>
      <c r="AU84" t="s">
        <v>76</v>
      </c>
      <c r="AV84">
        <v>0</v>
      </c>
      <c r="AW84">
        <v>2</v>
      </c>
      <c r="AX84">
        <v>16483514</v>
      </c>
      <c r="AY84">
        <v>1</v>
      </c>
      <c r="AZ84">
        <v>0</v>
      </c>
      <c r="BA84">
        <v>100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Y84*Source!I47</f>
        <v>2.9325000000000006</v>
      </c>
      <c r="CY84">
        <f>AB84</f>
        <v>429.09</v>
      </c>
      <c r="CZ84">
        <f>AF84</f>
        <v>65.709999999999994</v>
      </c>
      <c r="DA84">
        <f>AJ84</f>
        <v>6.53</v>
      </c>
      <c r="DB84">
        <v>0</v>
      </c>
    </row>
    <row r="85" spans="1:106" x14ac:dyDescent="0.2">
      <c r="A85">
        <f>ROW(Source!A47)</f>
        <v>47</v>
      </c>
      <c r="B85">
        <v>16483255</v>
      </c>
      <c r="C85">
        <v>16483489</v>
      </c>
      <c r="D85">
        <v>15249377</v>
      </c>
      <c r="E85">
        <v>1</v>
      </c>
      <c r="F85">
        <v>1</v>
      </c>
      <c r="G85">
        <v>1</v>
      </c>
      <c r="H85">
        <v>2</v>
      </c>
      <c r="I85" t="s">
        <v>702</v>
      </c>
      <c r="J85" t="s">
        <v>703</v>
      </c>
      <c r="K85" t="s">
        <v>704</v>
      </c>
      <c r="L85">
        <v>1368</v>
      </c>
      <c r="N85">
        <v>1011</v>
      </c>
      <c r="O85" t="s">
        <v>701</v>
      </c>
      <c r="P85" t="s">
        <v>701</v>
      </c>
      <c r="Q85">
        <v>1</v>
      </c>
      <c r="W85">
        <v>0</v>
      </c>
      <c r="X85">
        <v>-353815937</v>
      </c>
      <c r="Y85">
        <v>0.5</v>
      </c>
      <c r="AA85">
        <v>0</v>
      </c>
      <c r="AB85">
        <v>52.89</v>
      </c>
      <c r="AC85">
        <v>0</v>
      </c>
      <c r="AD85">
        <v>0</v>
      </c>
      <c r="AE85">
        <v>0</v>
      </c>
      <c r="AF85">
        <v>8.1</v>
      </c>
      <c r="AG85">
        <v>0</v>
      </c>
      <c r="AH85">
        <v>0</v>
      </c>
      <c r="AI85">
        <v>1</v>
      </c>
      <c r="AJ85">
        <v>6.53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4</v>
      </c>
      <c r="AT85">
        <v>0.4</v>
      </c>
      <c r="AU85" t="s">
        <v>76</v>
      </c>
      <c r="AV85">
        <v>0</v>
      </c>
      <c r="AW85">
        <v>2</v>
      </c>
      <c r="AX85">
        <v>16483515</v>
      </c>
      <c r="AY85">
        <v>1</v>
      </c>
      <c r="AZ85">
        <v>0</v>
      </c>
      <c r="BA85">
        <v>101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Y85*Source!I47</f>
        <v>6.9</v>
      </c>
      <c r="CY85">
        <f>AB85</f>
        <v>52.89</v>
      </c>
      <c r="CZ85">
        <f>AF85</f>
        <v>8.1</v>
      </c>
      <c r="DA85">
        <f>AJ85</f>
        <v>6.53</v>
      </c>
      <c r="DB85">
        <v>0</v>
      </c>
    </row>
    <row r="86" spans="1:106" x14ac:dyDescent="0.2">
      <c r="A86">
        <f>ROW(Source!A47)</f>
        <v>47</v>
      </c>
      <c r="B86">
        <v>16483255</v>
      </c>
      <c r="C86">
        <v>16483489</v>
      </c>
      <c r="D86">
        <v>15167337</v>
      </c>
      <c r="E86">
        <v>1</v>
      </c>
      <c r="F86">
        <v>1</v>
      </c>
      <c r="G86">
        <v>1</v>
      </c>
      <c r="H86">
        <v>3</v>
      </c>
      <c r="I86" t="s">
        <v>85</v>
      </c>
      <c r="J86" t="s">
        <v>88</v>
      </c>
      <c r="K86" t="s">
        <v>86</v>
      </c>
      <c r="L86">
        <v>1035</v>
      </c>
      <c r="N86">
        <v>1013</v>
      </c>
      <c r="O86" t="s">
        <v>87</v>
      </c>
      <c r="P86" t="s">
        <v>87</v>
      </c>
      <c r="Q86">
        <v>1</v>
      </c>
      <c r="W86">
        <v>0</v>
      </c>
      <c r="X86">
        <v>-2137607551</v>
      </c>
      <c r="Y86">
        <v>0.28985499999999997</v>
      </c>
      <c r="AA86">
        <v>618.26</v>
      </c>
      <c r="AB86">
        <v>0</v>
      </c>
      <c r="AC86">
        <v>0</v>
      </c>
      <c r="AD86">
        <v>0</v>
      </c>
      <c r="AE86">
        <v>94.68</v>
      </c>
      <c r="AF86">
        <v>0</v>
      </c>
      <c r="AG86">
        <v>0</v>
      </c>
      <c r="AH86">
        <v>0</v>
      </c>
      <c r="AI86">
        <v>6.53</v>
      </c>
      <c r="AJ86">
        <v>1</v>
      </c>
      <c r="AK86">
        <v>1</v>
      </c>
      <c r="AL86">
        <v>1</v>
      </c>
      <c r="AN86">
        <v>0</v>
      </c>
      <c r="AO86">
        <v>0</v>
      </c>
      <c r="AP86">
        <v>0</v>
      </c>
      <c r="AQ86">
        <v>0</v>
      </c>
      <c r="AR86">
        <v>0</v>
      </c>
      <c r="AS86" t="s">
        <v>4</v>
      </c>
      <c r="AT86">
        <v>0.28985499999999997</v>
      </c>
      <c r="AU86" t="s">
        <v>4</v>
      </c>
      <c r="AV86">
        <v>0</v>
      </c>
      <c r="AW86">
        <v>1</v>
      </c>
      <c r="AX86">
        <v>-1</v>
      </c>
      <c r="AY86">
        <v>0</v>
      </c>
      <c r="AZ86">
        <v>0</v>
      </c>
      <c r="BA86" t="s">
        <v>4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Y86*Source!I47</f>
        <v>3.9999989999999999</v>
      </c>
      <c r="CY86">
        <f>AA86</f>
        <v>618.26</v>
      </c>
      <c r="CZ86">
        <f>AE86</f>
        <v>94.68</v>
      </c>
      <c r="DA86">
        <f>AI86</f>
        <v>6.53</v>
      </c>
      <c r="DB86">
        <v>0</v>
      </c>
    </row>
    <row r="87" spans="1:106" x14ac:dyDescent="0.2">
      <c r="A87">
        <f>ROW(Source!A47)</f>
        <v>47</v>
      </c>
      <c r="B87">
        <v>16483255</v>
      </c>
      <c r="C87">
        <v>16483489</v>
      </c>
      <c r="D87">
        <v>15168750</v>
      </c>
      <c r="E87">
        <v>1</v>
      </c>
      <c r="F87">
        <v>1</v>
      </c>
      <c r="G87">
        <v>1</v>
      </c>
      <c r="H87">
        <v>3</v>
      </c>
      <c r="I87" t="s">
        <v>705</v>
      </c>
      <c r="J87" t="s">
        <v>706</v>
      </c>
      <c r="K87" t="s">
        <v>707</v>
      </c>
      <c r="L87">
        <v>1348</v>
      </c>
      <c r="N87">
        <v>1009</v>
      </c>
      <c r="O87" t="s">
        <v>199</v>
      </c>
      <c r="P87" t="s">
        <v>199</v>
      </c>
      <c r="Q87">
        <v>1000</v>
      </c>
      <c r="W87">
        <v>0</v>
      </c>
      <c r="X87">
        <v>-714836380</v>
      </c>
      <c r="Y87">
        <v>1E-4</v>
      </c>
      <c r="AA87">
        <v>67357.02</v>
      </c>
      <c r="AB87">
        <v>0</v>
      </c>
      <c r="AC87">
        <v>0</v>
      </c>
      <c r="AD87">
        <v>0</v>
      </c>
      <c r="AE87">
        <v>10315.01</v>
      </c>
      <c r="AF87">
        <v>0</v>
      </c>
      <c r="AG87">
        <v>0</v>
      </c>
      <c r="AH87">
        <v>0</v>
      </c>
      <c r="AI87">
        <v>6.53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4</v>
      </c>
      <c r="AT87">
        <v>1E-4</v>
      </c>
      <c r="AU87" t="s">
        <v>4</v>
      </c>
      <c r="AV87">
        <v>0</v>
      </c>
      <c r="AW87">
        <v>2</v>
      </c>
      <c r="AX87">
        <v>16483517</v>
      </c>
      <c r="AY87">
        <v>1</v>
      </c>
      <c r="AZ87">
        <v>0</v>
      </c>
      <c r="BA87">
        <v>103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Y87*Source!I47</f>
        <v>1.3800000000000002E-3</v>
      </c>
      <c r="CY87">
        <f>AA87</f>
        <v>67357.02</v>
      </c>
      <c r="CZ87">
        <f>AE87</f>
        <v>10315.01</v>
      </c>
      <c r="DA87">
        <f>AI87</f>
        <v>6.53</v>
      </c>
      <c r="DB87">
        <v>0</v>
      </c>
    </row>
    <row r="88" spans="1:106" x14ac:dyDescent="0.2">
      <c r="A88">
        <f>ROW(Source!A47)</f>
        <v>47</v>
      </c>
      <c r="B88">
        <v>16483255</v>
      </c>
      <c r="C88">
        <v>16483489</v>
      </c>
      <c r="D88">
        <v>15187312</v>
      </c>
      <c r="E88">
        <v>1</v>
      </c>
      <c r="F88">
        <v>1</v>
      </c>
      <c r="G88">
        <v>1</v>
      </c>
      <c r="H88">
        <v>3</v>
      </c>
      <c r="I88" t="s">
        <v>80</v>
      </c>
      <c r="J88" t="s">
        <v>83</v>
      </c>
      <c r="K88" t="s">
        <v>81</v>
      </c>
      <c r="L88">
        <v>1354</v>
      </c>
      <c r="N88">
        <v>1010</v>
      </c>
      <c r="O88" t="s">
        <v>82</v>
      </c>
      <c r="P88" t="s">
        <v>82</v>
      </c>
      <c r="Q88">
        <v>1</v>
      </c>
      <c r="W88">
        <v>0</v>
      </c>
      <c r="X88">
        <v>1777032064</v>
      </c>
      <c r="Y88">
        <v>0.28985499999999997</v>
      </c>
      <c r="AA88">
        <v>35596.400000000001</v>
      </c>
      <c r="AB88">
        <v>0</v>
      </c>
      <c r="AC88">
        <v>0</v>
      </c>
      <c r="AD88">
        <v>0</v>
      </c>
      <c r="AE88">
        <v>5451.21</v>
      </c>
      <c r="AF88">
        <v>0</v>
      </c>
      <c r="AG88">
        <v>0</v>
      </c>
      <c r="AH88">
        <v>0</v>
      </c>
      <c r="AI88">
        <v>6.53</v>
      </c>
      <c r="AJ88">
        <v>1</v>
      </c>
      <c r="AK88">
        <v>1</v>
      </c>
      <c r="AL88">
        <v>1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4</v>
      </c>
      <c r="AT88">
        <v>0.28985499999999997</v>
      </c>
      <c r="AU88" t="s">
        <v>4</v>
      </c>
      <c r="AV88">
        <v>0</v>
      </c>
      <c r="AW88">
        <v>1</v>
      </c>
      <c r="AX88">
        <v>-1</v>
      </c>
      <c r="AY88">
        <v>0</v>
      </c>
      <c r="AZ88">
        <v>0</v>
      </c>
      <c r="BA88" t="s">
        <v>4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Y88*Source!I47</f>
        <v>3.9999989999999999</v>
      </c>
      <c r="CY88">
        <f>AA88</f>
        <v>35596.400000000001</v>
      </c>
      <c r="CZ88">
        <f>AE88</f>
        <v>5451.21</v>
      </c>
      <c r="DA88">
        <f>AI88</f>
        <v>6.53</v>
      </c>
      <c r="DB88">
        <v>0</v>
      </c>
    </row>
    <row r="89" spans="1:106" x14ac:dyDescent="0.2">
      <c r="A89">
        <f>ROW(Source!A47)</f>
        <v>47</v>
      </c>
      <c r="B89">
        <v>16483255</v>
      </c>
      <c r="C89">
        <v>16483489</v>
      </c>
      <c r="D89">
        <v>15192019</v>
      </c>
      <c r="E89">
        <v>1</v>
      </c>
      <c r="F89">
        <v>1</v>
      </c>
      <c r="G89">
        <v>1</v>
      </c>
      <c r="H89">
        <v>3</v>
      </c>
      <c r="I89" t="s">
        <v>708</v>
      </c>
      <c r="J89" t="s">
        <v>709</v>
      </c>
      <c r="K89" t="s">
        <v>710</v>
      </c>
      <c r="L89">
        <v>1348</v>
      </c>
      <c r="N89">
        <v>1009</v>
      </c>
      <c r="O89" t="s">
        <v>199</v>
      </c>
      <c r="P89" t="s">
        <v>199</v>
      </c>
      <c r="Q89">
        <v>1000</v>
      </c>
      <c r="W89">
        <v>0</v>
      </c>
      <c r="X89">
        <v>-751617735</v>
      </c>
      <c r="Y89">
        <v>3.0000000000000001E-3</v>
      </c>
      <c r="AA89">
        <v>37900.120000000003</v>
      </c>
      <c r="AB89">
        <v>0</v>
      </c>
      <c r="AC89">
        <v>0</v>
      </c>
      <c r="AD89">
        <v>0</v>
      </c>
      <c r="AE89">
        <v>5804</v>
      </c>
      <c r="AF89">
        <v>0</v>
      </c>
      <c r="AG89">
        <v>0</v>
      </c>
      <c r="AH89">
        <v>0</v>
      </c>
      <c r="AI89">
        <v>6.53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4</v>
      </c>
      <c r="AT89">
        <v>3.0000000000000001E-3</v>
      </c>
      <c r="AU89" t="s">
        <v>4</v>
      </c>
      <c r="AV89">
        <v>0</v>
      </c>
      <c r="AW89">
        <v>2</v>
      </c>
      <c r="AX89">
        <v>16483519</v>
      </c>
      <c r="AY89">
        <v>1</v>
      </c>
      <c r="AZ89">
        <v>0</v>
      </c>
      <c r="BA89">
        <v>105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Y89*Source!I47</f>
        <v>4.1400000000000006E-2</v>
      </c>
      <c r="CY89">
        <f>AA89</f>
        <v>37900.120000000003</v>
      </c>
      <c r="CZ89">
        <f>AE89</f>
        <v>5804</v>
      </c>
      <c r="DA89">
        <f>AI89</f>
        <v>6.53</v>
      </c>
      <c r="DB89">
        <v>0</v>
      </c>
    </row>
    <row r="90" spans="1:106" x14ac:dyDescent="0.2">
      <c r="A90">
        <f>ROW(Source!A47)</f>
        <v>47</v>
      </c>
      <c r="B90">
        <v>16483255</v>
      </c>
      <c r="C90">
        <v>16483489</v>
      </c>
      <c r="D90">
        <v>15204330</v>
      </c>
      <c r="E90">
        <v>1</v>
      </c>
      <c r="F90">
        <v>1</v>
      </c>
      <c r="G90">
        <v>1</v>
      </c>
      <c r="H90">
        <v>3</v>
      </c>
      <c r="I90" t="s">
        <v>711</v>
      </c>
      <c r="J90" t="s">
        <v>712</v>
      </c>
      <c r="K90" t="s">
        <v>713</v>
      </c>
      <c r="L90">
        <v>1354</v>
      </c>
      <c r="N90">
        <v>1010</v>
      </c>
      <c r="O90" t="s">
        <v>82</v>
      </c>
      <c r="P90" t="s">
        <v>82</v>
      </c>
      <c r="Q90">
        <v>1</v>
      </c>
      <c r="W90">
        <v>0</v>
      </c>
      <c r="X90">
        <v>-1075270488</v>
      </c>
      <c r="Y90">
        <v>0.1</v>
      </c>
      <c r="AA90">
        <v>475.38</v>
      </c>
      <c r="AB90">
        <v>0</v>
      </c>
      <c r="AC90">
        <v>0</v>
      </c>
      <c r="AD90">
        <v>0</v>
      </c>
      <c r="AE90">
        <v>72.8</v>
      </c>
      <c r="AF90">
        <v>0</v>
      </c>
      <c r="AG90">
        <v>0</v>
      </c>
      <c r="AH90">
        <v>0</v>
      </c>
      <c r="AI90">
        <v>6.53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4</v>
      </c>
      <c r="AT90">
        <v>0.1</v>
      </c>
      <c r="AU90" t="s">
        <v>4</v>
      </c>
      <c r="AV90">
        <v>0</v>
      </c>
      <c r="AW90">
        <v>2</v>
      </c>
      <c r="AX90">
        <v>16483520</v>
      </c>
      <c r="AY90">
        <v>1</v>
      </c>
      <c r="AZ90">
        <v>0</v>
      </c>
      <c r="BA90">
        <v>106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Y90*Source!I47</f>
        <v>1.3800000000000001</v>
      </c>
      <c r="CY90">
        <f>AA90</f>
        <v>475.38</v>
      </c>
      <c r="CZ90">
        <f>AE90</f>
        <v>72.8</v>
      </c>
      <c r="DA90">
        <f>AI90</f>
        <v>6.53</v>
      </c>
      <c r="DB90">
        <v>0</v>
      </c>
    </row>
    <row r="91" spans="1:106" x14ac:dyDescent="0.2">
      <c r="A91">
        <f>ROW(Source!A52)</f>
        <v>52</v>
      </c>
      <c r="B91">
        <v>16483241</v>
      </c>
      <c r="C91">
        <v>16672748</v>
      </c>
      <c r="D91">
        <v>15430397</v>
      </c>
      <c r="E91">
        <v>1</v>
      </c>
      <c r="F91">
        <v>1</v>
      </c>
      <c r="G91">
        <v>1</v>
      </c>
      <c r="H91">
        <v>1</v>
      </c>
      <c r="I91" t="s">
        <v>761</v>
      </c>
      <c r="J91" t="s">
        <v>4</v>
      </c>
      <c r="K91" t="s">
        <v>762</v>
      </c>
      <c r="L91">
        <v>1191</v>
      </c>
      <c r="N91">
        <v>1013</v>
      </c>
      <c r="O91" t="s">
        <v>695</v>
      </c>
      <c r="P91" t="s">
        <v>695</v>
      </c>
      <c r="Q91">
        <v>1</v>
      </c>
      <c r="W91">
        <v>0</v>
      </c>
      <c r="X91">
        <v>-1081351934</v>
      </c>
      <c r="Y91">
        <v>93.253500000000003</v>
      </c>
      <c r="AA91">
        <v>0</v>
      </c>
      <c r="AB91">
        <v>0</v>
      </c>
      <c r="AC91">
        <v>0</v>
      </c>
      <c r="AD91">
        <v>9.4</v>
      </c>
      <c r="AE91">
        <v>0</v>
      </c>
      <c r="AF91">
        <v>0</v>
      </c>
      <c r="AG91">
        <v>0</v>
      </c>
      <c r="AH91">
        <v>9.4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4</v>
      </c>
      <c r="AT91">
        <v>81.09</v>
      </c>
      <c r="AU91" t="s">
        <v>77</v>
      </c>
      <c r="AV91">
        <v>1</v>
      </c>
      <c r="AW91">
        <v>2</v>
      </c>
      <c r="AX91">
        <v>16672749</v>
      </c>
      <c r="AY91">
        <v>1</v>
      </c>
      <c r="AZ91">
        <v>0</v>
      </c>
      <c r="BA91">
        <v>107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Y91*Source!I52</f>
        <v>12.868983000000002</v>
      </c>
      <c r="CY91">
        <f>AD91</f>
        <v>9.4</v>
      </c>
      <c r="CZ91">
        <f>AH91</f>
        <v>9.4</v>
      </c>
      <c r="DA91">
        <f>AL91</f>
        <v>1</v>
      </c>
      <c r="DB91">
        <v>0</v>
      </c>
    </row>
    <row r="92" spans="1:106" x14ac:dyDescent="0.2">
      <c r="A92">
        <f>ROW(Source!A52)</f>
        <v>52</v>
      </c>
      <c r="B92">
        <v>16483241</v>
      </c>
      <c r="C92">
        <v>16672748</v>
      </c>
      <c r="D92">
        <v>15430395</v>
      </c>
      <c r="E92">
        <v>1</v>
      </c>
      <c r="F92">
        <v>1</v>
      </c>
      <c r="G92">
        <v>1</v>
      </c>
      <c r="H92">
        <v>1</v>
      </c>
      <c r="I92" t="s">
        <v>696</v>
      </c>
      <c r="J92" t="s">
        <v>4</v>
      </c>
      <c r="K92" t="s">
        <v>697</v>
      </c>
      <c r="L92">
        <v>1191</v>
      </c>
      <c r="N92">
        <v>1013</v>
      </c>
      <c r="O92" t="s">
        <v>695</v>
      </c>
      <c r="P92" t="s">
        <v>695</v>
      </c>
      <c r="Q92">
        <v>1</v>
      </c>
      <c r="W92">
        <v>0</v>
      </c>
      <c r="X92">
        <v>-1417349443</v>
      </c>
      <c r="Y92">
        <v>9.15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4</v>
      </c>
      <c r="AT92">
        <v>9.15</v>
      </c>
      <c r="AU92" t="s">
        <v>4</v>
      </c>
      <c r="AV92">
        <v>2</v>
      </c>
      <c r="AW92">
        <v>2</v>
      </c>
      <c r="AX92">
        <v>16672750</v>
      </c>
      <c r="AY92">
        <v>1</v>
      </c>
      <c r="AZ92">
        <v>2048</v>
      </c>
      <c r="BA92">
        <v>108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Y92*Source!I52</f>
        <v>1.2627000000000002</v>
      </c>
      <c r="CY92">
        <f>AD92</f>
        <v>0</v>
      </c>
      <c r="CZ92">
        <f>AH92</f>
        <v>0</v>
      </c>
      <c r="DA92">
        <f>AL92</f>
        <v>1</v>
      </c>
      <c r="DB92">
        <v>0</v>
      </c>
    </row>
    <row r="93" spans="1:106" x14ac:dyDescent="0.2">
      <c r="A93">
        <f>ROW(Source!A52)</f>
        <v>52</v>
      </c>
      <c r="B93">
        <v>16483241</v>
      </c>
      <c r="C93">
        <v>16672748</v>
      </c>
      <c r="D93">
        <v>15247578</v>
      </c>
      <c r="E93">
        <v>1</v>
      </c>
      <c r="F93">
        <v>1</v>
      </c>
      <c r="G93">
        <v>1</v>
      </c>
      <c r="H93">
        <v>2</v>
      </c>
      <c r="I93" t="s">
        <v>763</v>
      </c>
      <c r="J93" t="s">
        <v>764</v>
      </c>
      <c r="K93" t="s">
        <v>765</v>
      </c>
      <c r="L93">
        <v>1368</v>
      </c>
      <c r="N93">
        <v>1011</v>
      </c>
      <c r="O93" t="s">
        <v>701</v>
      </c>
      <c r="P93" t="s">
        <v>701</v>
      </c>
      <c r="Q93">
        <v>1</v>
      </c>
      <c r="W93">
        <v>0</v>
      </c>
      <c r="X93">
        <v>-1460065968</v>
      </c>
      <c r="Y93">
        <v>8.85</v>
      </c>
      <c r="AA93">
        <v>0</v>
      </c>
      <c r="AB93">
        <v>86.4</v>
      </c>
      <c r="AC93">
        <v>13.5</v>
      </c>
      <c r="AD93">
        <v>0</v>
      </c>
      <c r="AE93">
        <v>0</v>
      </c>
      <c r="AF93">
        <v>86.4</v>
      </c>
      <c r="AG93">
        <v>13.5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4</v>
      </c>
      <c r="AT93">
        <v>7.08</v>
      </c>
      <c r="AU93" t="s">
        <v>76</v>
      </c>
      <c r="AV93">
        <v>0</v>
      </c>
      <c r="AW93">
        <v>2</v>
      </c>
      <c r="AX93">
        <v>16672751</v>
      </c>
      <c r="AY93">
        <v>1</v>
      </c>
      <c r="AZ93">
        <v>0</v>
      </c>
      <c r="BA93">
        <v>109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Y93*Source!I52</f>
        <v>1.2213000000000001</v>
      </c>
      <c r="CY93">
        <f>AB93</f>
        <v>86.4</v>
      </c>
      <c r="CZ93">
        <f>AF93</f>
        <v>86.4</v>
      </c>
      <c r="DA93">
        <f>AJ93</f>
        <v>1</v>
      </c>
      <c r="DB93">
        <v>0</v>
      </c>
    </row>
    <row r="94" spans="1:106" x14ac:dyDescent="0.2">
      <c r="A94">
        <f>ROW(Source!A52)</f>
        <v>52</v>
      </c>
      <c r="B94">
        <v>16483241</v>
      </c>
      <c r="C94">
        <v>16672748</v>
      </c>
      <c r="D94">
        <v>15249073</v>
      </c>
      <c r="E94">
        <v>1</v>
      </c>
      <c r="F94">
        <v>1</v>
      </c>
      <c r="G94">
        <v>1</v>
      </c>
      <c r="H94">
        <v>2</v>
      </c>
      <c r="I94" t="s">
        <v>698</v>
      </c>
      <c r="J94" t="s">
        <v>699</v>
      </c>
      <c r="K94" t="s">
        <v>700</v>
      </c>
      <c r="L94">
        <v>1368</v>
      </c>
      <c r="N94">
        <v>1011</v>
      </c>
      <c r="O94" t="s">
        <v>701</v>
      </c>
      <c r="P94" t="s">
        <v>701</v>
      </c>
      <c r="Q94">
        <v>1</v>
      </c>
      <c r="W94">
        <v>0</v>
      </c>
      <c r="X94">
        <v>1372534845</v>
      </c>
      <c r="Y94">
        <v>2.5874999999999999</v>
      </c>
      <c r="AA94">
        <v>0</v>
      </c>
      <c r="AB94">
        <v>65.709999999999994</v>
      </c>
      <c r="AC94">
        <v>11.6</v>
      </c>
      <c r="AD94">
        <v>0</v>
      </c>
      <c r="AE94">
        <v>0</v>
      </c>
      <c r="AF94">
        <v>65.709999999999994</v>
      </c>
      <c r="AG94">
        <v>11.6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4</v>
      </c>
      <c r="AT94">
        <v>2.0699999999999998</v>
      </c>
      <c r="AU94" t="s">
        <v>76</v>
      </c>
      <c r="AV94">
        <v>0</v>
      </c>
      <c r="AW94">
        <v>2</v>
      </c>
      <c r="AX94">
        <v>16672752</v>
      </c>
      <c r="AY94">
        <v>1</v>
      </c>
      <c r="AZ94">
        <v>0</v>
      </c>
      <c r="BA94">
        <v>110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Y94*Source!I52</f>
        <v>0.35707500000000003</v>
      </c>
      <c r="CY94">
        <f>AB94</f>
        <v>65.709999999999994</v>
      </c>
      <c r="CZ94">
        <f>AF94</f>
        <v>65.709999999999994</v>
      </c>
      <c r="DA94">
        <f>AJ94</f>
        <v>1</v>
      </c>
      <c r="DB94">
        <v>0</v>
      </c>
    </row>
    <row r="95" spans="1:106" x14ac:dyDescent="0.2">
      <c r="A95">
        <f>ROW(Source!A52)</f>
        <v>52</v>
      </c>
      <c r="B95">
        <v>16483241</v>
      </c>
      <c r="C95">
        <v>16672748</v>
      </c>
      <c r="D95">
        <v>15167337</v>
      </c>
      <c r="E95">
        <v>1</v>
      </c>
      <c r="F95">
        <v>1</v>
      </c>
      <c r="G95">
        <v>1</v>
      </c>
      <c r="H95">
        <v>3</v>
      </c>
      <c r="I95" t="s">
        <v>85</v>
      </c>
      <c r="J95" t="s">
        <v>88</v>
      </c>
      <c r="K95" t="s">
        <v>86</v>
      </c>
      <c r="L95">
        <v>1035</v>
      </c>
      <c r="N95">
        <v>1013</v>
      </c>
      <c r="O95" t="s">
        <v>87</v>
      </c>
      <c r="P95" t="s">
        <v>87</v>
      </c>
      <c r="Q95">
        <v>1</v>
      </c>
      <c r="W95">
        <v>0</v>
      </c>
      <c r="X95">
        <v>-2137607551</v>
      </c>
      <c r="Y95">
        <v>28.985506999999998</v>
      </c>
      <c r="AA95">
        <v>94.68</v>
      </c>
      <c r="AB95">
        <v>0</v>
      </c>
      <c r="AC95">
        <v>0</v>
      </c>
      <c r="AD95">
        <v>0</v>
      </c>
      <c r="AE95">
        <v>94.68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0</v>
      </c>
      <c r="AP95">
        <v>0</v>
      </c>
      <c r="AQ95">
        <v>0</v>
      </c>
      <c r="AR95">
        <v>0</v>
      </c>
      <c r="AS95" t="s">
        <v>4</v>
      </c>
      <c r="AT95">
        <v>28.985506999999998</v>
      </c>
      <c r="AU95" t="s">
        <v>4</v>
      </c>
      <c r="AV95">
        <v>0</v>
      </c>
      <c r="AW95">
        <v>1</v>
      </c>
      <c r="AX95">
        <v>-1</v>
      </c>
      <c r="AY95">
        <v>0</v>
      </c>
      <c r="AZ95">
        <v>0</v>
      </c>
      <c r="BA95" t="s">
        <v>4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Y95*Source!I52</f>
        <v>3.9999999660000003</v>
      </c>
      <c r="CY95">
        <f t="shared" ref="CY95:CY100" si="0">AA95</f>
        <v>94.68</v>
      </c>
      <c r="CZ95">
        <f t="shared" ref="CZ95:CZ100" si="1">AE95</f>
        <v>94.68</v>
      </c>
      <c r="DA95">
        <f t="shared" ref="DA95:DA100" si="2">AI95</f>
        <v>1</v>
      </c>
      <c r="DB95">
        <v>0</v>
      </c>
    </row>
    <row r="96" spans="1:106" x14ac:dyDescent="0.2">
      <c r="A96">
        <f>ROW(Source!A52)</f>
        <v>52</v>
      </c>
      <c r="B96">
        <v>16483241</v>
      </c>
      <c r="C96">
        <v>16672748</v>
      </c>
      <c r="D96">
        <v>15170039</v>
      </c>
      <c r="E96">
        <v>1</v>
      </c>
      <c r="F96">
        <v>1</v>
      </c>
      <c r="G96">
        <v>1</v>
      </c>
      <c r="H96">
        <v>3</v>
      </c>
      <c r="I96" t="s">
        <v>766</v>
      </c>
      <c r="J96" t="s">
        <v>767</v>
      </c>
      <c r="K96" t="s">
        <v>768</v>
      </c>
      <c r="L96">
        <v>1348</v>
      </c>
      <c r="N96">
        <v>1009</v>
      </c>
      <c r="O96" t="s">
        <v>199</v>
      </c>
      <c r="P96" t="s">
        <v>199</v>
      </c>
      <c r="Q96">
        <v>1000</v>
      </c>
      <c r="W96">
        <v>0</v>
      </c>
      <c r="X96">
        <v>1174701286</v>
      </c>
      <c r="Y96">
        <v>1.6800000000000001E-3</v>
      </c>
      <c r="AA96">
        <v>11978</v>
      </c>
      <c r="AB96">
        <v>0</v>
      </c>
      <c r="AC96">
        <v>0</v>
      </c>
      <c r="AD96">
        <v>0</v>
      </c>
      <c r="AE96">
        <v>11978</v>
      </c>
      <c r="AF96">
        <v>0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4</v>
      </c>
      <c r="AT96">
        <v>1.6800000000000001E-3</v>
      </c>
      <c r="AU96" t="s">
        <v>4</v>
      </c>
      <c r="AV96">
        <v>0</v>
      </c>
      <c r="AW96">
        <v>2</v>
      </c>
      <c r="AX96">
        <v>16672754</v>
      </c>
      <c r="AY96">
        <v>1</v>
      </c>
      <c r="AZ96">
        <v>0</v>
      </c>
      <c r="BA96">
        <v>112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Y96*Source!I52</f>
        <v>2.3184000000000003E-4</v>
      </c>
      <c r="CY96">
        <f t="shared" si="0"/>
        <v>11978</v>
      </c>
      <c r="CZ96">
        <f t="shared" si="1"/>
        <v>11978</v>
      </c>
      <c r="DA96">
        <f t="shared" si="2"/>
        <v>1</v>
      </c>
      <c r="DB96">
        <v>0</v>
      </c>
    </row>
    <row r="97" spans="1:106" x14ac:dyDescent="0.2">
      <c r="A97">
        <f>ROW(Source!A52)</f>
        <v>52</v>
      </c>
      <c r="B97">
        <v>16483241</v>
      </c>
      <c r="C97">
        <v>16672748</v>
      </c>
      <c r="D97">
        <v>15172818</v>
      </c>
      <c r="E97">
        <v>1</v>
      </c>
      <c r="F97">
        <v>1</v>
      </c>
      <c r="G97">
        <v>1</v>
      </c>
      <c r="H97">
        <v>3</v>
      </c>
      <c r="I97" t="s">
        <v>769</v>
      </c>
      <c r="J97" t="s">
        <v>770</v>
      </c>
      <c r="K97" t="s">
        <v>771</v>
      </c>
      <c r="L97">
        <v>1339</v>
      </c>
      <c r="N97">
        <v>1007</v>
      </c>
      <c r="O97" t="s">
        <v>166</v>
      </c>
      <c r="P97" t="s">
        <v>166</v>
      </c>
      <c r="Q97">
        <v>1</v>
      </c>
      <c r="W97">
        <v>0</v>
      </c>
      <c r="X97">
        <v>-2072708995</v>
      </c>
      <c r="Y97">
        <v>7.5999999999999998E-2</v>
      </c>
      <c r="AA97">
        <v>458</v>
      </c>
      <c r="AB97">
        <v>0</v>
      </c>
      <c r="AC97">
        <v>0</v>
      </c>
      <c r="AD97">
        <v>0</v>
      </c>
      <c r="AE97">
        <v>458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4</v>
      </c>
      <c r="AT97">
        <v>7.5999999999999998E-2</v>
      </c>
      <c r="AU97" t="s">
        <v>4</v>
      </c>
      <c r="AV97">
        <v>0</v>
      </c>
      <c r="AW97">
        <v>2</v>
      </c>
      <c r="AX97">
        <v>16672755</v>
      </c>
      <c r="AY97">
        <v>1</v>
      </c>
      <c r="AZ97">
        <v>0</v>
      </c>
      <c r="BA97">
        <v>113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Y97*Source!I52</f>
        <v>1.0488000000000001E-2</v>
      </c>
      <c r="CY97">
        <f t="shared" si="0"/>
        <v>458</v>
      </c>
      <c r="CZ97">
        <f t="shared" si="1"/>
        <v>458</v>
      </c>
      <c r="DA97">
        <f t="shared" si="2"/>
        <v>1</v>
      </c>
      <c r="DB97">
        <v>0</v>
      </c>
    </row>
    <row r="98" spans="1:106" x14ac:dyDescent="0.2">
      <c r="A98">
        <f>ROW(Source!A52)</f>
        <v>52</v>
      </c>
      <c r="B98">
        <v>16483241</v>
      </c>
      <c r="C98">
        <v>16672748</v>
      </c>
      <c r="D98">
        <v>15196008</v>
      </c>
      <c r="E98">
        <v>1</v>
      </c>
      <c r="F98">
        <v>1</v>
      </c>
      <c r="G98">
        <v>1</v>
      </c>
      <c r="H98">
        <v>3</v>
      </c>
      <c r="I98" t="s">
        <v>772</v>
      </c>
      <c r="J98" t="s">
        <v>773</v>
      </c>
      <c r="K98" t="s">
        <v>774</v>
      </c>
      <c r="L98">
        <v>1339</v>
      </c>
      <c r="N98">
        <v>1007</v>
      </c>
      <c r="O98" t="s">
        <v>166</v>
      </c>
      <c r="P98" t="s">
        <v>166</v>
      </c>
      <c r="Q98">
        <v>1</v>
      </c>
      <c r="W98">
        <v>0</v>
      </c>
      <c r="X98">
        <v>2024089152</v>
      </c>
      <c r="Y98">
        <v>7.0000000000000007E-2</v>
      </c>
      <c r="AA98">
        <v>1100</v>
      </c>
      <c r="AB98">
        <v>0</v>
      </c>
      <c r="AC98">
        <v>0</v>
      </c>
      <c r="AD98">
        <v>0</v>
      </c>
      <c r="AE98">
        <v>1100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4</v>
      </c>
      <c r="AT98">
        <v>7.0000000000000007E-2</v>
      </c>
      <c r="AU98" t="s">
        <v>4</v>
      </c>
      <c r="AV98">
        <v>0</v>
      </c>
      <c r="AW98">
        <v>2</v>
      </c>
      <c r="AX98">
        <v>16672757</v>
      </c>
      <c r="AY98">
        <v>1</v>
      </c>
      <c r="AZ98">
        <v>0</v>
      </c>
      <c r="BA98">
        <v>115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Y98*Source!I52</f>
        <v>9.6600000000000019E-3</v>
      </c>
      <c r="CY98">
        <f t="shared" si="0"/>
        <v>1100</v>
      </c>
      <c r="CZ98">
        <f t="shared" si="1"/>
        <v>1100</v>
      </c>
      <c r="DA98">
        <f t="shared" si="2"/>
        <v>1</v>
      </c>
      <c r="DB98">
        <v>0</v>
      </c>
    </row>
    <row r="99" spans="1:106" x14ac:dyDescent="0.2">
      <c r="A99">
        <f>ROW(Source!A52)</f>
        <v>52</v>
      </c>
      <c r="B99">
        <v>16483241</v>
      </c>
      <c r="C99">
        <v>16672748</v>
      </c>
      <c r="D99">
        <v>15196116</v>
      </c>
      <c r="E99">
        <v>1</v>
      </c>
      <c r="F99">
        <v>1</v>
      </c>
      <c r="G99">
        <v>1</v>
      </c>
      <c r="H99">
        <v>3</v>
      </c>
      <c r="I99" t="s">
        <v>95</v>
      </c>
      <c r="J99" t="s">
        <v>97</v>
      </c>
      <c r="K99" t="s">
        <v>96</v>
      </c>
      <c r="L99">
        <v>1327</v>
      </c>
      <c r="N99">
        <v>1005</v>
      </c>
      <c r="O99" t="s">
        <v>17</v>
      </c>
      <c r="P99" t="s">
        <v>17</v>
      </c>
      <c r="Q99">
        <v>1</v>
      </c>
      <c r="W99">
        <v>0</v>
      </c>
      <c r="X99">
        <v>372894191</v>
      </c>
      <c r="Y99">
        <v>100</v>
      </c>
      <c r="AA99">
        <v>995.03</v>
      </c>
      <c r="AB99">
        <v>0</v>
      </c>
      <c r="AC99">
        <v>0</v>
      </c>
      <c r="AD99">
        <v>0</v>
      </c>
      <c r="AE99">
        <v>995.03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0</v>
      </c>
      <c r="AP99">
        <v>0</v>
      </c>
      <c r="AQ99">
        <v>0</v>
      </c>
      <c r="AR99">
        <v>0</v>
      </c>
      <c r="AS99" t="s">
        <v>4</v>
      </c>
      <c r="AT99">
        <v>100</v>
      </c>
      <c r="AU99" t="s">
        <v>4</v>
      </c>
      <c r="AV99">
        <v>0</v>
      </c>
      <c r="AW99">
        <v>1</v>
      </c>
      <c r="AX99">
        <v>-1</v>
      </c>
      <c r="AY99">
        <v>0</v>
      </c>
      <c r="AZ99">
        <v>0</v>
      </c>
      <c r="BA99" t="s">
        <v>4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Y99*Source!I52</f>
        <v>13.8</v>
      </c>
      <c r="CY99">
        <f t="shared" si="0"/>
        <v>995.03</v>
      </c>
      <c r="CZ99">
        <f t="shared" si="1"/>
        <v>995.03</v>
      </c>
      <c r="DA99">
        <f t="shared" si="2"/>
        <v>1</v>
      </c>
      <c r="DB99">
        <v>0</v>
      </c>
    </row>
    <row r="100" spans="1:106" x14ac:dyDescent="0.2">
      <c r="A100">
        <f>ROW(Source!A52)</f>
        <v>52</v>
      </c>
      <c r="B100">
        <v>16483241</v>
      </c>
      <c r="C100">
        <v>16672748</v>
      </c>
      <c r="D100">
        <v>15204315</v>
      </c>
      <c r="E100">
        <v>1</v>
      </c>
      <c r="F100">
        <v>1</v>
      </c>
      <c r="G100">
        <v>1</v>
      </c>
      <c r="H100">
        <v>3</v>
      </c>
      <c r="I100" t="s">
        <v>775</v>
      </c>
      <c r="J100" t="s">
        <v>776</v>
      </c>
      <c r="K100" t="s">
        <v>777</v>
      </c>
      <c r="L100">
        <v>1296</v>
      </c>
      <c r="N100">
        <v>1002</v>
      </c>
      <c r="O100" t="s">
        <v>778</v>
      </c>
      <c r="P100" t="s">
        <v>778</v>
      </c>
      <c r="Q100">
        <v>1</v>
      </c>
      <c r="W100">
        <v>0</v>
      </c>
      <c r="X100">
        <v>-2122226716</v>
      </c>
      <c r="Y100">
        <v>22.2</v>
      </c>
      <c r="AA100">
        <v>46.86</v>
      </c>
      <c r="AB100">
        <v>0</v>
      </c>
      <c r="AC100">
        <v>0</v>
      </c>
      <c r="AD100">
        <v>0</v>
      </c>
      <c r="AE100">
        <v>46.86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4</v>
      </c>
      <c r="AT100">
        <v>22.2</v>
      </c>
      <c r="AU100" t="s">
        <v>4</v>
      </c>
      <c r="AV100">
        <v>0</v>
      </c>
      <c r="AW100">
        <v>2</v>
      </c>
      <c r="AX100">
        <v>16672759</v>
      </c>
      <c r="AY100">
        <v>1</v>
      </c>
      <c r="AZ100">
        <v>0</v>
      </c>
      <c r="BA100">
        <v>117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Y100*Source!I52</f>
        <v>3.0636000000000001</v>
      </c>
      <c r="CY100">
        <f t="shared" si="0"/>
        <v>46.86</v>
      </c>
      <c r="CZ100">
        <f t="shared" si="1"/>
        <v>46.86</v>
      </c>
      <c r="DA100">
        <f t="shared" si="2"/>
        <v>1</v>
      </c>
      <c r="DB100">
        <v>0</v>
      </c>
    </row>
    <row r="101" spans="1:106" x14ac:dyDescent="0.2">
      <c r="A101">
        <f>ROW(Source!A53)</f>
        <v>53</v>
      </c>
      <c r="B101">
        <v>16483255</v>
      </c>
      <c r="C101">
        <v>16672748</v>
      </c>
      <c r="D101">
        <v>15430397</v>
      </c>
      <c r="E101">
        <v>1</v>
      </c>
      <c r="F101">
        <v>1</v>
      </c>
      <c r="G101">
        <v>1</v>
      </c>
      <c r="H101">
        <v>1</v>
      </c>
      <c r="I101" t="s">
        <v>761</v>
      </c>
      <c r="J101" t="s">
        <v>4</v>
      </c>
      <c r="K101" t="s">
        <v>762</v>
      </c>
      <c r="L101">
        <v>1191</v>
      </c>
      <c r="N101">
        <v>1013</v>
      </c>
      <c r="O101" t="s">
        <v>695</v>
      </c>
      <c r="P101" t="s">
        <v>695</v>
      </c>
      <c r="Q101">
        <v>1</v>
      </c>
      <c r="W101">
        <v>0</v>
      </c>
      <c r="X101">
        <v>-1081351934</v>
      </c>
      <c r="Y101">
        <v>93.253500000000003</v>
      </c>
      <c r="AA101">
        <v>0</v>
      </c>
      <c r="AB101">
        <v>0</v>
      </c>
      <c r="AC101">
        <v>0</v>
      </c>
      <c r="AD101">
        <v>61.38</v>
      </c>
      <c r="AE101">
        <v>0</v>
      </c>
      <c r="AF101">
        <v>0</v>
      </c>
      <c r="AG101">
        <v>0</v>
      </c>
      <c r="AH101">
        <v>9.4</v>
      </c>
      <c r="AI101">
        <v>1</v>
      </c>
      <c r="AJ101">
        <v>1</v>
      </c>
      <c r="AK101">
        <v>1</v>
      </c>
      <c r="AL101">
        <v>6.53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4</v>
      </c>
      <c r="AT101">
        <v>81.09</v>
      </c>
      <c r="AU101" t="s">
        <v>77</v>
      </c>
      <c r="AV101">
        <v>1</v>
      </c>
      <c r="AW101">
        <v>2</v>
      </c>
      <c r="AX101">
        <v>16672749</v>
      </c>
      <c r="AY101">
        <v>1</v>
      </c>
      <c r="AZ101">
        <v>0</v>
      </c>
      <c r="BA101">
        <v>118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Y101*Source!I53</f>
        <v>12.868983000000002</v>
      </c>
      <c r="CY101">
        <f>AD101</f>
        <v>61.38</v>
      </c>
      <c r="CZ101">
        <f>AH101</f>
        <v>9.4</v>
      </c>
      <c r="DA101">
        <f>AL101</f>
        <v>6.53</v>
      </c>
      <c r="DB101">
        <v>0</v>
      </c>
    </row>
    <row r="102" spans="1:106" x14ac:dyDescent="0.2">
      <c r="A102">
        <f>ROW(Source!A53)</f>
        <v>53</v>
      </c>
      <c r="B102">
        <v>16483255</v>
      </c>
      <c r="C102">
        <v>16672748</v>
      </c>
      <c r="D102">
        <v>15430395</v>
      </c>
      <c r="E102">
        <v>1</v>
      </c>
      <c r="F102">
        <v>1</v>
      </c>
      <c r="G102">
        <v>1</v>
      </c>
      <c r="H102">
        <v>1</v>
      </c>
      <c r="I102" t="s">
        <v>696</v>
      </c>
      <c r="J102" t="s">
        <v>4</v>
      </c>
      <c r="K102" t="s">
        <v>697</v>
      </c>
      <c r="L102">
        <v>1191</v>
      </c>
      <c r="N102">
        <v>1013</v>
      </c>
      <c r="O102" t="s">
        <v>695</v>
      </c>
      <c r="P102" t="s">
        <v>695</v>
      </c>
      <c r="Q102">
        <v>1</v>
      </c>
      <c r="W102">
        <v>0</v>
      </c>
      <c r="X102">
        <v>-1417349443</v>
      </c>
      <c r="Y102">
        <v>9.15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6.53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4</v>
      </c>
      <c r="AT102">
        <v>9.15</v>
      </c>
      <c r="AU102" t="s">
        <v>4</v>
      </c>
      <c r="AV102">
        <v>2</v>
      </c>
      <c r="AW102">
        <v>2</v>
      </c>
      <c r="AX102">
        <v>16672750</v>
      </c>
      <c r="AY102">
        <v>1</v>
      </c>
      <c r="AZ102">
        <v>2048</v>
      </c>
      <c r="BA102">
        <v>119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Y102*Source!I53</f>
        <v>1.2627000000000002</v>
      </c>
      <c r="CY102">
        <f>AD102</f>
        <v>0</v>
      </c>
      <c r="CZ102">
        <f>AH102</f>
        <v>0</v>
      </c>
      <c r="DA102">
        <f>AL102</f>
        <v>1</v>
      </c>
      <c r="DB102">
        <v>0</v>
      </c>
    </row>
    <row r="103" spans="1:106" x14ac:dyDescent="0.2">
      <c r="A103">
        <f>ROW(Source!A53)</f>
        <v>53</v>
      </c>
      <c r="B103">
        <v>16483255</v>
      </c>
      <c r="C103">
        <v>16672748</v>
      </c>
      <c r="D103">
        <v>15247578</v>
      </c>
      <c r="E103">
        <v>1</v>
      </c>
      <c r="F103">
        <v>1</v>
      </c>
      <c r="G103">
        <v>1</v>
      </c>
      <c r="H103">
        <v>2</v>
      </c>
      <c r="I103" t="s">
        <v>763</v>
      </c>
      <c r="J103" t="s">
        <v>764</v>
      </c>
      <c r="K103" t="s">
        <v>765</v>
      </c>
      <c r="L103">
        <v>1368</v>
      </c>
      <c r="N103">
        <v>1011</v>
      </c>
      <c r="O103" t="s">
        <v>701</v>
      </c>
      <c r="P103" t="s">
        <v>701</v>
      </c>
      <c r="Q103">
        <v>1</v>
      </c>
      <c r="W103">
        <v>0</v>
      </c>
      <c r="X103">
        <v>-1460065968</v>
      </c>
      <c r="Y103">
        <v>8.85</v>
      </c>
      <c r="AA103">
        <v>0</v>
      </c>
      <c r="AB103">
        <v>564.19000000000005</v>
      </c>
      <c r="AC103">
        <v>13.5</v>
      </c>
      <c r="AD103">
        <v>0</v>
      </c>
      <c r="AE103">
        <v>0</v>
      </c>
      <c r="AF103">
        <v>86.4</v>
      </c>
      <c r="AG103">
        <v>13.5</v>
      </c>
      <c r="AH103">
        <v>0</v>
      </c>
      <c r="AI103">
        <v>1</v>
      </c>
      <c r="AJ103">
        <v>6.53</v>
      </c>
      <c r="AK103">
        <v>1</v>
      </c>
      <c r="AL103">
        <v>1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4</v>
      </c>
      <c r="AT103">
        <v>7.08</v>
      </c>
      <c r="AU103" t="s">
        <v>76</v>
      </c>
      <c r="AV103">
        <v>0</v>
      </c>
      <c r="AW103">
        <v>2</v>
      </c>
      <c r="AX103">
        <v>16672751</v>
      </c>
      <c r="AY103">
        <v>1</v>
      </c>
      <c r="AZ103">
        <v>0</v>
      </c>
      <c r="BA103">
        <v>120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Y103*Source!I53</f>
        <v>1.2213000000000001</v>
      </c>
      <c r="CY103">
        <f>AB103</f>
        <v>564.19000000000005</v>
      </c>
      <c r="CZ103">
        <f>AF103</f>
        <v>86.4</v>
      </c>
      <c r="DA103">
        <f>AJ103</f>
        <v>6.53</v>
      </c>
      <c r="DB103">
        <v>0</v>
      </c>
    </row>
    <row r="104" spans="1:106" x14ac:dyDescent="0.2">
      <c r="A104">
        <f>ROW(Source!A53)</f>
        <v>53</v>
      </c>
      <c r="B104">
        <v>16483255</v>
      </c>
      <c r="C104">
        <v>16672748</v>
      </c>
      <c r="D104">
        <v>15249073</v>
      </c>
      <c r="E104">
        <v>1</v>
      </c>
      <c r="F104">
        <v>1</v>
      </c>
      <c r="G104">
        <v>1</v>
      </c>
      <c r="H104">
        <v>2</v>
      </c>
      <c r="I104" t="s">
        <v>698</v>
      </c>
      <c r="J104" t="s">
        <v>699</v>
      </c>
      <c r="K104" t="s">
        <v>700</v>
      </c>
      <c r="L104">
        <v>1368</v>
      </c>
      <c r="N104">
        <v>1011</v>
      </c>
      <c r="O104" t="s">
        <v>701</v>
      </c>
      <c r="P104" t="s">
        <v>701</v>
      </c>
      <c r="Q104">
        <v>1</v>
      </c>
      <c r="W104">
        <v>0</v>
      </c>
      <c r="X104">
        <v>1372534845</v>
      </c>
      <c r="Y104">
        <v>2.5874999999999999</v>
      </c>
      <c r="AA104">
        <v>0</v>
      </c>
      <c r="AB104">
        <v>429.09</v>
      </c>
      <c r="AC104">
        <v>11.6</v>
      </c>
      <c r="AD104">
        <v>0</v>
      </c>
      <c r="AE104">
        <v>0</v>
      </c>
      <c r="AF104">
        <v>65.709999999999994</v>
      </c>
      <c r="AG104">
        <v>11.6</v>
      </c>
      <c r="AH104">
        <v>0</v>
      </c>
      <c r="AI104">
        <v>1</v>
      </c>
      <c r="AJ104">
        <v>6.53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4</v>
      </c>
      <c r="AT104">
        <v>2.0699999999999998</v>
      </c>
      <c r="AU104" t="s">
        <v>76</v>
      </c>
      <c r="AV104">
        <v>0</v>
      </c>
      <c r="AW104">
        <v>2</v>
      </c>
      <c r="AX104">
        <v>16672752</v>
      </c>
      <c r="AY104">
        <v>1</v>
      </c>
      <c r="AZ104">
        <v>0</v>
      </c>
      <c r="BA104">
        <v>121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Y104*Source!I53</f>
        <v>0.35707500000000003</v>
      </c>
      <c r="CY104">
        <f>AB104</f>
        <v>429.09</v>
      </c>
      <c r="CZ104">
        <f>AF104</f>
        <v>65.709999999999994</v>
      </c>
      <c r="DA104">
        <f>AJ104</f>
        <v>6.53</v>
      </c>
      <c r="DB104">
        <v>0</v>
      </c>
    </row>
    <row r="105" spans="1:106" x14ac:dyDescent="0.2">
      <c r="A105">
        <f>ROW(Source!A53)</f>
        <v>53</v>
      </c>
      <c r="B105">
        <v>16483255</v>
      </c>
      <c r="C105">
        <v>16672748</v>
      </c>
      <c r="D105">
        <v>15167337</v>
      </c>
      <c r="E105">
        <v>1</v>
      </c>
      <c r="F105">
        <v>1</v>
      </c>
      <c r="G105">
        <v>1</v>
      </c>
      <c r="H105">
        <v>3</v>
      </c>
      <c r="I105" t="s">
        <v>85</v>
      </c>
      <c r="J105" t="s">
        <v>88</v>
      </c>
      <c r="K105" t="s">
        <v>86</v>
      </c>
      <c r="L105">
        <v>1035</v>
      </c>
      <c r="N105">
        <v>1013</v>
      </c>
      <c r="O105" t="s">
        <v>87</v>
      </c>
      <c r="P105" t="s">
        <v>87</v>
      </c>
      <c r="Q105">
        <v>1</v>
      </c>
      <c r="W105">
        <v>0</v>
      </c>
      <c r="X105">
        <v>-2137607551</v>
      </c>
      <c r="Y105">
        <v>28.985506999999998</v>
      </c>
      <c r="AA105">
        <v>618.26</v>
      </c>
      <c r="AB105">
        <v>0</v>
      </c>
      <c r="AC105">
        <v>0</v>
      </c>
      <c r="AD105">
        <v>0</v>
      </c>
      <c r="AE105">
        <v>94.68</v>
      </c>
      <c r="AF105">
        <v>0</v>
      </c>
      <c r="AG105">
        <v>0</v>
      </c>
      <c r="AH105">
        <v>0</v>
      </c>
      <c r="AI105">
        <v>6.53</v>
      </c>
      <c r="AJ105">
        <v>1</v>
      </c>
      <c r="AK105">
        <v>1</v>
      </c>
      <c r="AL105">
        <v>1</v>
      </c>
      <c r="AN105">
        <v>0</v>
      </c>
      <c r="AO105">
        <v>0</v>
      </c>
      <c r="AP105">
        <v>0</v>
      </c>
      <c r="AQ105">
        <v>0</v>
      </c>
      <c r="AR105">
        <v>0</v>
      </c>
      <c r="AS105" t="s">
        <v>4</v>
      </c>
      <c r="AT105">
        <v>28.985506999999998</v>
      </c>
      <c r="AU105" t="s">
        <v>4</v>
      </c>
      <c r="AV105">
        <v>0</v>
      </c>
      <c r="AW105">
        <v>1</v>
      </c>
      <c r="AX105">
        <v>-1</v>
      </c>
      <c r="AY105">
        <v>0</v>
      </c>
      <c r="AZ105">
        <v>0</v>
      </c>
      <c r="BA105" t="s">
        <v>4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Y105*Source!I53</f>
        <v>3.9999999660000003</v>
      </c>
      <c r="CY105">
        <f t="shared" ref="CY105:CY110" si="3">AA105</f>
        <v>618.26</v>
      </c>
      <c r="CZ105">
        <f t="shared" ref="CZ105:CZ110" si="4">AE105</f>
        <v>94.68</v>
      </c>
      <c r="DA105">
        <f t="shared" ref="DA105:DA110" si="5">AI105</f>
        <v>6.53</v>
      </c>
      <c r="DB105">
        <v>0</v>
      </c>
    </row>
    <row r="106" spans="1:106" x14ac:dyDescent="0.2">
      <c r="A106">
        <f>ROW(Source!A53)</f>
        <v>53</v>
      </c>
      <c r="B106">
        <v>16483255</v>
      </c>
      <c r="C106">
        <v>16672748</v>
      </c>
      <c r="D106">
        <v>15170039</v>
      </c>
      <c r="E106">
        <v>1</v>
      </c>
      <c r="F106">
        <v>1</v>
      </c>
      <c r="G106">
        <v>1</v>
      </c>
      <c r="H106">
        <v>3</v>
      </c>
      <c r="I106" t="s">
        <v>766</v>
      </c>
      <c r="J106" t="s">
        <v>767</v>
      </c>
      <c r="K106" t="s">
        <v>768</v>
      </c>
      <c r="L106">
        <v>1348</v>
      </c>
      <c r="N106">
        <v>1009</v>
      </c>
      <c r="O106" t="s">
        <v>199</v>
      </c>
      <c r="P106" t="s">
        <v>199</v>
      </c>
      <c r="Q106">
        <v>1000</v>
      </c>
      <c r="W106">
        <v>0</v>
      </c>
      <c r="X106">
        <v>1174701286</v>
      </c>
      <c r="Y106">
        <v>1.6800000000000001E-3</v>
      </c>
      <c r="AA106">
        <v>78216.34</v>
      </c>
      <c r="AB106">
        <v>0</v>
      </c>
      <c r="AC106">
        <v>0</v>
      </c>
      <c r="AD106">
        <v>0</v>
      </c>
      <c r="AE106">
        <v>11978</v>
      </c>
      <c r="AF106">
        <v>0</v>
      </c>
      <c r="AG106">
        <v>0</v>
      </c>
      <c r="AH106">
        <v>0</v>
      </c>
      <c r="AI106">
        <v>6.53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4</v>
      </c>
      <c r="AT106">
        <v>1.6800000000000001E-3</v>
      </c>
      <c r="AU106" t="s">
        <v>4</v>
      </c>
      <c r="AV106">
        <v>0</v>
      </c>
      <c r="AW106">
        <v>2</v>
      </c>
      <c r="AX106">
        <v>16672754</v>
      </c>
      <c r="AY106">
        <v>1</v>
      </c>
      <c r="AZ106">
        <v>0</v>
      </c>
      <c r="BA106">
        <v>123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Y106*Source!I53</f>
        <v>2.3184000000000003E-4</v>
      </c>
      <c r="CY106">
        <f t="shared" si="3"/>
        <v>78216.34</v>
      </c>
      <c r="CZ106">
        <f t="shared" si="4"/>
        <v>11978</v>
      </c>
      <c r="DA106">
        <f t="shared" si="5"/>
        <v>6.53</v>
      </c>
      <c r="DB106">
        <v>0</v>
      </c>
    </row>
    <row r="107" spans="1:106" x14ac:dyDescent="0.2">
      <c r="A107">
        <f>ROW(Source!A53)</f>
        <v>53</v>
      </c>
      <c r="B107">
        <v>16483255</v>
      </c>
      <c r="C107">
        <v>16672748</v>
      </c>
      <c r="D107">
        <v>15172818</v>
      </c>
      <c r="E107">
        <v>1</v>
      </c>
      <c r="F107">
        <v>1</v>
      </c>
      <c r="G107">
        <v>1</v>
      </c>
      <c r="H107">
        <v>3</v>
      </c>
      <c r="I107" t="s">
        <v>769</v>
      </c>
      <c r="J107" t="s">
        <v>770</v>
      </c>
      <c r="K107" t="s">
        <v>771</v>
      </c>
      <c r="L107">
        <v>1339</v>
      </c>
      <c r="N107">
        <v>1007</v>
      </c>
      <c r="O107" t="s">
        <v>166</v>
      </c>
      <c r="P107" t="s">
        <v>166</v>
      </c>
      <c r="Q107">
        <v>1</v>
      </c>
      <c r="W107">
        <v>0</v>
      </c>
      <c r="X107">
        <v>-2072708995</v>
      </c>
      <c r="Y107">
        <v>7.5999999999999998E-2</v>
      </c>
      <c r="AA107">
        <v>2990.74</v>
      </c>
      <c r="AB107">
        <v>0</v>
      </c>
      <c r="AC107">
        <v>0</v>
      </c>
      <c r="AD107">
        <v>0</v>
      </c>
      <c r="AE107">
        <v>458</v>
      </c>
      <c r="AF107">
        <v>0</v>
      </c>
      <c r="AG107">
        <v>0</v>
      </c>
      <c r="AH107">
        <v>0</v>
      </c>
      <c r="AI107">
        <v>6.53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4</v>
      </c>
      <c r="AT107">
        <v>7.5999999999999998E-2</v>
      </c>
      <c r="AU107" t="s">
        <v>4</v>
      </c>
      <c r="AV107">
        <v>0</v>
      </c>
      <c r="AW107">
        <v>2</v>
      </c>
      <c r="AX107">
        <v>16672755</v>
      </c>
      <c r="AY107">
        <v>1</v>
      </c>
      <c r="AZ107">
        <v>0</v>
      </c>
      <c r="BA107">
        <v>124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Y107*Source!I53</f>
        <v>1.0488000000000001E-2</v>
      </c>
      <c r="CY107">
        <f t="shared" si="3"/>
        <v>2990.74</v>
      </c>
      <c r="CZ107">
        <f t="shared" si="4"/>
        <v>458</v>
      </c>
      <c r="DA107">
        <f t="shared" si="5"/>
        <v>6.53</v>
      </c>
      <c r="DB107">
        <v>0</v>
      </c>
    </row>
    <row r="108" spans="1:106" x14ac:dyDescent="0.2">
      <c r="A108">
        <f>ROW(Source!A53)</f>
        <v>53</v>
      </c>
      <c r="B108">
        <v>16483255</v>
      </c>
      <c r="C108">
        <v>16672748</v>
      </c>
      <c r="D108">
        <v>15196008</v>
      </c>
      <c r="E108">
        <v>1</v>
      </c>
      <c r="F108">
        <v>1</v>
      </c>
      <c r="G108">
        <v>1</v>
      </c>
      <c r="H108">
        <v>3</v>
      </c>
      <c r="I108" t="s">
        <v>772</v>
      </c>
      <c r="J108" t="s">
        <v>773</v>
      </c>
      <c r="K108" t="s">
        <v>774</v>
      </c>
      <c r="L108">
        <v>1339</v>
      </c>
      <c r="N108">
        <v>1007</v>
      </c>
      <c r="O108" t="s">
        <v>166</v>
      </c>
      <c r="P108" t="s">
        <v>166</v>
      </c>
      <c r="Q108">
        <v>1</v>
      </c>
      <c r="W108">
        <v>0</v>
      </c>
      <c r="X108">
        <v>2024089152</v>
      </c>
      <c r="Y108">
        <v>7.0000000000000007E-2</v>
      </c>
      <c r="AA108">
        <v>7183</v>
      </c>
      <c r="AB108">
        <v>0</v>
      </c>
      <c r="AC108">
        <v>0</v>
      </c>
      <c r="AD108">
        <v>0</v>
      </c>
      <c r="AE108">
        <v>1100</v>
      </c>
      <c r="AF108">
        <v>0</v>
      </c>
      <c r="AG108">
        <v>0</v>
      </c>
      <c r="AH108">
        <v>0</v>
      </c>
      <c r="AI108">
        <v>6.53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4</v>
      </c>
      <c r="AT108">
        <v>7.0000000000000007E-2</v>
      </c>
      <c r="AU108" t="s">
        <v>4</v>
      </c>
      <c r="AV108">
        <v>0</v>
      </c>
      <c r="AW108">
        <v>2</v>
      </c>
      <c r="AX108">
        <v>16672757</v>
      </c>
      <c r="AY108">
        <v>1</v>
      </c>
      <c r="AZ108">
        <v>0</v>
      </c>
      <c r="BA108">
        <v>126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Y108*Source!I53</f>
        <v>9.6600000000000019E-3</v>
      </c>
      <c r="CY108">
        <f t="shared" si="3"/>
        <v>7183</v>
      </c>
      <c r="CZ108">
        <f t="shared" si="4"/>
        <v>1100</v>
      </c>
      <c r="DA108">
        <f t="shared" si="5"/>
        <v>6.53</v>
      </c>
      <c r="DB108">
        <v>0</v>
      </c>
    </row>
    <row r="109" spans="1:106" x14ac:dyDescent="0.2">
      <c r="A109">
        <f>ROW(Source!A53)</f>
        <v>53</v>
      </c>
      <c r="B109">
        <v>16483255</v>
      </c>
      <c r="C109">
        <v>16672748</v>
      </c>
      <c r="D109">
        <v>15196116</v>
      </c>
      <c r="E109">
        <v>1</v>
      </c>
      <c r="F109">
        <v>1</v>
      </c>
      <c r="G109">
        <v>1</v>
      </c>
      <c r="H109">
        <v>3</v>
      </c>
      <c r="I109" t="s">
        <v>95</v>
      </c>
      <c r="J109" t="s">
        <v>97</v>
      </c>
      <c r="K109" t="s">
        <v>96</v>
      </c>
      <c r="L109">
        <v>1327</v>
      </c>
      <c r="N109">
        <v>1005</v>
      </c>
      <c r="O109" t="s">
        <v>17</v>
      </c>
      <c r="P109" t="s">
        <v>17</v>
      </c>
      <c r="Q109">
        <v>1</v>
      </c>
      <c r="W109">
        <v>0</v>
      </c>
      <c r="X109">
        <v>372894191</v>
      </c>
      <c r="Y109">
        <v>100</v>
      </c>
      <c r="AA109">
        <v>6497.55</v>
      </c>
      <c r="AB109">
        <v>0</v>
      </c>
      <c r="AC109">
        <v>0</v>
      </c>
      <c r="AD109">
        <v>0</v>
      </c>
      <c r="AE109">
        <v>995.03</v>
      </c>
      <c r="AF109">
        <v>0</v>
      </c>
      <c r="AG109">
        <v>0</v>
      </c>
      <c r="AH109">
        <v>0</v>
      </c>
      <c r="AI109">
        <v>6.53</v>
      </c>
      <c r="AJ109">
        <v>1</v>
      </c>
      <c r="AK109">
        <v>1</v>
      </c>
      <c r="AL109">
        <v>1</v>
      </c>
      <c r="AN109">
        <v>0</v>
      </c>
      <c r="AO109">
        <v>0</v>
      </c>
      <c r="AP109">
        <v>0</v>
      </c>
      <c r="AQ109">
        <v>0</v>
      </c>
      <c r="AR109">
        <v>0</v>
      </c>
      <c r="AS109" t="s">
        <v>4</v>
      </c>
      <c r="AT109">
        <v>100</v>
      </c>
      <c r="AU109" t="s">
        <v>4</v>
      </c>
      <c r="AV109">
        <v>0</v>
      </c>
      <c r="AW109">
        <v>1</v>
      </c>
      <c r="AX109">
        <v>-1</v>
      </c>
      <c r="AY109">
        <v>0</v>
      </c>
      <c r="AZ109">
        <v>0</v>
      </c>
      <c r="BA109" t="s">
        <v>4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Y109*Source!I53</f>
        <v>13.8</v>
      </c>
      <c r="CY109">
        <f t="shared" si="3"/>
        <v>6497.55</v>
      </c>
      <c r="CZ109">
        <f t="shared" si="4"/>
        <v>995.03</v>
      </c>
      <c r="DA109">
        <f t="shared" si="5"/>
        <v>6.53</v>
      </c>
      <c r="DB109">
        <v>0</v>
      </c>
    </row>
    <row r="110" spans="1:106" x14ac:dyDescent="0.2">
      <c r="A110">
        <f>ROW(Source!A53)</f>
        <v>53</v>
      </c>
      <c r="B110">
        <v>16483255</v>
      </c>
      <c r="C110">
        <v>16672748</v>
      </c>
      <c r="D110">
        <v>15204315</v>
      </c>
      <c r="E110">
        <v>1</v>
      </c>
      <c r="F110">
        <v>1</v>
      </c>
      <c r="G110">
        <v>1</v>
      </c>
      <c r="H110">
        <v>3</v>
      </c>
      <c r="I110" t="s">
        <v>775</v>
      </c>
      <c r="J110" t="s">
        <v>776</v>
      </c>
      <c r="K110" t="s">
        <v>777</v>
      </c>
      <c r="L110">
        <v>1296</v>
      </c>
      <c r="N110">
        <v>1002</v>
      </c>
      <c r="O110" t="s">
        <v>778</v>
      </c>
      <c r="P110" t="s">
        <v>778</v>
      </c>
      <c r="Q110">
        <v>1</v>
      </c>
      <c r="W110">
        <v>0</v>
      </c>
      <c r="X110">
        <v>-2122226716</v>
      </c>
      <c r="Y110">
        <v>22.2</v>
      </c>
      <c r="AA110">
        <v>306</v>
      </c>
      <c r="AB110">
        <v>0</v>
      </c>
      <c r="AC110">
        <v>0</v>
      </c>
      <c r="AD110">
        <v>0</v>
      </c>
      <c r="AE110">
        <v>46.86</v>
      </c>
      <c r="AF110">
        <v>0</v>
      </c>
      <c r="AG110">
        <v>0</v>
      </c>
      <c r="AH110">
        <v>0</v>
      </c>
      <c r="AI110">
        <v>6.53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4</v>
      </c>
      <c r="AT110">
        <v>22.2</v>
      </c>
      <c r="AU110" t="s">
        <v>4</v>
      </c>
      <c r="AV110">
        <v>0</v>
      </c>
      <c r="AW110">
        <v>2</v>
      </c>
      <c r="AX110">
        <v>16672759</v>
      </c>
      <c r="AY110">
        <v>1</v>
      </c>
      <c r="AZ110">
        <v>0</v>
      </c>
      <c r="BA110">
        <v>128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Y110*Source!I53</f>
        <v>3.0636000000000001</v>
      </c>
      <c r="CY110">
        <f t="shared" si="3"/>
        <v>306</v>
      </c>
      <c r="CZ110">
        <f t="shared" si="4"/>
        <v>46.86</v>
      </c>
      <c r="DA110">
        <f t="shared" si="5"/>
        <v>6.53</v>
      </c>
      <c r="DB110">
        <v>0</v>
      </c>
    </row>
    <row r="111" spans="1:106" x14ac:dyDescent="0.2">
      <c r="A111">
        <f>ROW(Source!A58)</f>
        <v>58</v>
      </c>
      <c r="B111">
        <v>16483241</v>
      </c>
      <c r="C111">
        <v>16483556</v>
      </c>
      <c r="D111">
        <v>15446300</v>
      </c>
      <c r="E111">
        <v>1</v>
      </c>
      <c r="F111">
        <v>1</v>
      </c>
      <c r="G111">
        <v>1</v>
      </c>
      <c r="H111">
        <v>1</v>
      </c>
      <c r="I111" t="s">
        <v>693</v>
      </c>
      <c r="J111" t="s">
        <v>4</v>
      </c>
      <c r="K111" t="s">
        <v>694</v>
      </c>
      <c r="L111">
        <v>1191</v>
      </c>
      <c r="N111">
        <v>1013</v>
      </c>
      <c r="O111" t="s">
        <v>695</v>
      </c>
      <c r="P111" t="s">
        <v>695</v>
      </c>
      <c r="Q111">
        <v>1</v>
      </c>
      <c r="W111">
        <v>0</v>
      </c>
      <c r="X111">
        <v>912892513</v>
      </c>
      <c r="Y111">
        <v>1.2765</v>
      </c>
      <c r="AA111">
        <v>0</v>
      </c>
      <c r="AB111">
        <v>0</v>
      </c>
      <c r="AC111">
        <v>0</v>
      </c>
      <c r="AD111">
        <v>9.92</v>
      </c>
      <c r="AE111">
        <v>0</v>
      </c>
      <c r="AF111">
        <v>0</v>
      </c>
      <c r="AG111">
        <v>0</v>
      </c>
      <c r="AH111">
        <v>9.92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4</v>
      </c>
      <c r="AT111">
        <v>1.1100000000000001</v>
      </c>
      <c r="AU111" t="s">
        <v>77</v>
      </c>
      <c r="AV111">
        <v>1</v>
      </c>
      <c r="AW111">
        <v>2</v>
      </c>
      <c r="AX111">
        <v>16483563</v>
      </c>
      <c r="AY111">
        <v>1</v>
      </c>
      <c r="AZ111">
        <v>0</v>
      </c>
      <c r="BA111">
        <v>129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Y111*Source!I58</f>
        <v>5.1059999999999999</v>
      </c>
      <c r="CY111">
        <f>AD111</f>
        <v>9.92</v>
      </c>
      <c r="CZ111">
        <f>AH111</f>
        <v>9.92</v>
      </c>
      <c r="DA111">
        <f>AL111</f>
        <v>1</v>
      </c>
      <c r="DB111">
        <v>0</v>
      </c>
    </row>
    <row r="112" spans="1:106" x14ac:dyDescent="0.2">
      <c r="A112">
        <f>ROW(Source!A58)</f>
        <v>58</v>
      </c>
      <c r="B112">
        <v>16483241</v>
      </c>
      <c r="C112">
        <v>16483556</v>
      </c>
      <c r="D112">
        <v>15249377</v>
      </c>
      <c r="E112">
        <v>1</v>
      </c>
      <c r="F112">
        <v>1</v>
      </c>
      <c r="G112">
        <v>1</v>
      </c>
      <c r="H112">
        <v>2</v>
      </c>
      <c r="I112" t="s">
        <v>702</v>
      </c>
      <c r="J112" t="s">
        <v>703</v>
      </c>
      <c r="K112" t="s">
        <v>704</v>
      </c>
      <c r="L112">
        <v>1368</v>
      </c>
      <c r="N112">
        <v>1011</v>
      </c>
      <c r="O112" t="s">
        <v>701</v>
      </c>
      <c r="P112" t="s">
        <v>701</v>
      </c>
      <c r="Q112">
        <v>1</v>
      </c>
      <c r="W112">
        <v>0</v>
      </c>
      <c r="X112">
        <v>-353815937</v>
      </c>
      <c r="Y112">
        <v>0.32500000000000001</v>
      </c>
      <c r="AA112">
        <v>0</v>
      </c>
      <c r="AB112">
        <v>8.1</v>
      </c>
      <c r="AC112">
        <v>0</v>
      </c>
      <c r="AD112">
        <v>0</v>
      </c>
      <c r="AE112">
        <v>0</v>
      </c>
      <c r="AF112">
        <v>8.1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4</v>
      </c>
      <c r="AT112">
        <v>0.26</v>
      </c>
      <c r="AU112" t="s">
        <v>76</v>
      </c>
      <c r="AV112">
        <v>0</v>
      </c>
      <c r="AW112">
        <v>2</v>
      </c>
      <c r="AX112">
        <v>16483564</v>
      </c>
      <c r="AY112">
        <v>1</v>
      </c>
      <c r="AZ112">
        <v>0</v>
      </c>
      <c r="BA112">
        <v>130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Y112*Source!I58</f>
        <v>1.3</v>
      </c>
      <c r="CY112">
        <f>AB112</f>
        <v>8.1</v>
      </c>
      <c r="CZ112">
        <f>AF112</f>
        <v>8.1</v>
      </c>
      <c r="DA112">
        <f>AJ112</f>
        <v>1</v>
      </c>
      <c r="DB112">
        <v>0</v>
      </c>
    </row>
    <row r="113" spans="1:106" x14ac:dyDescent="0.2">
      <c r="A113">
        <f>ROW(Source!A58)</f>
        <v>58</v>
      </c>
      <c r="B113">
        <v>16483241</v>
      </c>
      <c r="C113">
        <v>16483556</v>
      </c>
      <c r="D113">
        <v>15167308</v>
      </c>
      <c r="E113">
        <v>1</v>
      </c>
      <c r="F113">
        <v>1</v>
      </c>
      <c r="G113">
        <v>1</v>
      </c>
      <c r="H113">
        <v>3</v>
      </c>
      <c r="I113" t="s">
        <v>104</v>
      </c>
      <c r="J113" t="s">
        <v>106</v>
      </c>
      <c r="K113" t="s">
        <v>105</v>
      </c>
      <c r="L113">
        <v>1354</v>
      </c>
      <c r="N113">
        <v>1010</v>
      </c>
      <c r="O113" t="s">
        <v>82</v>
      </c>
      <c r="P113" t="s">
        <v>82</v>
      </c>
      <c r="Q113">
        <v>1</v>
      </c>
      <c r="W113">
        <v>0</v>
      </c>
      <c r="X113">
        <v>735354979</v>
      </c>
      <c r="Y113">
        <v>1</v>
      </c>
      <c r="AA113">
        <v>272.22000000000003</v>
      </c>
      <c r="AB113">
        <v>0</v>
      </c>
      <c r="AC113">
        <v>0</v>
      </c>
      <c r="AD113">
        <v>0</v>
      </c>
      <c r="AE113">
        <v>272.22000000000003</v>
      </c>
      <c r="AF113">
        <v>0</v>
      </c>
      <c r="AG113">
        <v>0</v>
      </c>
      <c r="AH113">
        <v>0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0</v>
      </c>
      <c r="AP113">
        <v>0</v>
      </c>
      <c r="AQ113">
        <v>0</v>
      </c>
      <c r="AR113">
        <v>0</v>
      </c>
      <c r="AS113" t="s">
        <v>4</v>
      </c>
      <c r="AT113">
        <v>1</v>
      </c>
      <c r="AU113" t="s">
        <v>4</v>
      </c>
      <c r="AV113">
        <v>0</v>
      </c>
      <c r="AW113">
        <v>1</v>
      </c>
      <c r="AX113">
        <v>-1</v>
      </c>
      <c r="AY113">
        <v>0</v>
      </c>
      <c r="AZ113">
        <v>0</v>
      </c>
      <c r="BA113" t="s">
        <v>4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Y113*Source!I58</f>
        <v>4</v>
      </c>
      <c r="CY113">
        <f>AA113</f>
        <v>272.22000000000003</v>
      </c>
      <c r="CZ113">
        <f>AE113</f>
        <v>272.22000000000003</v>
      </c>
      <c r="DA113">
        <f>AI113</f>
        <v>1</v>
      </c>
      <c r="DB113">
        <v>0</v>
      </c>
    </row>
    <row r="114" spans="1:106" x14ac:dyDescent="0.2">
      <c r="A114">
        <f>ROW(Source!A58)</f>
        <v>58</v>
      </c>
      <c r="B114">
        <v>16483241</v>
      </c>
      <c r="C114">
        <v>16483556</v>
      </c>
      <c r="D114">
        <v>15167419</v>
      </c>
      <c r="E114">
        <v>1</v>
      </c>
      <c r="F114">
        <v>1</v>
      </c>
      <c r="G114">
        <v>1</v>
      </c>
      <c r="H114">
        <v>3</v>
      </c>
      <c r="I114" t="s">
        <v>108</v>
      </c>
      <c r="J114" t="s">
        <v>110</v>
      </c>
      <c r="K114" t="s">
        <v>109</v>
      </c>
      <c r="L114">
        <v>1035</v>
      </c>
      <c r="N114">
        <v>1013</v>
      </c>
      <c r="O114" t="s">
        <v>87</v>
      </c>
      <c r="P114" t="s">
        <v>87</v>
      </c>
      <c r="Q114">
        <v>1</v>
      </c>
      <c r="W114">
        <v>0</v>
      </c>
      <c r="X114">
        <v>-35948077</v>
      </c>
      <c r="Y114">
        <v>1</v>
      </c>
      <c r="AA114">
        <v>8.3000000000000007</v>
      </c>
      <c r="AB114">
        <v>0</v>
      </c>
      <c r="AC114">
        <v>0</v>
      </c>
      <c r="AD114">
        <v>0</v>
      </c>
      <c r="AE114">
        <v>8.3000000000000007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4</v>
      </c>
      <c r="AT114">
        <v>1</v>
      </c>
      <c r="AU114" t="s">
        <v>4</v>
      </c>
      <c r="AV114">
        <v>0</v>
      </c>
      <c r="AW114">
        <v>1</v>
      </c>
      <c r="AX114">
        <v>-1</v>
      </c>
      <c r="AY114">
        <v>0</v>
      </c>
      <c r="AZ114">
        <v>0</v>
      </c>
      <c r="BA114" t="s">
        <v>4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Y114*Source!I58</f>
        <v>4</v>
      </c>
      <c r="CY114">
        <f>AA114</f>
        <v>8.3000000000000007</v>
      </c>
      <c r="CZ114">
        <f>AE114</f>
        <v>8.3000000000000007</v>
      </c>
      <c r="DA114">
        <f>AI114</f>
        <v>1</v>
      </c>
      <c r="DB114">
        <v>0</v>
      </c>
    </row>
    <row r="115" spans="1:106" x14ac:dyDescent="0.2">
      <c r="A115">
        <f>ROW(Source!A58)</f>
        <v>58</v>
      </c>
      <c r="B115">
        <v>16483241</v>
      </c>
      <c r="C115">
        <v>16483556</v>
      </c>
      <c r="D115">
        <v>15168750</v>
      </c>
      <c r="E115">
        <v>1</v>
      </c>
      <c r="F115">
        <v>1</v>
      </c>
      <c r="G115">
        <v>1</v>
      </c>
      <c r="H115">
        <v>3</v>
      </c>
      <c r="I115" t="s">
        <v>705</v>
      </c>
      <c r="J115" t="s">
        <v>706</v>
      </c>
      <c r="K115" t="s">
        <v>707</v>
      </c>
      <c r="L115">
        <v>1348</v>
      </c>
      <c r="N115">
        <v>1009</v>
      </c>
      <c r="O115" t="s">
        <v>199</v>
      </c>
      <c r="P115" t="s">
        <v>199</v>
      </c>
      <c r="Q115">
        <v>1000</v>
      </c>
      <c r="W115">
        <v>0</v>
      </c>
      <c r="X115">
        <v>-714836380</v>
      </c>
      <c r="Y115">
        <v>6.9999999999999994E-5</v>
      </c>
      <c r="AA115">
        <v>10315.01</v>
      </c>
      <c r="AB115">
        <v>0</v>
      </c>
      <c r="AC115">
        <v>0</v>
      </c>
      <c r="AD115">
        <v>0</v>
      </c>
      <c r="AE115">
        <v>10315.01</v>
      </c>
      <c r="AF115">
        <v>0</v>
      </c>
      <c r="AG115">
        <v>0</v>
      </c>
      <c r="AH115">
        <v>0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4</v>
      </c>
      <c r="AT115">
        <v>6.9999999999999994E-5</v>
      </c>
      <c r="AU115" t="s">
        <v>4</v>
      </c>
      <c r="AV115">
        <v>0</v>
      </c>
      <c r="AW115">
        <v>2</v>
      </c>
      <c r="AX115">
        <v>16483566</v>
      </c>
      <c r="AY115">
        <v>1</v>
      </c>
      <c r="AZ115">
        <v>0</v>
      </c>
      <c r="BA115">
        <v>132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Y115*Source!I58</f>
        <v>2.7999999999999998E-4</v>
      </c>
      <c r="CY115">
        <f>AA115</f>
        <v>10315.01</v>
      </c>
      <c r="CZ115">
        <f>AE115</f>
        <v>10315.01</v>
      </c>
      <c r="DA115">
        <f>AI115</f>
        <v>1</v>
      </c>
      <c r="DB115">
        <v>0</v>
      </c>
    </row>
    <row r="116" spans="1:106" x14ac:dyDescent="0.2">
      <c r="A116">
        <f>ROW(Source!A58)</f>
        <v>58</v>
      </c>
      <c r="B116">
        <v>16483241</v>
      </c>
      <c r="C116">
        <v>16483556</v>
      </c>
      <c r="D116">
        <v>15169980</v>
      </c>
      <c r="E116">
        <v>1</v>
      </c>
      <c r="F116">
        <v>1</v>
      </c>
      <c r="G116">
        <v>1</v>
      </c>
      <c r="H116">
        <v>3</v>
      </c>
      <c r="I116" t="s">
        <v>779</v>
      </c>
      <c r="J116" t="s">
        <v>780</v>
      </c>
      <c r="K116" t="s">
        <v>781</v>
      </c>
      <c r="L116">
        <v>1355</v>
      </c>
      <c r="N116">
        <v>1010</v>
      </c>
      <c r="O116" t="s">
        <v>258</v>
      </c>
      <c r="P116" t="s">
        <v>258</v>
      </c>
      <c r="Q116">
        <v>100</v>
      </c>
      <c r="W116">
        <v>0</v>
      </c>
      <c r="X116">
        <v>-670451344</v>
      </c>
      <c r="Y116">
        <v>8.0000000000000007E-5</v>
      </c>
      <c r="AA116">
        <v>20</v>
      </c>
      <c r="AB116">
        <v>0</v>
      </c>
      <c r="AC116">
        <v>0</v>
      </c>
      <c r="AD116">
        <v>0</v>
      </c>
      <c r="AE116">
        <v>20</v>
      </c>
      <c r="AF116">
        <v>0</v>
      </c>
      <c r="AG116">
        <v>0</v>
      </c>
      <c r="AH116">
        <v>0</v>
      </c>
      <c r="AI116">
        <v>1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4</v>
      </c>
      <c r="AT116">
        <v>8.0000000000000007E-5</v>
      </c>
      <c r="AU116" t="s">
        <v>4</v>
      </c>
      <c r="AV116">
        <v>0</v>
      </c>
      <c r="AW116">
        <v>2</v>
      </c>
      <c r="AX116">
        <v>16483567</v>
      </c>
      <c r="AY116">
        <v>1</v>
      </c>
      <c r="AZ116">
        <v>0</v>
      </c>
      <c r="BA116">
        <v>133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Y116*Source!I58</f>
        <v>3.2000000000000003E-4</v>
      </c>
      <c r="CY116">
        <f>AA116</f>
        <v>20</v>
      </c>
      <c r="CZ116">
        <f>AE116</f>
        <v>20</v>
      </c>
      <c r="DA116">
        <f>AI116</f>
        <v>1</v>
      </c>
      <c r="DB116">
        <v>0</v>
      </c>
    </row>
    <row r="117" spans="1:106" x14ac:dyDescent="0.2">
      <c r="A117">
        <f>ROW(Source!A59)</f>
        <v>59</v>
      </c>
      <c r="B117">
        <v>16483255</v>
      </c>
      <c r="C117">
        <v>16483556</v>
      </c>
      <c r="D117">
        <v>15446300</v>
      </c>
      <c r="E117">
        <v>1</v>
      </c>
      <c r="F117">
        <v>1</v>
      </c>
      <c r="G117">
        <v>1</v>
      </c>
      <c r="H117">
        <v>1</v>
      </c>
      <c r="I117" t="s">
        <v>693</v>
      </c>
      <c r="J117" t="s">
        <v>4</v>
      </c>
      <c r="K117" t="s">
        <v>694</v>
      </c>
      <c r="L117">
        <v>1191</v>
      </c>
      <c r="N117">
        <v>1013</v>
      </c>
      <c r="O117" t="s">
        <v>695</v>
      </c>
      <c r="P117" t="s">
        <v>695</v>
      </c>
      <c r="Q117">
        <v>1</v>
      </c>
      <c r="W117">
        <v>0</v>
      </c>
      <c r="X117">
        <v>912892513</v>
      </c>
      <c r="Y117">
        <v>1.2765</v>
      </c>
      <c r="AA117">
        <v>0</v>
      </c>
      <c r="AB117">
        <v>0</v>
      </c>
      <c r="AC117">
        <v>0</v>
      </c>
      <c r="AD117">
        <v>64.78</v>
      </c>
      <c r="AE117">
        <v>0</v>
      </c>
      <c r="AF117">
        <v>0</v>
      </c>
      <c r="AG117">
        <v>0</v>
      </c>
      <c r="AH117">
        <v>9.92</v>
      </c>
      <c r="AI117">
        <v>1</v>
      </c>
      <c r="AJ117">
        <v>1</v>
      </c>
      <c r="AK117">
        <v>1</v>
      </c>
      <c r="AL117">
        <v>6.53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4</v>
      </c>
      <c r="AT117">
        <v>1.1100000000000001</v>
      </c>
      <c r="AU117" t="s">
        <v>77</v>
      </c>
      <c r="AV117">
        <v>1</v>
      </c>
      <c r="AW117">
        <v>2</v>
      </c>
      <c r="AX117">
        <v>16483563</v>
      </c>
      <c r="AY117">
        <v>1</v>
      </c>
      <c r="AZ117">
        <v>0</v>
      </c>
      <c r="BA117">
        <v>134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Y117*Source!I59</f>
        <v>5.1059999999999999</v>
      </c>
      <c r="CY117">
        <f>AD117</f>
        <v>64.78</v>
      </c>
      <c r="CZ117">
        <f>AH117</f>
        <v>9.92</v>
      </c>
      <c r="DA117">
        <f>AL117</f>
        <v>6.53</v>
      </c>
      <c r="DB117">
        <v>0</v>
      </c>
    </row>
    <row r="118" spans="1:106" x14ac:dyDescent="0.2">
      <c r="A118">
        <f>ROW(Source!A59)</f>
        <v>59</v>
      </c>
      <c r="B118">
        <v>16483255</v>
      </c>
      <c r="C118">
        <v>16483556</v>
      </c>
      <c r="D118">
        <v>15249377</v>
      </c>
      <c r="E118">
        <v>1</v>
      </c>
      <c r="F118">
        <v>1</v>
      </c>
      <c r="G118">
        <v>1</v>
      </c>
      <c r="H118">
        <v>2</v>
      </c>
      <c r="I118" t="s">
        <v>702</v>
      </c>
      <c r="J118" t="s">
        <v>703</v>
      </c>
      <c r="K118" t="s">
        <v>704</v>
      </c>
      <c r="L118">
        <v>1368</v>
      </c>
      <c r="N118">
        <v>1011</v>
      </c>
      <c r="O118" t="s">
        <v>701</v>
      </c>
      <c r="P118" t="s">
        <v>701</v>
      </c>
      <c r="Q118">
        <v>1</v>
      </c>
      <c r="W118">
        <v>0</v>
      </c>
      <c r="X118">
        <v>-353815937</v>
      </c>
      <c r="Y118">
        <v>0.32500000000000001</v>
      </c>
      <c r="AA118">
        <v>0</v>
      </c>
      <c r="AB118">
        <v>52.89</v>
      </c>
      <c r="AC118">
        <v>0</v>
      </c>
      <c r="AD118">
        <v>0</v>
      </c>
      <c r="AE118">
        <v>0</v>
      </c>
      <c r="AF118">
        <v>8.1</v>
      </c>
      <c r="AG118">
        <v>0</v>
      </c>
      <c r="AH118">
        <v>0</v>
      </c>
      <c r="AI118">
        <v>1</v>
      </c>
      <c r="AJ118">
        <v>6.53</v>
      </c>
      <c r="AK118">
        <v>1</v>
      </c>
      <c r="AL118">
        <v>1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4</v>
      </c>
      <c r="AT118">
        <v>0.26</v>
      </c>
      <c r="AU118" t="s">
        <v>76</v>
      </c>
      <c r="AV118">
        <v>0</v>
      </c>
      <c r="AW118">
        <v>2</v>
      </c>
      <c r="AX118">
        <v>16483564</v>
      </c>
      <c r="AY118">
        <v>1</v>
      </c>
      <c r="AZ118">
        <v>0</v>
      </c>
      <c r="BA118">
        <v>135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Y118*Source!I59</f>
        <v>1.3</v>
      </c>
      <c r="CY118">
        <f>AB118</f>
        <v>52.89</v>
      </c>
      <c r="CZ118">
        <f>AF118</f>
        <v>8.1</v>
      </c>
      <c r="DA118">
        <f>AJ118</f>
        <v>6.53</v>
      </c>
      <c r="DB118">
        <v>0</v>
      </c>
    </row>
    <row r="119" spans="1:106" x14ac:dyDescent="0.2">
      <c r="A119">
        <f>ROW(Source!A59)</f>
        <v>59</v>
      </c>
      <c r="B119">
        <v>16483255</v>
      </c>
      <c r="C119">
        <v>16483556</v>
      </c>
      <c r="D119">
        <v>15167308</v>
      </c>
      <c r="E119">
        <v>1</v>
      </c>
      <c r="F119">
        <v>1</v>
      </c>
      <c r="G119">
        <v>1</v>
      </c>
      <c r="H119">
        <v>3</v>
      </c>
      <c r="I119" t="s">
        <v>104</v>
      </c>
      <c r="J119" t="s">
        <v>106</v>
      </c>
      <c r="K119" t="s">
        <v>105</v>
      </c>
      <c r="L119">
        <v>1354</v>
      </c>
      <c r="N119">
        <v>1010</v>
      </c>
      <c r="O119" t="s">
        <v>82</v>
      </c>
      <c r="P119" t="s">
        <v>82</v>
      </c>
      <c r="Q119">
        <v>1</v>
      </c>
      <c r="W119">
        <v>0</v>
      </c>
      <c r="X119">
        <v>735354979</v>
      </c>
      <c r="Y119">
        <v>1</v>
      </c>
      <c r="AA119">
        <v>1777.6</v>
      </c>
      <c r="AB119">
        <v>0</v>
      </c>
      <c r="AC119">
        <v>0</v>
      </c>
      <c r="AD119">
        <v>0</v>
      </c>
      <c r="AE119">
        <v>272.22000000000003</v>
      </c>
      <c r="AF119">
        <v>0</v>
      </c>
      <c r="AG119">
        <v>0</v>
      </c>
      <c r="AH119">
        <v>0</v>
      </c>
      <c r="AI119">
        <v>6.53</v>
      </c>
      <c r="AJ119">
        <v>1</v>
      </c>
      <c r="AK119">
        <v>1</v>
      </c>
      <c r="AL119">
        <v>1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4</v>
      </c>
      <c r="AT119">
        <v>1</v>
      </c>
      <c r="AU119" t="s">
        <v>4</v>
      </c>
      <c r="AV119">
        <v>0</v>
      </c>
      <c r="AW119">
        <v>1</v>
      </c>
      <c r="AX119">
        <v>-1</v>
      </c>
      <c r="AY119">
        <v>0</v>
      </c>
      <c r="AZ119">
        <v>0</v>
      </c>
      <c r="BA119" t="s">
        <v>4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Y119*Source!I59</f>
        <v>4</v>
      </c>
      <c r="CY119">
        <f>AA119</f>
        <v>1777.6</v>
      </c>
      <c r="CZ119">
        <f>AE119</f>
        <v>272.22000000000003</v>
      </c>
      <c r="DA119">
        <f>AI119</f>
        <v>6.53</v>
      </c>
      <c r="DB119">
        <v>0</v>
      </c>
    </row>
    <row r="120" spans="1:106" x14ac:dyDescent="0.2">
      <c r="A120">
        <f>ROW(Source!A59)</f>
        <v>59</v>
      </c>
      <c r="B120">
        <v>16483255</v>
      </c>
      <c r="C120">
        <v>16483556</v>
      </c>
      <c r="D120">
        <v>15167419</v>
      </c>
      <c r="E120">
        <v>1</v>
      </c>
      <c r="F120">
        <v>1</v>
      </c>
      <c r="G120">
        <v>1</v>
      </c>
      <c r="H120">
        <v>3</v>
      </c>
      <c r="I120" t="s">
        <v>108</v>
      </c>
      <c r="J120" t="s">
        <v>110</v>
      </c>
      <c r="K120" t="s">
        <v>109</v>
      </c>
      <c r="L120">
        <v>1035</v>
      </c>
      <c r="N120">
        <v>1013</v>
      </c>
      <c r="O120" t="s">
        <v>87</v>
      </c>
      <c r="P120" t="s">
        <v>87</v>
      </c>
      <c r="Q120">
        <v>1</v>
      </c>
      <c r="W120">
        <v>0</v>
      </c>
      <c r="X120">
        <v>-35948077</v>
      </c>
      <c r="Y120">
        <v>1</v>
      </c>
      <c r="AA120">
        <v>54.2</v>
      </c>
      <c r="AB120">
        <v>0</v>
      </c>
      <c r="AC120">
        <v>0</v>
      </c>
      <c r="AD120">
        <v>0</v>
      </c>
      <c r="AE120">
        <v>8.3000000000000007</v>
      </c>
      <c r="AF120">
        <v>0</v>
      </c>
      <c r="AG120">
        <v>0</v>
      </c>
      <c r="AH120">
        <v>0</v>
      </c>
      <c r="AI120">
        <v>6.53</v>
      </c>
      <c r="AJ120">
        <v>1</v>
      </c>
      <c r="AK120">
        <v>1</v>
      </c>
      <c r="AL120">
        <v>1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4</v>
      </c>
      <c r="AT120">
        <v>1</v>
      </c>
      <c r="AU120" t="s">
        <v>4</v>
      </c>
      <c r="AV120">
        <v>0</v>
      </c>
      <c r="AW120">
        <v>1</v>
      </c>
      <c r="AX120">
        <v>-1</v>
      </c>
      <c r="AY120">
        <v>0</v>
      </c>
      <c r="AZ120">
        <v>0</v>
      </c>
      <c r="BA120" t="s">
        <v>4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Y120*Source!I59</f>
        <v>4</v>
      </c>
      <c r="CY120">
        <f>AA120</f>
        <v>54.2</v>
      </c>
      <c r="CZ120">
        <f>AE120</f>
        <v>8.3000000000000007</v>
      </c>
      <c r="DA120">
        <f>AI120</f>
        <v>6.53</v>
      </c>
      <c r="DB120">
        <v>0</v>
      </c>
    </row>
    <row r="121" spans="1:106" x14ac:dyDescent="0.2">
      <c r="A121">
        <f>ROW(Source!A59)</f>
        <v>59</v>
      </c>
      <c r="B121">
        <v>16483255</v>
      </c>
      <c r="C121">
        <v>16483556</v>
      </c>
      <c r="D121">
        <v>15168750</v>
      </c>
      <c r="E121">
        <v>1</v>
      </c>
      <c r="F121">
        <v>1</v>
      </c>
      <c r="G121">
        <v>1</v>
      </c>
      <c r="H121">
        <v>3</v>
      </c>
      <c r="I121" t="s">
        <v>705</v>
      </c>
      <c r="J121" t="s">
        <v>706</v>
      </c>
      <c r="K121" t="s">
        <v>707</v>
      </c>
      <c r="L121">
        <v>1348</v>
      </c>
      <c r="N121">
        <v>1009</v>
      </c>
      <c r="O121" t="s">
        <v>199</v>
      </c>
      <c r="P121" t="s">
        <v>199</v>
      </c>
      <c r="Q121">
        <v>1000</v>
      </c>
      <c r="W121">
        <v>0</v>
      </c>
      <c r="X121">
        <v>-714836380</v>
      </c>
      <c r="Y121">
        <v>6.9999999999999994E-5</v>
      </c>
      <c r="AA121">
        <v>67357.02</v>
      </c>
      <c r="AB121">
        <v>0</v>
      </c>
      <c r="AC121">
        <v>0</v>
      </c>
      <c r="AD121">
        <v>0</v>
      </c>
      <c r="AE121">
        <v>10315.01</v>
      </c>
      <c r="AF121">
        <v>0</v>
      </c>
      <c r="AG121">
        <v>0</v>
      </c>
      <c r="AH121">
        <v>0</v>
      </c>
      <c r="AI121">
        <v>6.53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4</v>
      </c>
      <c r="AT121">
        <v>6.9999999999999994E-5</v>
      </c>
      <c r="AU121" t="s">
        <v>4</v>
      </c>
      <c r="AV121">
        <v>0</v>
      </c>
      <c r="AW121">
        <v>2</v>
      </c>
      <c r="AX121">
        <v>16483566</v>
      </c>
      <c r="AY121">
        <v>1</v>
      </c>
      <c r="AZ121">
        <v>0</v>
      </c>
      <c r="BA121">
        <v>137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Y121*Source!I59</f>
        <v>2.7999999999999998E-4</v>
      </c>
      <c r="CY121">
        <f>AA121</f>
        <v>67357.02</v>
      </c>
      <c r="CZ121">
        <f>AE121</f>
        <v>10315.01</v>
      </c>
      <c r="DA121">
        <f>AI121</f>
        <v>6.53</v>
      </c>
      <c r="DB121">
        <v>0</v>
      </c>
    </row>
    <row r="122" spans="1:106" x14ac:dyDescent="0.2">
      <c r="A122">
        <f>ROW(Source!A59)</f>
        <v>59</v>
      </c>
      <c r="B122">
        <v>16483255</v>
      </c>
      <c r="C122">
        <v>16483556</v>
      </c>
      <c r="D122">
        <v>15169980</v>
      </c>
      <c r="E122">
        <v>1</v>
      </c>
      <c r="F122">
        <v>1</v>
      </c>
      <c r="G122">
        <v>1</v>
      </c>
      <c r="H122">
        <v>3</v>
      </c>
      <c r="I122" t="s">
        <v>779</v>
      </c>
      <c r="J122" t="s">
        <v>780</v>
      </c>
      <c r="K122" t="s">
        <v>781</v>
      </c>
      <c r="L122">
        <v>1355</v>
      </c>
      <c r="N122">
        <v>1010</v>
      </c>
      <c r="O122" t="s">
        <v>258</v>
      </c>
      <c r="P122" t="s">
        <v>258</v>
      </c>
      <c r="Q122">
        <v>100</v>
      </c>
      <c r="W122">
        <v>0</v>
      </c>
      <c r="X122">
        <v>-670451344</v>
      </c>
      <c r="Y122">
        <v>8.0000000000000007E-5</v>
      </c>
      <c r="AA122">
        <v>130.6</v>
      </c>
      <c r="AB122">
        <v>0</v>
      </c>
      <c r="AC122">
        <v>0</v>
      </c>
      <c r="AD122">
        <v>0</v>
      </c>
      <c r="AE122">
        <v>20</v>
      </c>
      <c r="AF122">
        <v>0</v>
      </c>
      <c r="AG122">
        <v>0</v>
      </c>
      <c r="AH122">
        <v>0</v>
      </c>
      <c r="AI122">
        <v>6.53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4</v>
      </c>
      <c r="AT122">
        <v>8.0000000000000007E-5</v>
      </c>
      <c r="AU122" t="s">
        <v>4</v>
      </c>
      <c r="AV122">
        <v>0</v>
      </c>
      <c r="AW122">
        <v>2</v>
      </c>
      <c r="AX122">
        <v>16483567</v>
      </c>
      <c r="AY122">
        <v>1</v>
      </c>
      <c r="AZ122">
        <v>0</v>
      </c>
      <c r="BA122">
        <v>138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Y122*Source!I59</f>
        <v>3.2000000000000003E-4</v>
      </c>
      <c r="CY122">
        <f>AA122</f>
        <v>130.6</v>
      </c>
      <c r="CZ122">
        <f>AE122</f>
        <v>20</v>
      </c>
      <c r="DA122">
        <f>AI122</f>
        <v>6.53</v>
      </c>
      <c r="DB122">
        <v>0</v>
      </c>
    </row>
    <row r="123" spans="1:106" x14ac:dyDescent="0.2">
      <c r="A123">
        <f>ROW(Source!A64)</f>
        <v>64</v>
      </c>
      <c r="B123">
        <v>16483241</v>
      </c>
      <c r="C123">
        <v>16483574</v>
      </c>
      <c r="D123">
        <v>15430767</v>
      </c>
      <c r="E123">
        <v>1</v>
      </c>
      <c r="F123">
        <v>1</v>
      </c>
      <c r="G123">
        <v>1</v>
      </c>
      <c r="H123">
        <v>1</v>
      </c>
      <c r="I123" t="s">
        <v>719</v>
      </c>
      <c r="J123" t="s">
        <v>4</v>
      </c>
      <c r="K123" t="s">
        <v>720</v>
      </c>
      <c r="L123">
        <v>1191</v>
      </c>
      <c r="N123">
        <v>1013</v>
      </c>
      <c r="O123" t="s">
        <v>695</v>
      </c>
      <c r="P123" t="s">
        <v>695</v>
      </c>
      <c r="Q123">
        <v>1</v>
      </c>
      <c r="W123">
        <v>0</v>
      </c>
      <c r="X123">
        <v>-400197608</v>
      </c>
      <c r="Y123">
        <v>7.7049999999999992</v>
      </c>
      <c r="AA123">
        <v>0</v>
      </c>
      <c r="AB123">
        <v>0</v>
      </c>
      <c r="AC123">
        <v>0</v>
      </c>
      <c r="AD123">
        <v>8.5299999999999994</v>
      </c>
      <c r="AE123">
        <v>0</v>
      </c>
      <c r="AF123">
        <v>0</v>
      </c>
      <c r="AG123">
        <v>0</v>
      </c>
      <c r="AH123">
        <v>8.5299999999999994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4</v>
      </c>
      <c r="AT123">
        <v>6.7</v>
      </c>
      <c r="AU123" t="s">
        <v>77</v>
      </c>
      <c r="AV123">
        <v>1</v>
      </c>
      <c r="AW123">
        <v>2</v>
      </c>
      <c r="AX123">
        <v>16483575</v>
      </c>
      <c r="AY123">
        <v>1</v>
      </c>
      <c r="AZ123">
        <v>0</v>
      </c>
      <c r="BA123">
        <v>139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Y123*Source!I64</f>
        <v>4.3887679999999998</v>
      </c>
      <c r="CY123">
        <f>AD123</f>
        <v>8.5299999999999994</v>
      </c>
      <c r="CZ123">
        <f>AH123</f>
        <v>8.5299999999999994</v>
      </c>
      <c r="DA123">
        <f>AL123</f>
        <v>1</v>
      </c>
      <c r="DB123">
        <v>0</v>
      </c>
    </row>
    <row r="124" spans="1:106" x14ac:dyDescent="0.2">
      <c r="A124">
        <f>ROW(Source!A64)</f>
        <v>64</v>
      </c>
      <c r="B124">
        <v>16483241</v>
      </c>
      <c r="C124">
        <v>16483574</v>
      </c>
      <c r="D124">
        <v>15197758</v>
      </c>
      <c r="E124">
        <v>1</v>
      </c>
      <c r="F124">
        <v>1</v>
      </c>
      <c r="G124">
        <v>1</v>
      </c>
      <c r="H124">
        <v>3</v>
      </c>
      <c r="I124" t="s">
        <v>114</v>
      </c>
      <c r="J124" t="s">
        <v>117</v>
      </c>
      <c r="K124" t="s">
        <v>115</v>
      </c>
      <c r="L124">
        <v>1302</v>
      </c>
      <c r="N124">
        <v>1003</v>
      </c>
      <c r="O124" t="s">
        <v>116</v>
      </c>
      <c r="P124" t="s">
        <v>116</v>
      </c>
      <c r="Q124">
        <v>10</v>
      </c>
      <c r="W124">
        <v>0</v>
      </c>
      <c r="X124">
        <v>-125809932</v>
      </c>
      <c r="Y124">
        <v>10</v>
      </c>
      <c r="AA124">
        <v>32.4</v>
      </c>
      <c r="AB124">
        <v>0</v>
      </c>
      <c r="AC124">
        <v>0</v>
      </c>
      <c r="AD124">
        <v>0</v>
      </c>
      <c r="AE124">
        <v>32.4</v>
      </c>
      <c r="AF124">
        <v>0</v>
      </c>
      <c r="AG124">
        <v>0</v>
      </c>
      <c r="AH124">
        <v>0</v>
      </c>
      <c r="AI124">
        <v>1</v>
      </c>
      <c r="AJ124">
        <v>1</v>
      </c>
      <c r="AK124">
        <v>1</v>
      </c>
      <c r="AL124">
        <v>1</v>
      </c>
      <c r="AN124">
        <v>0</v>
      </c>
      <c r="AO124">
        <v>0</v>
      </c>
      <c r="AP124">
        <v>0</v>
      </c>
      <c r="AQ124">
        <v>0</v>
      </c>
      <c r="AR124">
        <v>0</v>
      </c>
      <c r="AS124" t="s">
        <v>4</v>
      </c>
      <c r="AT124">
        <v>10</v>
      </c>
      <c r="AU124" t="s">
        <v>4</v>
      </c>
      <c r="AV124">
        <v>0</v>
      </c>
      <c r="AW124">
        <v>1</v>
      </c>
      <c r="AX124">
        <v>-1</v>
      </c>
      <c r="AY124">
        <v>0</v>
      </c>
      <c r="AZ124">
        <v>0</v>
      </c>
      <c r="BA124" t="s">
        <v>4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Y124*Source!I64</f>
        <v>5.6959999999999997</v>
      </c>
      <c r="CY124">
        <f>AA124</f>
        <v>32.4</v>
      </c>
      <c r="CZ124">
        <f>AE124</f>
        <v>32.4</v>
      </c>
      <c r="DA124">
        <f>AI124</f>
        <v>1</v>
      </c>
      <c r="DB124">
        <v>0</v>
      </c>
    </row>
    <row r="125" spans="1:106" x14ac:dyDescent="0.2">
      <c r="A125">
        <f>ROW(Source!A64)</f>
        <v>64</v>
      </c>
      <c r="B125">
        <v>16483241</v>
      </c>
      <c r="C125">
        <v>16483574</v>
      </c>
      <c r="D125">
        <v>15202504</v>
      </c>
      <c r="E125">
        <v>1</v>
      </c>
      <c r="F125">
        <v>1</v>
      </c>
      <c r="G125">
        <v>1</v>
      </c>
      <c r="H125">
        <v>3</v>
      </c>
      <c r="I125" t="s">
        <v>721</v>
      </c>
      <c r="J125" t="s">
        <v>722</v>
      </c>
      <c r="K125" t="s">
        <v>723</v>
      </c>
      <c r="L125">
        <v>1346</v>
      </c>
      <c r="N125">
        <v>1009</v>
      </c>
      <c r="O125" t="s">
        <v>550</v>
      </c>
      <c r="P125" t="s">
        <v>550</v>
      </c>
      <c r="Q125">
        <v>1</v>
      </c>
      <c r="W125">
        <v>0</v>
      </c>
      <c r="X125">
        <v>-1230081286</v>
      </c>
      <c r="Y125">
        <v>0.8</v>
      </c>
      <c r="AA125">
        <v>45</v>
      </c>
      <c r="AB125">
        <v>0</v>
      </c>
      <c r="AC125">
        <v>0</v>
      </c>
      <c r="AD125">
        <v>0</v>
      </c>
      <c r="AE125">
        <v>45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4</v>
      </c>
      <c r="AT125">
        <v>0.8</v>
      </c>
      <c r="AU125" t="s">
        <v>4</v>
      </c>
      <c r="AV125">
        <v>0</v>
      </c>
      <c r="AW125">
        <v>2</v>
      </c>
      <c r="AX125">
        <v>16483577</v>
      </c>
      <c r="AY125">
        <v>1</v>
      </c>
      <c r="AZ125">
        <v>0</v>
      </c>
      <c r="BA125">
        <v>141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Y125*Source!I64</f>
        <v>0.45568000000000003</v>
      </c>
      <c r="CY125">
        <f>AA125</f>
        <v>45</v>
      </c>
      <c r="CZ125">
        <f>AE125</f>
        <v>45</v>
      </c>
      <c r="DA125">
        <f>AI125</f>
        <v>1</v>
      </c>
      <c r="DB125">
        <v>0</v>
      </c>
    </row>
    <row r="126" spans="1:106" x14ac:dyDescent="0.2">
      <c r="A126">
        <f>ROW(Source!A65)</f>
        <v>65</v>
      </c>
      <c r="B126">
        <v>16483255</v>
      </c>
      <c r="C126">
        <v>16483574</v>
      </c>
      <c r="D126">
        <v>15430767</v>
      </c>
      <c r="E126">
        <v>1</v>
      </c>
      <c r="F126">
        <v>1</v>
      </c>
      <c r="G126">
        <v>1</v>
      </c>
      <c r="H126">
        <v>1</v>
      </c>
      <c r="I126" t="s">
        <v>719</v>
      </c>
      <c r="J126" t="s">
        <v>4</v>
      </c>
      <c r="K126" t="s">
        <v>720</v>
      </c>
      <c r="L126">
        <v>1191</v>
      </c>
      <c r="N126">
        <v>1013</v>
      </c>
      <c r="O126" t="s">
        <v>695</v>
      </c>
      <c r="P126" t="s">
        <v>695</v>
      </c>
      <c r="Q126">
        <v>1</v>
      </c>
      <c r="W126">
        <v>0</v>
      </c>
      <c r="X126">
        <v>-400197608</v>
      </c>
      <c r="Y126">
        <v>7.7049999999999992</v>
      </c>
      <c r="AA126">
        <v>0</v>
      </c>
      <c r="AB126">
        <v>0</v>
      </c>
      <c r="AC126">
        <v>0</v>
      </c>
      <c r="AD126">
        <v>55.7</v>
      </c>
      <c r="AE126">
        <v>0</v>
      </c>
      <c r="AF126">
        <v>0</v>
      </c>
      <c r="AG126">
        <v>0</v>
      </c>
      <c r="AH126">
        <v>8.5299999999999994</v>
      </c>
      <c r="AI126">
        <v>1</v>
      </c>
      <c r="AJ126">
        <v>1</v>
      </c>
      <c r="AK126">
        <v>1</v>
      </c>
      <c r="AL126">
        <v>6.53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4</v>
      </c>
      <c r="AT126">
        <v>6.7</v>
      </c>
      <c r="AU126" t="s">
        <v>77</v>
      </c>
      <c r="AV126">
        <v>1</v>
      </c>
      <c r="AW126">
        <v>2</v>
      </c>
      <c r="AX126">
        <v>16483575</v>
      </c>
      <c r="AY126">
        <v>1</v>
      </c>
      <c r="AZ126">
        <v>0</v>
      </c>
      <c r="BA126">
        <v>142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Y126*Source!I65</f>
        <v>4.3887679999999998</v>
      </c>
      <c r="CY126">
        <f>AD126</f>
        <v>55.7</v>
      </c>
      <c r="CZ126">
        <f>AH126</f>
        <v>8.5299999999999994</v>
      </c>
      <c r="DA126">
        <f>AL126</f>
        <v>6.53</v>
      </c>
      <c r="DB126">
        <v>0</v>
      </c>
    </row>
    <row r="127" spans="1:106" x14ac:dyDescent="0.2">
      <c r="A127">
        <f>ROW(Source!A65)</f>
        <v>65</v>
      </c>
      <c r="B127">
        <v>16483255</v>
      </c>
      <c r="C127">
        <v>16483574</v>
      </c>
      <c r="D127">
        <v>15197758</v>
      </c>
      <c r="E127">
        <v>1</v>
      </c>
      <c r="F127">
        <v>1</v>
      </c>
      <c r="G127">
        <v>1</v>
      </c>
      <c r="H127">
        <v>3</v>
      </c>
      <c r="I127" t="s">
        <v>114</v>
      </c>
      <c r="J127" t="s">
        <v>117</v>
      </c>
      <c r="K127" t="s">
        <v>115</v>
      </c>
      <c r="L127">
        <v>1302</v>
      </c>
      <c r="N127">
        <v>1003</v>
      </c>
      <c r="O127" t="s">
        <v>116</v>
      </c>
      <c r="P127" t="s">
        <v>116</v>
      </c>
      <c r="Q127">
        <v>10</v>
      </c>
      <c r="W127">
        <v>0</v>
      </c>
      <c r="X127">
        <v>-125809932</v>
      </c>
      <c r="Y127">
        <v>10</v>
      </c>
      <c r="AA127">
        <v>211.57</v>
      </c>
      <c r="AB127">
        <v>0</v>
      </c>
      <c r="AC127">
        <v>0</v>
      </c>
      <c r="AD127">
        <v>0</v>
      </c>
      <c r="AE127">
        <v>32.4</v>
      </c>
      <c r="AF127">
        <v>0</v>
      </c>
      <c r="AG127">
        <v>0</v>
      </c>
      <c r="AH127">
        <v>0</v>
      </c>
      <c r="AI127">
        <v>6.53</v>
      </c>
      <c r="AJ127">
        <v>1</v>
      </c>
      <c r="AK127">
        <v>1</v>
      </c>
      <c r="AL127">
        <v>1</v>
      </c>
      <c r="AN127">
        <v>0</v>
      </c>
      <c r="AO127">
        <v>0</v>
      </c>
      <c r="AP127">
        <v>0</v>
      </c>
      <c r="AQ127">
        <v>0</v>
      </c>
      <c r="AR127">
        <v>0</v>
      </c>
      <c r="AS127" t="s">
        <v>4</v>
      </c>
      <c r="AT127">
        <v>10</v>
      </c>
      <c r="AU127" t="s">
        <v>4</v>
      </c>
      <c r="AV127">
        <v>0</v>
      </c>
      <c r="AW127">
        <v>1</v>
      </c>
      <c r="AX127">
        <v>-1</v>
      </c>
      <c r="AY127">
        <v>0</v>
      </c>
      <c r="AZ127">
        <v>0</v>
      </c>
      <c r="BA127" t="s">
        <v>4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Y127*Source!I65</f>
        <v>5.6959999999999997</v>
      </c>
      <c r="CY127">
        <f>AA127</f>
        <v>211.57</v>
      </c>
      <c r="CZ127">
        <f>AE127</f>
        <v>32.4</v>
      </c>
      <c r="DA127">
        <f>AI127</f>
        <v>6.53</v>
      </c>
      <c r="DB127">
        <v>0</v>
      </c>
    </row>
    <row r="128" spans="1:106" x14ac:dyDescent="0.2">
      <c r="A128">
        <f>ROW(Source!A65)</f>
        <v>65</v>
      </c>
      <c r="B128">
        <v>16483255</v>
      </c>
      <c r="C128">
        <v>16483574</v>
      </c>
      <c r="D128">
        <v>15202504</v>
      </c>
      <c r="E128">
        <v>1</v>
      </c>
      <c r="F128">
        <v>1</v>
      </c>
      <c r="G128">
        <v>1</v>
      </c>
      <c r="H128">
        <v>3</v>
      </c>
      <c r="I128" t="s">
        <v>721</v>
      </c>
      <c r="J128" t="s">
        <v>722</v>
      </c>
      <c r="K128" t="s">
        <v>723</v>
      </c>
      <c r="L128">
        <v>1346</v>
      </c>
      <c r="N128">
        <v>1009</v>
      </c>
      <c r="O128" t="s">
        <v>550</v>
      </c>
      <c r="P128" t="s">
        <v>550</v>
      </c>
      <c r="Q128">
        <v>1</v>
      </c>
      <c r="W128">
        <v>0</v>
      </c>
      <c r="X128">
        <v>-1230081286</v>
      </c>
      <c r="Y128">
        <v>0.8</v>
      </c>
      <c r="AA128">
        <v>293.85000000000002</v>
      </c>
      <c r="AB128">
        <v>0</v>
      </c>
      <c r="AC128">
        <v>0</v>
      </c>
      <c r="AD128">
        <v>0</v>
      </c>
      <c r="AE128">
        <v>45</v>
      </c>
      <c r="AF128">
        <v>0</v>
      </c>
      <c r="AG128">
        <v>0</v>
      </c>
      <c r="AH128">
        <v>0</v>
      </c>
      <c r="AI128">
        <v>6.53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4</v>
      </c>
      <c r="AT128">
        <v>0.8</v>
      </c>
      <c r="AU128" t="s">
        <v>4</v>
      </c>
      <c r="AV128">
        <v>0</v>
      </c>
      <c r="AW128">
        <v>2</v>
      </c>
      <c r="AX128">
        <v>16483577</v>
      </c>
      <c r="AY128">
        <v>1</v>
      </c>
      <c r="AZ128">
        <v>0</v>
      </c>
      <c r="BA128">
        <v>144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Y128*Source!I65</f>
        <v>0.45568000000000003</v>
      </c>
      <c r="CY128">
        <f>AA128</f>
        <v>293.85000000000002</v>
      </c>
      <c r="CZ128">
        <f>AE128</f>
        <v>45</v>
      </c>
      <c r="DA128">
        <f>AI128</f>
        <v>6.53</v>
      </c>
      <c r="DB128">
        <v>0</v>
      </c>
    </row>
    <row r="129" spans="1:106" x14ac:dyDescent="0.2">
      <c r="A129">
        <f>ROW(Source!A68)</f>
        <v>68</v>
      </c>
      <c r="B129">
        <v>16483241</v>
      </c>
      <c r="C129">
        <v>16483581</v>
      </c>
      <c r="D129">
        <v>15430767</v>
      </c>
      <c r="E129">
        <v>1</v>
      </c>
      <c r="F129">
        <v>1</v>
      </c>
      <c r="G129">
        <v>1</v>
      </c>
      <c r="H129">
        <v>1</v>
      </c>
      <c r="I129" t="s">
        <v>719</v>
      </c>
      <c r="J129" t="s">
        <v>4</v>
      </c>
      <c r="K129" t="s">
        <v>720</v>
      </c>
      <c r="L129">
        <v>1191</v>
      </c>
      <c r="N129">
        <v>1013</v>
      </c>
      <c r="O129" t="s">
        <v>695</v>
      </c>
      <c r="P129" t="s">
        <v>695</v>
      </c>
      <c r="Q129">
        <v>1</v>
      </c>
      <c r="W129">
        <v>0</v>
      </c>
      <c r="X129">
        <v>-400197608</v>
      </c>
      <c r="Y129">
        <v>195.69549999999998</v>
      </c>
      <c r="AA129">
        <v>0</v>
      </c>
      <c r="AB129">
        <v>0</v>
      </c>
      <c r="AC129">
        <v>0</v>
      </c>
      <c r="AD129">
        <v>8.5299999999999994</v>
      </c>
      <c r="AE129">
        <v>0</v>
      </c>
      <c r="AF129">
        <v>0</v>
      </c>
      <c r="AG129">
        <v>0</v>
      </c>
      <c r="AH129">
        <v>8.5299999999999994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4</v>
      </c>
      <c r="AT129">
        <v>170.17</v>
      </c>
      <c r="AU129" t="s">
        <v>77</v>
      </c>
      <c r="AV129">
        <v>1</v>
      </c>
      <c r="AW129">
        <v>2</v>
      </c>
      <c r="AX129">
        <v>16483582</v>
      </c>
      <c r="AY129">
        <v>1</v>
      </c>
      <c r="AZ129">
        <v>0</v>
      </c>
      <c r="BA129">
        <v>145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Y129*Source!I68</f>
        <v>6.75149475</v>
      </c>
      <c r="CY129">
        <f>AD129</f>
        <v>8.5299999999999994</v>
      </c>
      <c r="CZ129">
        <f>AH129</f>
        <v>8.5299999999999994</v>
      </c>
      <c r="DA129">
        <f>AL129</f>
        <v>1</v>
      </c>
      <c r="DB129">
        <v>0</v>
      </c>
    </row>
    <row r="130" spans="1:106" x14ac:dyDescent="0.2">
      <c r="A130">
        <f>ROW(Source!A68)</f>
        <v>68</v>
      </c>
      <c r="B130">
        <v>16483241</v>
      </c>
      <c r="C130">
        <v>16483581</v>
      </c>
      <c r="D130">
        <v>15430395</v>
      </c>
      <c r="E130">
        <v>1</v>
      </c>
      <c r="F130">
        <v>1</v>
      </c>
      <c r="G130">
        <v>1</v>
      </c>
      <c r="H130">
        <v>1</v>
      </c>
      <c r="I130" t="s">
        <v>696</v>
      </c>
      <c r="J130" t="s">
        <v>4</v>
      </c>
      <c r="K130" t="s">
        <v>697</v>
      </c>
      <c r="L130">
        <v>1191</v>
      </c>
      <c r="N130">
        <v>1013</v>
      </c>
      <c r="O130" t="s">
        <v>695</v>
      </c>
      <c r="P130" t="s">
        <v>695</v>
      </c>
      <c r="Q130">
        <v>1</v>
      </c>
      <c r="W130">
        <v>0</v>
      </c>
      <c r="X130">
        <v>-1417349443</v>
      </c>
      <c r="Y130">
        <v>4.22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4</v>
      </c>
      <c r="AT130">
        <v>4.22</v>
      </c>
      <c r="AU130" t="s">
        <v>4</v>
      </c>
      <c r="AV130">
        <v>2</v>
      </c>
      <c r="AW130">
        <v>2</v>
      </c>
      <c r="AX130">
        <v>16483583</v>
      </c>
      <c r="AY130">
        <v>1</v>
      </c>
      <c r="AZ130">
        <v>2048</v>
      </c>
      <c r="BA130">
        <v>146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Y130*Source!I68</f>
        <v>0.14559</v>
      </c>
      <c r="CY130">
        <f>AD130</f>
        <v>0</v>
      </c>
      <c r="CZ130">
        <f>AH130</f>
        <v>0</v>
      </c>
      <c r="DA130">
        <f>AL130</f>
        <v>1</v>
      </c>
      <c r="DB130">
        <v>0</v>
      </c>
    </row>
    <row r="131" spans="1:106" x14ac:dyDescent="0.2">
      <c r="A131">
        <f>ROW(Source!A68)</f>
        <v>68</v>
      </c>
      <c r="B131">
        <v>16483241</v>
      </c>
      <c r="C131">
        <v>16483581</v>
      </c>
      <c r="D131">
        <v>15247578</v>
      </c>
      <c r="E131">
        <v>1</v>
      </c>
      <c r="F131">
        <v>1</v>
      </c>
      <c r="G131">
        <v>1</v>
      </c>
      <c r="H131">
        <v>2</v>
      </c>
      <c r="I131" t="s">
        <v>763</v>
      </c>
      <c r="J131" t="s">
        <v>764</v>
      </c>
      <c r="K131" t="s">
        <v>765</v>
      </c>
      <c r="L131">
        <v>1368</v>
      </c>
      <c r="N131">
        <v>1011</v>
      </c>
      <c r="O131" t="s">
        <v>701</v>
      </c>
      <c r="P131" t="s">
        <v>701</v>
      </c>
      <c r="Q131">
        <v>1</v>
      </c>
      <c r="W131">
        <v>0</v>
      </c>
      <c r="X131">
        <v>-1460065968</v>
      </c>
      <c r="Y131">
        <v>5.1375000000000002</v>
      </c>
      <c r="AA131">
        <v>0</v>
      </c>
      <c r="AB131">
        <v>86.4</v>
      </c>
      <c r="AC131">
        <v>13.5</v>
      </c>
      <c r="AD131">
        <v>0</v>
      </c>
      <c r="AE131">
        <v>0</v>
      </c>
      <c r="AF131">
        <v>86.4</v>
      </c>
      <c r="AG131">
        <v>13.5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4</v>
      </c>
      <c r="AT131">
        <v>4.1100000000000003</v>
      </c>
      <c r="AU131" t="s">
        <v>76</v>
      </c>
      <c r="AV131">
        <v>0</v>
      </c>
      <c r="AW131">
        <v>2</v>
      </c>
      <c r="AX131">
        <v>16483584</v>
      </c>
      <c r="AY131">
        <v>1</v>
      </c>
      <c r="AZ131">
        <v>0</v>
      </c>
      <c r="BA131">
        <v>147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Y131*Source!I68</f>
        <v>0.17724375000000003</v>
      </c>
      <c r="CY131">
        <f>AB131</f>
        <v>86.4</v>
      </c>
      <c r="CZ131">
        <f>AF131</f>
        <v>86.4</v>
      </c>
      <c r="DA131">
        <f>AJ131</f>
        <v>1</v>
      </c>
      <c r="DB131">
        <v>0</v>
      </c>
    </row>
    <row r="132" spans="1:106" x14ac:dyDescent="0.2">
      <c r="A132">
        <f>ROW(Source!A68)</f>
        <v>68</v>
      </c>
      <c r="B132">
        <v>16483241</v>
      </c>
      <c r="C132">
        <v>16483581</v>
      </c>
      <c r="D132">
        <v>15249073</v>
      </c>
      <c r="E132">
        <v>1</v>
      </c>
      <c r="F132">
        <v>1</v>
      </c>
      <c r="G132">
        <v>1</v>
      </c>
      <c r="H132">
        <v>2</v>
      </c>
      <c r="I132" t="s">
        <v>698</v>
      </c>
      <c r="J132" t="s">
        <v>699</v>
      </c>
      <c r="K132" t="s">
        <v>700</v>
      </c>
      <c r="L132">
        <v>1368</v>
      </c>
      <c r="N132">
        <v>1011</v>
      </c>
      <c r="O132" t="s">
        <v>701</v>
      </c>
      <c r="P132" t="s">
        <v>701</v>
      </c>
      <c r="Q132">
        <v>1</v>
      </c>
      <c r="W132">
        <v>0</v>
      </c>
      <c r="X132">
        <v>1372534845</v>
      </c>
      <c r="Y132">
        <v>0.13750000000000001</v>
      </c>
      <c r="AA132">
        <v>0</v>
      </c>
      <c r="AB132">
        <v>65.709999999999994</v>
      </c>
      <c r="AC132">
        <v>11.6</v>
      </c>
      <c r="AD132">
        <v>0</v>
      </c>
      <c r="AE132">
        <v>0</v>
      </c>
      <c r="AF132">
        <v>65.709999999999994</v>
      </c>
      <c r="AG132">
        <v>11.6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4</v>
      </c>
      <c r="AT132">
        <v>0.11</v>
      </c>
      <c r="AU132" t="s">
        <v>76</v>
      </c>
      <c r="AV132">
        <v>0</v>
      </c>
      <c r="AW132">
        <v>2</v>
      </c>
      <c r="AX132">
        <v>16483585</v>
      </c>
      <c r="AY132">
        <v>1</v>
      </c>
      <c r="AZ132">
        <v>0</v>
      </c>
      <c r="BA132">
        <v>148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Y132*Source!I68</f>
        <v>4.7437500000000006E-3</v>
      </c>
      <c r="CY132">
        <f>AB132</f>
        <v>65.709999999999994</v>
      </c>
      <c r="CZ132">
        <f>AF132</f>
        <v>65.709999999999994</v>
      </c>
      <c r="DA132">
        <f>AJ132</f>
        <v>1</v>
      </c>
      <c r="DB132">
        <v>0</v>
      </c>
    </row>
    <row r="133" spans="1:106" x14ac:dyDescent="0.2">
      <c r="A133">
        <f>ROW(Source!A68)</f>
        <v>68</v>
      </c>
      <c r="B133">
        <v>16483241</v>
      </c>
      <c r="C133">
        <v>16483581</v>
      </c>
      <c r="D133">
        <v>15167286</v>
      </c>
      <c r="E133">
        <v>1</v>
      </c>
      <c r="F133">
        <v>1</v>
      </c>
      <c r="G133">
        <v>1</v>
      </c>
      <c r="H133">
        <v>3</v>
      </c>
      <c r="I133" t="s">
        <v>782</v>
      </c>
      <c r="J133" t="s">
        <v>783</v>
      </c>
      <c r="K133" t="s">
        <v>784</v>
      </c>
      <c r="L133">
        <v>1339</v>
      </c>
      <c r="N133">
        <v>1007</v>
      </c>
      <c r="O133" t="s">
        <v>166</v>
      </c>
      <c r="P133" t="s">
        <v>166</v>
      </c>
      <c r="Q133">
        <v>1</v>
      </c>
      <c r="W133">
        <v>0</v>
      </c>
      <c r="X133">
        <v>-1660354250</v>
      </c>
      <c r="Y133">
        <v>0.3</v>
      </c>
      <c r="AA133">
        <v>2.44</v>
      </c>
      <c r="AB133">
        <v>0</v>
      </c>
      <c r="AC133">
        <v>0</v>
      </c>
      <c r="AD133">
        <v>0</v>
      </c>
      <c r="AE133">
        <v>2.44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4</v>
      </c>
      <c r="AT133">
        <v>0.3</v>
      </c>
      <c r="AU133" t="s">
        <v>4</v>
      </c>
      <c r="AV133">
        <v>0</v>
      </c>
      <c r="AW133">
        <v>2</v>
      </c>
      <c r="AX133">
        <v>16483586</v>
      </c>
      <c r="AY133">
        <v>1</v>
      </c>
      <c r="AZ133">
        <v>0</v>
      </c>
      <c r="BA133">
        <v>149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Y133*Source!I68</f>
        <v>1.035E-2</v>
      </c>
      <c r="CY133">
        <f t="shared" ref="CY133:CY138" si="6">AA133</f>
        <v>2.44</v>
      </c>
      <c r="CZ133">
        <f t="shared" ref="CZ133:CZ138" si="7">AE133</f>
        <v>2.44</v>
      </c>
      <c r="DA133">
        <f t="shared" ref="DA133:DA138" si="8">AI133</f>
        <v>1</v>
      </c>
      <c r="DB133">
        <v>0</v>
      </c>
    </row>
    <row r="134" spans="1:106" x14ac:dyDescent="0.2">
      <c r="A134">
        <f>ROW(Source!A68)</f>
        <v>68</v>
      </c>
      <c r="B134">
        <v>16483241</v>
      </c>
      <c r="C134">
        <v>16483581</v>
      </c>
      <c r="D134">
        <v>15172867</v>
      </c>
      <c r="E134">
        <v>1</v>
      </c>
      <c r="F134">
        <v>1</v>
      </c>
      <c r="G134">
        <v>1</v>
      </c>
      <c r="H134">
        <v>3</v>
      </c>
      <c r="I134" t="s">
        <v>785</v>
      </c>
      <c r="J134" t="s">
        <v>786</v>
      </c>
      <c r="K134" t="s">
        <v>787</v>
      </c>
      <c r="L134">
        <v>1339</v>
      </c>
      <c r="N134">
        <v>1007</v>
      </c>
      <c r="O134" t="s">
        <v>166</v>
      </c>
      <c r="P134" t="s">
        <v>166</v>
      </c>
      <c r="Q134">
        <v>1</v>
      </c>
      <c r="W134">
        <v>0</v>
      </c>
      <c r="X134">
        <v>-1031549266</v>
      </c>
      <c r="Y134">
        <v>2.2999999999999998</v>
      </c>
      <c r="AA134">
        <v>497</v>
      </c>
      <c r="AB134">
        <v>0</v>
      </c>
      <c r="AC134">
        <v>0</v>
      </c>
      <c r="AD134">
        <v>0</v>
      </c>
      <c r="AE134">
        <v>497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4</v>
      </c>
      <c r="AT134">
        <v>2.2999999999999998</v>
      </c>
      <c r="AU134" t="s">
        <v>4</v>
      </c>
      <c r="AV134">
        <v>0</v>
      </c>
      <c r="AW134">
        <v>2</v>
      </c>
      <c r="AX134">
        <v>16483587</v>
      </c>
      <c r="AY134">
        <v>1</v>
      </c>
      <c r="AZ134">
        <v>0</v>
      </c>
      <c r="BA134">
        <v>150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Y134*Source!I68</f>
        <v>7.9350000000000004E-2</v>
      </c>
      <c r="CY134">
        <f t="shared" si="6"/>
        <v>497</v>
      </c>
      <c r="CZ134">
        <f t="shared" si="7"/>
        <v>497</v>
      </c>
      <c r="DA134">
        <f t="shared" si="8"/>
        <v>1</v>
      </c>
      <c r="DB134">
        <v>0</v>
      </c>
    </row>
    <row r="135" spans="1:106" x14ac:dyDescent="0.2">
      <c r="A135">
        <f>ROW(Source!A68)</f>
        <v>68</v>
      </c>
      <c r="B135">
        <v>16483241</v>
      </c>
      <c r="C135">
        <v>16483581</v>
      </c>
      <c r="D135">
        <v>15186830</v>
      </c>
      <c r="E135">
        <v>1</v>
      </c>
      <c r="F135">
        <v>1</v>
      </c>
      <c r="G135">
        <v>1</v>
      </c>
      <c r="H135">
        <v>3</v>
      </c>
      <c r="I135" t="s">
        <v>125</v>
      </c>
      <c r="J135" t="s">
        <v>128</v>
      </c>
      <c r="K135" t="s">
        <v>126</v>
      </c>
      <c r="L135">
        <v>1356</v>
      </c>
      <c r="N135">
        <v>1010</v>
      </c>
      <c r="O135" t="s">
        <v>127</v>
      </c>
      <c r="P135" t="s">
        <v>127</v>
      </c>
      <c r="Q135">
        <v>1000</v>
      </c>
      <c r="W135">
        <v>0</v>
      </c>
      <c r="X135">
        <v>193540450</v>
      </c>
      <c r="Y135">
        <v>5.04</v>
      </c>
      <c r="AA135">
        <v>2027</v>
      </c>
      <c r="AB135">
        <v>0</v>
      </c>
      <c r="AC135">
        <v>0</v>
      </c>
      <c r="AD135">
        <v>0</v>
      </c>
      <c r="AE135">
        <v>2027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0</v>
      </c>
      <c r="AP135">
        <v>0</v>
      </c>
      <c r="AQ135">
        <v>0</v>
      </c>
      <c r="AR135">
        <v>0</v>
      </c>
      <c r="AS135" t="s">
        <v>4</v>
      </c>
      <c r="AT135">
        <v>5.04</v>
      </c>
      <c r="AU135" t="s">
        <v>4</v>
      </c>
      <c r="AV135">
        <v>0</v>
      </c>
      <c r="AW135">
        <v>1</v>
      </c>
      <c r="AX135">
        <v>-1</v>
      </c>
      <c r="AY135">
        <v>0</v>
      </c>
      <c r="AZ135">
        <v>0</v>
      </c>
      <c r="BA135" t="s">
        <v>4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Y135*Source!I68</f>
        <v>0.17388000000000001</v>
      </c>
      <c r="CY135">
        <f t="shared" si="6"/>
        <v>2027</v>
      </c>
      <c r="CZ135">
        <f t="shared" si="7"/>
        <v>2027</v>
      </c>
      <c r="DA135">
        <f t="shared" si="8"/>
        <v>1</v>
      </c>
      <c r="DB135">
        <v>0</v>
      </c>
    </row>
    <row r="136" spans="1:106" x14ac:dyDescent="0.2">
      <c r="A136">
        <f>ROW(Source!A68)</f>
        <v>68</v>
      </c>
      <c r="B136">
        <v>16483241</v>
      </c>
      <c r="C136">
        <v>16483581</v>
      </c>
      <c r="D136">
        <v>15189796</v>
      </c>
      <c r="E136">
        <v>1</v>
      </c>
      <c r="F136">
        <v>1</v>
      </c>
      <c r="G136">
        <v>1</v>
      </c>
      <c r="H136">
        <v>3</v>
      </c>
      <c r="I136" t="s">
        <v>788</v>
      </c>
      <c r="J136" t="s">
        <v>789</v>
      </c>
      <c r="K136" t="s">
        <v>790</v>
      </c>
      <c r="L136">
        <v>1348</v>
      </c>
      <c r="N136">
        <v>1009</v>
      </c>
      <c r="O136" t="s">
        <v>199</v>
      </c>
      <c r="P136" t="s">
        <v>199</v>
      </c>
      <c r="Q136">
        <v>1000</v>
      </c>
      <c r="W136">
        <v>0</v>
      </c>
      <c r="X136">
        <v>-1756095795</v>
      </c>
      <c r="Y136">
        <v>2.3E-3</v>
      </c>
      <c r="AA136">
        <v>5989</v>
      </c>
      <c r="AB136">
        <v>0</v>
      </c>
      <c r="AC136">
        <v>0</v>
      </c>
      <c r="AD136">
        <v>0</v>
      </c>
      <c r="AE136">
        <v>5989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4</v>
      </c>
      <c r="AT136">
        <v>2.3E-3</v>
      </c>
      <c r="AU136" t="s">
        <v>4</v>
      </c>
      <c r="AV136">
        <v>0</v>
      </c>
      <c r="AW136">
        <v>2</v>
      </c>
      <c r="AX136">
        <v>16483589</v>
      </c>
      <c r="AY136">
        <v>1</v>
      </c>
      <c r="AZ136">
        <v>0</v>
      </c>
      <c r="BA136">
        <v>152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Y136*Source!I68</f>
        <v>7.9350000000000004E-5</v>
      </c>
      <c r="CY136">
        <f t="shared" si="6"/>
        <v>5989</v>
      </c>
      <c r="CZ136">
        <f t="shared" si="7"/>
        <v>5989</v>
      </c>
      <c r="DA136">
        <f t="shared" si="8"/>
        <v>1</v>
      </c>
      <c r="DB136">
        <v>0</v>
      </c>
    </row>
    <row r="137" spans="1:106" x14ac:dyDescent="0.2">
      <c r="A137">
        <f>ROW(Source!A68)</f>
        <v>68</v>
      </c>
      <c r="B137">
        <v>16483241</v>
      </c>
      <c r="C137">
        <v>16483581</v>
      </c>
      <c r="D137">
        <v>15192091</v>
      </c>
      <c r="E137">
        <v>1</v>
      </c>
      <c r="F137">
        <v>1</v>
      </c>
      <c r="G137">
        <v>1</v>
      </c>
      <c r="H137">
        <v>3</v>
      </c>
      <c r="I137" t="s">
        <v>791</v>
      </c>
      <c r="J137" t="s">
        <v>792</v>
      </c>
      <c r="K137" t="s">
        <v>793</v>
      </c>
      <c r="L137">
        <v>1348</v>
      </c>
      <c r="N137">
        <v>1009</v>
      </c>
      <c r="O137" t="s">
        <v>199</v>
      </c>
      <c r="P137" t="s">
        <v>199</v>
      </c>
      <c r="Q137">
        <v>1000</v>
      </c>
      <c r="W137">
        <v>0</v>
      </c>
      <c r="X137">
        <v>-1026117653</v>
      </c>
      <c r="Y137">
        <v>0.09</v>
      </c>
      <c r="AA137">
        <v>7418.82</v>
      </c>
      <c r="AB137">
        <v>0</v>
      </c>
      <c r="AC137">
        <v>0</v>
      </c>
      <c r="AD137">
        <v>0</v>
      </c>
      <c r="AE137">
        <v>7418.82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4</v>
      </c>
      <c r="AT137">
        <v>0.09</v>
      </c>
      <c r="AU137" t="s">
        <v>4</v>
      </c>
      <c r="AV137">
        <v>0</v>
      </c>
      <c r="AW137">
        <v>2</v>
      </c>
      <c r="AX137">
        <v>16483590</v>
      </c>
      <c r="AY137">
        <v>1</v>
      </c>
      <c r="AZ137">
        <v>0</v>
      </c>
      <c r="BA137">
        <v>153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Y137*Source!I68</f>
        <v>3.1050000000000001E-3</v>
      </c>
      <c r="CY137">
        <f t="shared" si="6"/>
        <v>7418.82</v>
      </c>
      <c r="CZ137">
        <f t="shared" si="7"/>
        <v>7418.82</v>
      </c>
      <c r="DA137">
        <f t="shared" si="8"/>
        <v>1</v>
      </c>
      <c r="DB137">
        <v>0</v>
      </c>
    </row>
    <row r="138" spans="1:106" x14ac:dyDescent="0.2">
      <c r="A138">
        <f>ROW(Source!A68)</f>
        <v>68</v>
      </c>
      <c r="B138">
        <v>16483241</v>
      </c>
      <c r="C138">
        <v>16483581</v>
      </c>
      <c r="D138">
        <v>15195823</v>
      </c>
      <c r="E138">
        <v>1</v>
      </c>
      <c r="F138">
        <v>1</v>
      </c>
      <c r="G138">
        <v>1</v>
      </c>
      <c r="H138">
        <v>3</v>
      </c>
      <c r="I138" t="s">
        <v>794</v>
      </c>
      <c r="J138" t="s">
        <v>795</v>
      </c>
      <c r="K138" t="s">
        <v>796</v>
      </c>
      <c r="L138">
        <v>1339</v>
      </c>
      <c r="N138">
        <v>1007</v>
      </c>
      <c r="O138" t="s">
        <v>166</v>
      </c>
      <c r="P138" t="s">
        <v>166</v>
      </c>
      <c r="Q138">
        <v>1</v>
      </c>
      <c r="W138">
        <v>0</v>
      </c>
      <c r="X138">
        <v>1443343806</v>
      </c>
      <c r="Y138">
        <v>1.6E-2</v>
      </c>
      <c r="AA138">
        <v>1056</v>
      </c>
      <c r="AB138">
        <v>0</v>
      </c>
      <c r="AC138">
        <v>0</v>
      </c>
      <c r="AD138">
        <v>0</v>
      </c>
      <c r="AE138">
        <v>1056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4</v>
      </c>
      <c r="AT138">
        <v>1.6E-2</v>
      </c>
      <c r="AU138" t="s">
        <v>4</v>
      </c>
      <c r="AV138">
        <v>0</v>
      </c>
      <c r="AW138">
        <v>2</v>
      </c>
      <c r="AX138">
        <v>16483591</v>
      </c>
      <c r="AY138">
        <v>1</v>
      </c>
      <c r="AZ138">
        <v>0</v>
      </c>
      <c r="BA138">
        <v>154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Y138*Source!I68</f>
        <v>5.5200000000000008E-4</v>
      </c>
      <c r="CY138">
        <f t="shared" si="6"/>
        <v>1056</v>
      </c>
      <c r="CZ138">
        <f t="shared" si="7"/>
        <v>1056</v>
      </c>
      <c r="DA138">
        <f t="shared" si="8"/>
        <v>1</v>
      </c>
      <c r="DB138">
        <v>0</v>
      </c>
    </row>
    <row r="139" spans="1:106" x14ac:dyDescent="0.2">
      <c r="A139">
        <f>ROW(Source!A69)</f>
        <v>69</v>
      </c>
      <c r="B139">
        <v>16483255</v>
      </c>
      <c r="C139">
        <v>16483581</v>
      </c>
      <c r="D139">
        <v>15430767</v>
      </c>
      <c r="E139">
        <v>1</v>
      </c>
      <c r="F139">
        <v>1</v>
      </c>
      <c r="G139">
        <v>1</v>
      </c>
      <c r="H139">
        <v>1</v>
      </c>
      <c r="I139" t="s">
        <v>719</v>
      </c>
      <c r="J139" t="s">
        <v>4</v>
      </c>
      <c r="K139" t="s">
        <v>720</v>
      </c>
      <c r="L139">
        <v>1191</v>
      </c>
      <c r="N139">
        <v>1013</v>
      </c>
      <c r="O139" t="s">
        <v>695</v>
      </c>
      <c r="P139" t="s">
        <v>695</v>
      </c>
      <c r="Q139">
        <v>1</v>
      </c>
      <c r="W139">
        <v>0</v>
      </c>
      <c r="X139">
        <v>-400197608</v>
      </c>
      <c r="Y139">
        <v>195.69549999999998</v>
      </c>
      <c r="AA139">
        <v>0</v>
      </c>
      <c r="AB139">
        <v>0</v>
      </c>
      <c r="AC139">
        <v>0</v>
      </c>
      <c r="AD139">
        <v>55.7</v>
      </c>
      <c r="AE139">
        <v>0</v>
      </c>
      <c r="AF139">
        <v>0</v>
      </c>
      <c r="AG139">
        <v>0</v>
      </c>
      <c r="AH139">
        <v>8.5299999999999994</v>
      </c>
      <c r="AI139">
        <v>1</v>
      </c>
      <c r="AJ139">
        <v>1</v>
      </c>
      <c r="AK139">
        <v>1</v>
      </c>
      <c r="AL139">
        <v>6.53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4</v>
      </c>
      <c r="AT139">
        <v>170.17</v>
      </c>
      <c r="AU139" t="s">
        <v>77</v>
      </c>
      <c r="AV139">
        <v>1</v>
      </c>
      <c r="AW139">
        <v>2</v>
      </c>
      <c r="AX139">
        <v>16483582</v>
      </c>
      <c r="AY139">
        <v>1</v>
      </c>
      <c r="AZ139">
        <v>0</v>
      </c>
      <c r="BA139">
        <v>155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Y139*Source!I69</f>
        <v>6.75149475</v>
      </c>
      <c r="CY139">
        <f>AD139</f>
        <v>55.7</v>
      </c>
      <c r="CZ139">
        <f>AH139</f>
        <v>8.5299999999999994</v>
      </c>
      <c r="DA139">
        <f>AL139</f>
        <v>6.53</v>
      </c>
      <c r="DB139">
        <v>0</v>
      </c>
    </row>
    <row r="140" spans="1:106" x14ac:dyDescent="0.2">
      <c r="A140">
        <f>ROW(Source!A69)</f>
        <v>69</v>
      </c>
      <c r="B140">
        <v>16483255</v>
      </c>
      <c r="C140">
        <v>16483581</v>
      </c>
      <c r="D140">
        <v>15430395</v>
      </c>
      <c r="E140">
        <v>1</v>
      </c>
      <c r="F140">
        <v>1</v>
      </c>
      <c r="G140">
        <v>1</v>
      </c>
      <c r="H140">
        <v>1</v>
      </c>
      <c r="I140" t="s">
        <v>696</v>
      </c>
      <c r="J140" t="s">
        <v>4</v>
      </c>
      <c r="K140" t="s">
        <v>697</v>
      </c>
      <c r="L140">
        <v>1191</v>
      </c>
      <c r="N140">
        <v>1013</v>
      </c>
      <c r="O140" t="s">
        <v>695</v>
      </c>
      <c r="P140" t="s">
        <v>695</v>
      </c>
      <c r="Q140">
        <v>1</v>
      </c>
      <c r="W140">
        <v>0</v>
      </c>
      <c r="X140">
        <v>-1417349443</v>
      </c>
      <c r="Y140">
        <v>4.22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1</v>
      </c>
      <c r="AJ140">
        <v>1</v>
      </c>
      <c r="AK140">
        <v>6.53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4</v>
      </c>
      <c r="AT140">
        <v>4.22</v>
      </c>
      <c r="AU140" t="s">
        <v>4</v>
      </c>
      <c r="AV140">
        <v>2</v>
      </c>
      <c r="AW140">
        <v>2</v>
      </c>
      <c r="AX140">
        <v>16483583</v>
      </c>
      <c r="AY140">
        <v>1</v>
      </c>
      <c r="AZ140">
        <v>2048</v>
      </c>
      <c r="BA140">
        <v>156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Y140*Source!I69</f>
        <v>0.14559</v>
      </c>
      <c r="CY140">
        <f>AD140</f>
        <v>0</v>
      </c>
      <c r="CZ140">
        <f>AH140</f>
        <v>0</v>
      </c>
      <c r="DA140">
        <f>AL140</f>
        <v>1</v>
      </c>
      <c r="DB140">
        <v>0</v>
      </c>
    </row>
    <row r="141" spans="1:106" x14ac:dyDescent="0.2">
      <c r="A141">
        <f>ROW(Source!A69)</f>
        <v>69</v>
      </c>
      <c r="B141">
        <v>16483255</v>
      </c>
      <c r="C141">
        <v>16483581</v>
      </c>
      <c r="D141">
        <v>15247578</v>
      </c>
      <c r="E141">
        <v>1</v>
      </c>
      <c r="F141">
        <v>1</v>
      </c>
      <c r="G141">
        <v>1</v>
      </c>
      <c r="H141">
        <v>2</v>
      </c>
      <c r="I141" t="s">
        <v>763</v>
      </c>
      <c r="J141" t="s">
        <v>764</v>
      </c>
      <c r="K141" t="s">
        <v>765</v>
      </c>
      <c r="L141">
        <v>1368</v>
      </c>
      <c r="N141">
        <v>1011</v>
      </c>
      <c r="O141" t="s">
        <v>701</v>
      </c>
      <c r="P141" t="s">
        <v>701</v>
      </c>
      <c r="Q141">
        <v>1</v>
      </c>
      <c r="W141">
        <v>0</v>
      </c>
      <c r="X141">
        <v>-1460065968</v>
      </c>
      <c r="Y141">
        <v>5.1375000000000002</v>
      </c>
      <c r="AA141">
        <v>0</v>
      </c>
      <c r="AB141">
        <v>564.19000000000005</v>
      </c>
      <c r="AC141">
        <v>13.5</v>
      </c>
      <c r="AD141">
        <v>0</v>
      </c>
      <c r="AE141">
        <v>0</v>
      </c>
      <c r="AF141">
        <v>86.4</v>
      </c>
      <c r="AG141">
        <v>13.5</v>
      </c>
      <c r="AH141">
        <v>0</v>
      </c>
      <c r="AI141">
        <v>1</v>
      </c>
      <c r="AJ141">
        <v>6.53</v>
      </c>
      <c r="AK141">
        <v>1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4</v>
      </c>
      <c r="AT141">
        <v>4.1100000000000003</v>
      </c>
      <c r="AU141" t="s">
        <v>76</v>
      </c>
      <c r="AV141">
        <v>0</v>
      </c>
      <c r="AW141">
        <v>2</v>
      </c>
      <c r="AX141">
        <v>16483584</v>
      </c>
      <c r="AY141">
        <v>1</v>
      </c>
      <c r="AZ141">
        <v>0</v>
      </c>
      <c r="BA141">
        <v>157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Y141*Source!I69</f>
        <v>0.17724375000000003</v>
      </c>
      <c r="CY141">
        <f>AB141</f>
        <v>564.19000000000005</v>
      </c>
      <c r="CZ141">
        <f>AF141</f>
        <v>86.4</v>
      </c>
      <c r="DA141">
        <f>AJ141</f>
        <v>6.53</v>
      </c>
      <c r="DB141">
        <v>0</v>
      </c>
    </row>
    <row r="142" spans="1:106" x14ac:dyDescent="0.2">
      <c r="A142">
        <f>ROW(Source!A69)</f>
        <v>69</v>
      </c>
      <c r="B142">
        <v>16483255</v>
      </c>
      <c r="C142">
        <v>16483581</v>
      </c>
      <c r="D142">
        <v>15249073</v>
      </c>
      <c r="E142">
        <v>1</v>
      </c>
      <c r="F142">
        <v>1</v>
      </c>
      <c r="G142">
        <v>1</v>
      </c>
      <c r="H142">
        <v>2</v>
      </c>
      <c r="I142" t="s">
        <v>698</v>
      </c>
      <c r="J142" t="s">
        <v>699</v>
      </c>
      <c r="K142" t="s">
        <v>700</v>
      </c>
      <c r="L142">
        <v>1368</v>
      </c>
      <c r="N142">
        <v>1011</v>
      </c>
      <c r="O142" t="s">
        <v>701</v>
      </c>
      <c r="P142" t="s">
        <v>701</v>
      </c>
      <c r="Q142">
        <v>1</v>
      </c>
      <c r="W142">
        <v>0</v>
      </c>
      <c r="X142">
        <v>1372534845</v>
      </c>
      <c r="Y142">
        <v>0.13750000000000001</v>
      </c>
      <c r="AA142">
        <v>0</v>
      </c>
      <c r="AB142">
        <v>429.09</v>
      </c>
      <c r="AC142">
        <v>11.6</v>
      </c>
      <c r="AD142">
        <v>0</v>
      </c>
      <c r="AE142">
        <v>0</v>
      </c>
      <c r="AF142">
        <v>65.709999999999994</v>
      </c>
      <c r="AG142">
        <v>11.6</v>
      </c>
      <c r="AH142">
        <v>0</v>
      </c>
      <c r="AI142">
        <v>1</v>
      </c>
      <c r="AJ142">
        <v>6.53</v>
      </c>
      <c r="AK142">
        <v>1</v>
      </c>
      <c r="AL142">
        <v>1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4</v>
      </c>
      <c r="AT142">
        <v>0.11</v>
      </c>
      <c r="AU142" t="s">
        <v>76</v>
      </c>
      <c r="AV142">
        <v>0</v>
      </c>
      <c r="AW142">
        <v>2</v>
      </c>
      <c r="AX142">
        <v>16483585</v>
      </c>
      <c r="AY142">
        <v>1</v>
      </c>
      <c r="AZ142">
        <v>0</v>
      </c>
      <c r="BA142">
        <v>158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Y142*Source!I69</f>
        <v>4.7437500000000006E-3</v>
      </c>
      <c r="CY142">
        <f>AB142</f>
        <v>429.09</v>
      </c>
      <c r="CZ142">
        <f>AF142</f>
        <v>65.709999999999994</v>
      </c>
      <c r="DA142">
        <f>AJ142</f>
        <v>6.53</v>
      </c>
      <c r="DB142">
        <v>0</v>
      </c>
    </row>
    <row r="143" spans="1:106" x14ac:dyDescent="0.2">
      <c r="A143">
        <f>ROW(Source!A69)</f>
        <v>69</v>
      </c>
      <c r="B143">
        <v>16483255</v>
      </c>
      <c r="C143">
        <v>16483581</v>
      </c>
      <c r="D143">
        <v>15167286</v>
      </c>
      <c r="E143">
        <v>1</v>
      </c>
      <c r="F143">
        <v>1</v>
      </c>
      <c r="G143">
        <v>1</v>
      </c>
      <c r="H143">
        <v>3</v>
      </c>
      <c r="I143" t="s">
        <v>782</v>
      </c>
      <c r="J143" t="s">
        <v>783</v>
      </c>
      <c r="K143" t="s">
        <v>784</v>
      </c>
      <c r="L143">
        <v>1339</v>
      </c>
      <c r="N143">
        <v>1007</v>
      </c>
      <c r="O143" t="s">
        <v>166</v>
      </c>
      <c r="P143" t="s">
        <v>166</v>
      </c>
      <c r="Q143">
        <v>1</v>
      </c>
      <c r="W143">
        <v>0</v>
      </c>
      <c r="X143">
        <v>-1660354250</v>
      </c>
      <c r="Y143">
        <v>0.3</v>
      </c>
      <c r="AA143">
        <v>15.93</v>
      </c>
      <c r="AB143">
        <v>0</v>
      </c>
      <c r="AC143">
        <v>0</v>
      </c>
      <c r="AD143">
        <v>0</v>
      </c>
      <c r="AE143">
        <v>2.44</v>
      </c>
      <c r="AF143">
        <v>0</v>
      </c>
      <c r="AG143">
        <v>0</v>
      </c>
      <c r="AH143">
        <v>0</v>
      </c>
      <c r="AI143">
        <v>6.53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4</v>
      </c>
      <c r="AT143">
        <v>0.3</v>
      </c>
      <c r="AU143" t="s">
        <v>4</v>
      </c>
      <c r="AV143">
        <v>0</v>
      </c>
      <c r="AW143">
        <v>2</v>
      </c>
      <c r="AX143">
        <v>16483586</v>
      </c>
      <c r="AY143">
        <v>1</v>
      </c>
      <c r="AZ143">
        <v>0</v>
      </c>
      <c r="BA143">
        <v>159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Y143*Source!I69</f>
        <v>1.035E-2</v>
      </c>
      <c r="CY143">
        <f t="shared" ref="CY143:CY148" si="9">AA143</f>
        <v>15.93</v>
      </c>
      <c r="CZ143">
        <f t="shared" ref="CZ143:CZ148" si="10">AE143</f>
        <v>2.44</v>
      </c>
      <c r="DA143">
        <f t="shared" ref="DA143:DA148" si="11">AI143</f>
        <v>6.53</v>
      </c>
      <c r="DB143">
        <v>0</v>
      </c>
    </row>
    <row r="144" spans="1:106" x14ac:dyDescent="0.2">
      <c r="A144">
        <f>ROW(Source!A69)</f>
        <v>69</v>
      </c>
      <c r="B144">
        <v>16483255</v>
      </c>
      <c r="C144">
        <v>16483581</v>
      </c>
      <c r="D144">
        <v>15172867</v>
      </c>
      <c r="E144">
        <v>1</v>
      </c>
      <c r="F144">
        <v>1</v>
      </c>
      <c r="G144">
        <v>1</v>
      </c>
      <c r="H144">
        <v>3</v>
      </c>
      <c r="I144" t="s">
        <v>785</v>
      </c>
      <c r="J144" t="s">
        <v>786</v>
      </c>
      <c r="K144" t="s">
        <v>787</v>
      </c>
      <c r="L144">
        <v>1339</v>
      </c>
      <c r="N144">
        <v>1007</v>
      </c>
      <c r="O144" t="s">
        <v>166</v>
      </c>
      <c r="P144" t="s">
        <v>166</v>
      </c>
      <c r="Q144">
        <v>1</v>
      </c>
      <c r="W144">
        <v>0</v>
      </c>
      <c r="X144">
        <v>-1031549266</v>
      </c>
      <c r="Y144">
        <v>2.2999999999999998</v>
      </c>
      <c r="AA144">
        <v>3245.41</v>
      </c>
      <c r="AB144">
        <v>0</v>
      </c>
      <c r="AC144">
        <v>0</v>
      </c>
      <c r="AD144">
        <v>0</v>
      </c>
      <c r="AE144">
        <v>497</v>
      </c>
      <c r="AF144">
        <v>0</v>
      </c>
      <c r="AG144">
        <v>0</v>
      </c>
      <c r="AH144">
        <v>0</v>
      </c>
      <c r="AI144">
        <v>6.53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4</v>
      </c>
      <c r="AT144">
        <v>2.2999999999999998</v>
      </c>
      <c r="AU144" t="s">
        <v>4</v>
      </c>
      <c r="AV144">
        <v>0</v>
      </c>
      <c r="AW144">
        <v>2</v>
      </c>
      <c r="AX144">
        <v>16483587</v>
      </c>
      <c r="AY144">
        <v>1</v>
      </c>
      <c r="AZ144">
        <v>0</v>
      </c>
      <c r="BA144">
        <v>160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Y144*Source!I69</f>
        <v>7.9350000000000004E-2</v>
      </c>
      <c r="CY144">
        <f t="shared" si="9"/>
        <v>3245.41</v>
      </c>
      <c r="CZ144">
        <f t="shared" si="10"/>
        <v>497</v>
      </c>
      <c r="DA144">
        <f t="shared" si="11"/>
        <v>6.53</v>
      </c>
      <c r="DB144">
        <v>0</v>
      </c>
    </row>
    <row r="145" spans="1:106" x14ac:dyDescent="0.2">
      <c r="A145">
        <f>ROW(Source!A69)</f>
        <v>69</v>
      </c>
      <c r="B145">
        <v>16483255</v>
      </c>
      <c r="C145">
        <v>16483581</v>
      </c>
      <c r="D145">
        <v>15186830</v>
      </c>
      <c r="E145">
        <v>1</v>
      </c>
      <c r="F145">
        <v>1</v>
      </c>
      <c r="G145">
        <v>1</v>
      </c>
      <c r="H145">
        <v>3</v>
      </c>
      <c r="I145" t="s">
        <v>125</v>
      </c>
      <c r="J145" t="s">
        <v>128</v>
      </c>
      <c r="K145" t="s">
        <v>126</v>
      </c>
      <c r="L145">
        <v>1356</v>
      </c>
      <c r="N145">
        <v>1010</v>
      </c>
      <c r="O145" t="s">
        <v>127</v>
      </c>
      <c r="P145" t="s">
        <v>127</v>
      </c>
      <c r="Q145">
        <v>1000</v>
      </c>
      <c r="W145">
        <v>0</v>
      </c>
      <c r="X145">
        <v>193540450</v>
      </c>
      <c r="Y145">
        <v>5.04</v>
      </c>
      <c r="AA145">
        <v>13236.31</v>
      </c>
      <c r="AB145">
        <v>0</v>
      </c>
      <c r="AC145">
        <v>0</v>
      </c>
      <c r="AD145">
        <v>0</v>
      </c>
      <c r="AE145">
        <v>2027</v>
      </c>
      <c r="AF145">
        <v>0</v>
      </c>
      <c r="AG145">
        <v>0</v>
      </c>
      <c r="AH145">
        <v>0</v>
      </c>
      <c r="AI145">
        <v>6.53</v>
      </c>
      <c r="AJ145">
        <v>1</v>
      </c>
      <c r="AK145">
        <v>1</v>
      </c>
      <c r="AL145">
        <v>1</v>
      </c>
      <c r="AN145">
        <v>0</v>
      </c>
      <c r="AO145">
        <v>0</v>
      </c>
      <c r="AP145">
        <v>0</v>
      </c>
      <c r="AQ145">
        <v>0</v>
      </c>
      <c r="AR145">
        <v>0</v>
      </c>
      <c r="AS145" t="s">
        <v>4</v>
      </c>
      <c r="AT145">
        <v>5.04</v>
      </c>
      <c r="AU145" t="s">
        <v>4</v>
      </c>
      <c r="AV145">
        <v>0</v>
      </c>
      <c r="AW145">
        <v>1</v>
      </c>
      <c r="AX145">
        <v>-1</v>
      </c>
      <c r="AY145">
        <v>0</v>
      </c>
      <c r="AZ145">
        <v>0</v>
      </c>
      <c r="BA145" t="s">
        <v>4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Y145*Source!I69</f>
        <v>0.17388000000000001</v>
      </c>
      <c r="CY145">
        <f t="shared" si="9"/>
        <v>13236.31</v>
      </c>
      <c r="CZ145">
        <f t="shared" si="10"/>
        <v>2027</v>
      </c>
      <c r="DA145">
        <f t="shared" si="11"/>
        <v>6.53</v>
      </c>
      <c r="DB145">
        <v>0</v>
      </c>
    </row>
    <row r="146" spans="1:106" x14ac:dyDescent="0.2">
      <c r="A146">
        <f>ROW(Source!A69)</f>
        <v>69</v>
      </c>
      <c r="B146">
        <v>16483255</v>
      </c>
      <c r="C146">
        <v>16483581</v>
      </c>
      <c r="D146">
        <v>15189796</v>
      </c>
      <c r="E146">
        <v>1</v>
      </c>
      <c r="F146">
        <v>1</v>
      </c>
      <c r="G146">
        <v>1</v>
      </c>
      <c r="H146">
        <v>3</v>
      </c>
      <c r="I146" t="s">
        <v>788</v>
      </c>
      <c r="J146" t="s">
        <v>789</v>
      </c>
      <c r="K146" t="s">
        <v>790</v>
      </c>
      <c r="L146">
        <v>1348</v>
      </c>
      <c r="N146">
        <v>1009</v>
      </c>
      <c r="O146" t="s">
        <v>199</v>
      </c>
      <c r="P146" t="s">
        <v>199</v>
      </c>
      <c r="Q146">
        <v>1000</v>
      </c>
      <c r="W146">
        <v>0</v>
      </c>
      <c r="X146">
        <v>-1756095795</v>
      </c>
      <c r="Y146">
        <v>2.3E-3</v>
      </c>
      <c r="AA146">
        <v>39108.17</v>
      </c>
      <c r="AB146">
        <v>0</v>
      </c>
      <c r="AC146">
        <v>0</v>
      </c>
      <c r="AD146">
        <v>0</v>
      </c>
      <c r="AE146">
        <v>5989</v>
      </c>
      <c r="AF146">
        <v>0</v>
      </c>
      <c r="AG146">
        <v>0</v>
      </c>
      <c r="AH146">
        <v>0</v>
      </c>
      <c r="AI146">
        <v>6.53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4</v>
      </c>
      <c r="AT146">
        <v>2.3E-3</v>
      </c>
      <c r="AU146" t="s">
        <v>4</v>
      </c>
      <c r="AV146">
        <v>0</v>
      </c>
      <c r="AW146">
        <v>2</v>
      </c>
      <c r="AX146">
        <v>16483589</v>
      </c>
      <c r="AY146">
        <v>1</v>
      </c>
      <c r="AZ146">
        <v>0</v>
      </c>
      <c r="BA146">
        <v>162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Y146*Source!I69</f>
        <v>7.9350000000000004E-5</v>
      </c>
      <c r="CY146">
        <f t="shared" si="9"/>
        <v>39108.17</v>
      </c>
      <c r="CZ146">
        <f t="shared" si="10"/>
        <v>5989</v>
      </c>
      <c r="DA146">
        <f t="shared" si="11"/>
        <v>6.53</v>
      </c>
      <c r="DB146">
        <v>0</v>
      </c>
    </row>
    <row r="147" spans="1:106" x14ac:dyDescent="0.2">
      <c r="A147">
        <f>ROW(Source!A69)</f>
        <v>69</v>
      </c>
      <c r="B147">
        <v>16483255</v>
      </c>
      <c r="C147">
        <v>16483581</v>
      </c>
      <c r="D147">
        <v>15192091</v>
      </c>
      <c r="E147">
        <v>1</v>
      </c>
      <c r="F147">
        <v>1</v>
      </c>
      <c r="G147">
        <v>1</v>
      </c>
      <c r="H147">
        <v>3</v>
      </c>
      <c r="I147" t="s">
        <v>791</v>
      </c>
      <c r="J147" t="s">
        <v>792</v>
      </c>
      <c r="K147" t="s">
        <v>793</v>
      </c>
      <c r="L147">
        <v>1348</v>
      </c>
      <c r="N147">
        <v>1009</v>
      </c>
      <c r="O147" t="s">
        <v>199</v>
      </c>
      <c r="P147" t="s">
        <v>199</v>
      </c>
      <c r="Q147">
        <v>1000</v>
      </c>
      <c r="W147">
        <v>0</v>
      </c>
      <c r="X147">
        <v>-1026117653</v>
      </c>
      <c r="Y147">
        <v>0.09</v>
      </c>
      <c r="AA147">
        <v>48444.89</v>
      </c>
      <c r="AB147">
        <v>0</v>
      </c>
      <c r="AC147">
        <v>0</v>
      </c>
      <c r="AD147">
        <v>0</v>
      </c>
      <c r="AE147">
        <v>7418.82</v>
      </c>
      <c r="AF147">
        <v>0</v>
      </c>
      <c r="AG147">
        <v>0</v>
      </c>
      <c r="AH147">
        <v>0</v>
      </c>
      <c r="AI147">
        <v>6.53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4</v>
      </c>
      <c r="AT147">
        <v>0.09</v>
      </c>
      <c r="AU147" t="s">
        <v>4</v>
      </c>
      <c r="AV147">
        <v>0</v>
      </c>
      <c r="AW147">
        <v>2</v>
      </c>
      <c r="AX147">
        <v>16483590</v>
      </c>
      <c r="AY147">
        <v>1</v>
      </c>
      <c r="AZ147">
        <v>0</v>
      </c>
      <c r="BA147">
        <v>163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Y147*Source!I69</f>
        <v>3.1050000000000001E-3</v>
      </c>
      <c r="CY147">
        <f t="shared" si="9"/>
        <v>48444.89</v>
      </c>
      <c r="CZ147">
        <f t="shared" si="10"/>
        <v>7418.82</v>
      </c>
      <c r="DA147">
        <f t="shared" si="11"/>
        <v>6.53</v>
      </c>
      <c r="DB147">
        <v>0</v>
      </c>
    </row>
    <row r="148" spans="1:106" x14ac:dyDescent="0.2">
      <c r="A148">
        <f>ROW(Source!A69)</f>
        <v>69</v>
      </c>
      <c r="B148">
        <v>16483255</v>
      </c>
      <c r="C148">
        <v>16483581</v>
      </c>
      <c r="D148">
        <v>15195823</v>
      </c>
      <c r="E148">
        <v>1</v>
      </c>
      <c r="F148">
        <v>1</v>
      </c>
      <c r="G148">
        <v>1</v>
      </c>
      <c r="H148">
        <v>3</v>
      </c>
      <c r="I148" t="s">
        <v>794</v>
      </c>
      <c r="J148" t="s">
        <v>795</v>
      </c>
      <c r="K148" t="s">
        <v>796</v>
      </c>
      <c r="L148">
        <v>1339</v>
      </c>
      <c r="N148">
        <v>1007</v>
      </c>
      <c r="O148" t="s">
        <v>166</v>
      </c>
      <c r="P148" t="s">
        <v>166</v>
      </c>
      <c r="Q148">
        <v>1</v>
      </c>
      <c r="W148">
        <v>0</v>
      </c>
      <c r="X148">
        <v>1443343806</v>
      </c>
      <c r="Y148">
        <v>1.6E-2</v>
      </c>
      <c r="AA148">
        <v>6895.68</v>
      </c>
      <c r="AB148">
        <v>0</v>
      </c>
      <c r="AC148">
        <v>0</v>
      </c>
      <c r="AD148">
        <v>0</v>
      </c>
      <c r="AE148">
        <v>1056</v>
      </c>
      <c r="AF148">
        <v>0</v>
      </c>
      <c r="AG148">
        <v>0</v>
      </c>
      <c r="AH148">
        <v>0</v>
      </c>
      <c r="AI148">
        <v>6.53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4</v>
      </c>
      <c r="AT148">
        <v>1.6E-2</v>
      </c>
      <c r="AU148" t="s">
        <v>4</v>
      </c>
      <c r="AV148">
        <v>0</v>
      </c>
      <c r="AW148">
        <v>2</v>
      </c>
      <c r="AX148">
        <v>16483591</v>
      </c>
      <c r="AY148">
        <v>1</v>
      </c>
      <c r="AZ148">
        <v>0</v>
      </c>
      <c r="BA148">
        <v>164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Y148*Source!I69</f>
        <v>5.5200000000000008E-4</v>
      </c>
      <c r="CY148">
        <f t="shared" si="9"/>
        <v>6895.68</v>
      </c>
      <c r="CZ148">
        <f t="shared" si="10"/>
        <v>1056</v>
      </c>
      <c r="DA148">
        <f t="shared" si="11"/>
        <v>6.53</v>
      </c>
      <c r="DB148">
        <v>0</v>
      </c>
    </row>
    <row r="149" spans="1:106" x14ac:dyDescent="0.2">
      <c r="A149">
        <f>ROW(Source!A72)</f>
        <v>72</v>
      </c>
      <c r="B149">
        <v>16483241</v>
      </c>
      <c r="C149">
        <v>16483595</v>
      </c>
      <c r="D149">
        <v>15430447</v>
      </c>
      <c r="E149">
        <v>1</v>
      </c>
      <c r="F149">
        <v>1</v>
      </c>
      <c r="G149">
        <v>1</v>
      </c>
      <c r="H149">
        <v>1</v>
      </c>
      <c r="I149" t="s">
        <v>797</v>
      </c>
      <c r="J149" t="s">
        <v>4</v>
      </c>
      <c r="K149" t="s">
        <v>798</v>
      </c>
      <c r="L149">
        <v>1191</v>
      </c>
      <c r="N149">
        <v>1013</v>
      </c>
      <c r="O149" t="s">
        <v>695</v>
      </c>
      <c r="P149" t="s">
        <v>695</v>
      </c>
      <c r="Q149">
        <v>1</v>
      </c>
      <c r="W149">
        <v>0</v>
      </c>
      <c r="X149">
        <v>145020957</v>
      </c>
      <c r="Y149">
        <v>156.39999999999998</v>
      </c>
      <c r="AA149">
        <v>0</v>
      </c>
      <c r="AB149">
        <v>0</v>
      </c>
      <c r="AC149">
        <v>0</v>
      </c>
      <c r="AD149">
        <v>9.07</v>
      </c>
      <c r="AE149">
        <v>0</v>
      </c>
      <c r="AF149">
        <v>0</v>
      </c>
      <c r="AG149">
        <v>0</v>
      </c>
      <c r="AH149">
        <v>9.07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4</v>
      </c>
      <c r="AT149">
        <v>136</v>
      </c>
      <c r="AU149" t="s">
        <v>77</v>
      </c>
      <c r="AV149">
        <v>1</v>
      </c>
      <c r="AW149">
        <v>2</v>
      </c>
      <c r="AX149">
        <v>16483648</v>
      </c>
      <c r="AY149">
        <v>1</v>
      </c>
      <c r="AZ149">
        <v>0</v>
      </c>
      <c r="BA149">
        <v>165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Y149*Source!I72</f>
        <v>83.846039999999988</v>
      </c>
      <c r="CY149">
        <f>AD149</f>
        <v>9.07</v>
      </c>
      <c r="CZ149">
        <f>AH149</f>
        <v>9.07</v>
      </c>
      <c r="DA149">
        <f>AL149</f>
        <v>1</v>
      </c>
      <c r="DB149">
        <v>0</v>
      </c>
    </row>
    <row r="150" spans="1:106" x14ac:dyDescent="0.2">
      <c r="A150">
        <f>ROW(Source!A72)</f>
        <v>72</v>
      </c>
      <c r="B150">
        <v>16483241</v>
      </c>
      <c r="C150">
        <v>16483595</v>
      </c>
      <c r="D150">
        <v>15250017</v>
      </c>
      <c r="E150">
        <v>1</v>
      </c>
      <c r="F150">
        <v>1</v>
      </c>
      <c r="G150">
        <v>1</v>
      </c>
      <c r="H150">
        <v>2</v>
      </c>
      <c r="I150" t="s">
        <v>799</v>
      </c>
      <c r="J150" t="s">
        <v>800</v>
      </c>
      <c r="K150" t="s">
        <v>801</v>
      </c>
      <c r="L150">
        <v>1368</v>
      </c>
      <c r="N150">
        <v>1011</v>
      </c>
      <c r="O150" t="s">
        <v>701</v>
      </c>
      <c r="P150" t="s">
        <v>701</v>
      </c>
      <c r="Q150">
        <v>1</v>
      </c>
      <c r="W150">
        <v>0</v>
      </c>
      <c r="X150">
        <v>612354663</v>
      </c>
      <c r="Y150">
        <v>0.21250000000000002</v>
      </c>
      <c r="AA150">
        <v>0</v>
      </c>
      <c r="AB150">
        <v>33.590000000000003</v>
      </c>
      <c r="AC150">
        <v>0</v>
      </c>
      <c r="AD150">
        <v>0</v>
      </c>
      <c r="AE150">
        <v>0</v>
      </c>
      <c r="AF150">
        <v>33.590000000000003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4</v>
      </c>
      <c r="AT150">
        <v>0.17</v>
      </c>
      <c r="AU150" t="s">
        <v>76</v>
      </c>
      <c r="AV150">
        <v>0</v>
      </c>
      <c r="AW150">
        <v>2</v>
      </c>
      <c r="AX150">
        <v>16483649</v>
      </c>
      <c r="AY150">
        <v>1</v>
      </c>
      <c r="AZ150">
        <v>0</v>
      </c>
      <c r="BA150">
        <v>166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Y150*Source!I72</f>
        <v>0.11392125000000002</v>
      </c>
      <c r="CY150">
        <f>AB150</f>
        <v>33.590000000000003</v>
      </c>
      <c r="CZ150">
        <f>AF150</f>
        <v>33.590000000000003</v>
      </c>
      <c r="DA150">
        <f>AJ150</f>
        <v>1</v>
      </c>
      <c r="DB150">
        <v>0</v>
      </c>
    </row>
    <row r="151" spans="1:106" x14ac:dyDescent="0.2">
      <c r="A151">
        <f>ROW(Source!A72)</f>
        <v>72</v>
      </c>
      <c r="B151">
        <v>16483241</v>
      </c>
      <c r="C151">
        <v>16483595</v>
      </c>
      <c r="D151">
        <v>15162588</v>
      </c>
      <c r="E151">
        <v>17</v>
      </c>
      <c r="F151">
        <v>1</v>
      </c>
      <c r="G151">
        <v>1</v>
      </c>
      <c r="H151">
        <v>3</v>
      </c>
      <c r="I151" t="s">
        <v>134</v>
      </c>
      <c r="J151" t="s">
        <v>4</v>
      </c>
      <c r="K151" t="s">
        <v>135</v>
      </c>
      <c r="L151">
        <v>1327</v>
      </c>
      <c r="N151">
        <v>1005</v>
      </c>
      <c r="O151" t="s">
        <v>17</v>
      </c>
      <c r="P151" t="s">
        <v>17</v>
      </c>
      <c r="Q151">
        <v>1</v>
      </c>
      <c r="W151">
        <v>0</v>
      </c>
      <c r="X151">
        <v>-354280000</v>
      </c>
      <c r="Y151">
        <v>449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0</v>
      </c>
      <c r="AP151">
        <v>0</v>
      </c>
      <c r="AQ151">
        <v>0</v>
      </c>
      <c r="AR151">
        <v>0</v>
      </c>
      <c r="AS151" t="s">
        <v>4</v>
      </c>
      <c r="AT151">
        <v>449</v>
      </c>
      <c r="AU151" t="s">
        <v>4</v>
      </c>
      <c r="AV151">
        <v>0</v>
      </c>
      <c r="AW151">
        <v>2</v>
      </c>
      <c r="AX151">
        <v>16483650</v>
      </c>
      <c r="AY151">
        <v>1</v>
      </c>
      <c r="AZ151">
        <v>0</v>
      </c>
      <c r="BA151">
        <v>167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Y151*Source!I72</f>
        <v>240.7089</v>
      </c>
      <c r="CY151">
        <f t="shared" ref="CY151:CY172" si="12">AA151</f>
        <v>0</v>
      </c>
      <c r="CZ151">
        <f t="shared" ref="CZ151:CZ172" si="13">AE151</f>
        <v>0</v>
      </c>
      <c r="DA151">
        <f t="shared" ref="DA151:DA172" si="14">AI151</f>
        <v>1</v>
      </c>
      <c r="DB151">
        <v>0</v>
      </c>
    </row>
    <row r="152" spans="1:106" x14ac:dyDescent="0.2">
      <c r="A152">
        <f>ROW(Source!A72)</f>
        <v>72</v>
      </c>
      <c r="B152">
        <v>16483241</v>
      </c>
      <c r="C152">
        <v>16483595</v>
      </c>
      <c r="D152">
        <v>15166811</v>
      </c>
      <c r="E152">
        <v>1</v>
      </c>
      <c r="F152">
        <v>1</v>
      </c>
      <c r="G152">
        <v>1</v>
      </c>
      <c r="H152">
        <v>3</v>
      </c>
      <c r="I152" t="s">
        <v>137</v>
      </c>
      <c r="J152" t="s">
        <v>139</v>
      </c>
      <c r="K152" t="s">
        <v>138</v>
      </c>
      <c r="L152">
        <v>1327</v>
      </c>
      <c r="N152">
        <v>1005</v>
      </c>
      <c r="O152" t="s">
        <v>17</v>
      </c>
      <c r="P152" t="s">
        <v>17</v>
      </c>
      <c r="Q152">
        <v>1</v>
      </c>
      <c r="W152">
        <v>0</v>
      </c>
      <c r="X152">
        <v>-699365668</v>
      </c>
      <c r="Y152">
        <v>449</v>
      </c>
      <c r="AA152">
        <v>14.42</v>
      </c>
      <c r="AB152">
        <v>0</v>
      </c>
      <c r="AC152">
        <v>0</v>
      </c>
      <c r="AD152">
        <v>0</v>
      </c>
      <c r="AE152">
        <v>14.42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0</v>
      </c>
      <c r="AP152">
        <v>0</v>
      </c>
      <c r="AQ152">
        <v>0</v>
      </c>
      <c r="AR152">
        <v>0</v>
      </c>
      <c r="AS152" t="s">
        <v>4</v>
      </c>
      <c r="AT152">
        <v>449</v>
      </c>
      <c r="AU152" t="s">
        <v>4</v>
      </c>
      <c r="AV152">
        <v>0</v>
      </c>
      <c r="AW152">
        <v>1</v>
      </c>
      <c r="AX152">
        <v>-1</v>
      </c>
      <c r="AY152">
        <v>0</v>
      </c>
      <c r="AZ152">
        <v>0</v>
      </c>
      <c r="BA152" t="s">
        <v>4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Y152*Source!I72</f>
        <v>240.7089</v>
      </c>
      <c r="CY152">
        <f t="shared" si="12"/>
        <v>14.42</v>
      </c>
      <c r="CZ152">
        <f t="shared" si="13"/>
        <v>14.42</v>
      </c>
      <c r="DA152">
        <f t="shared" si="14"/>
        <v>1</v>
      </c>
      <c r="DB152">
        <v>0</v>
      </c>
    </row>
    <row r="153" spans="1:106" x14ac:dyDescent="0.2">
      <c r="A153">
        <f>ROW(Source!A72)</f>
        <v>72</v>
      </c>
      <c r="B153">
        <v>16483241</v>
      </c>
      <c r="C153">
        <v>16483595</v>
      </c>
      <c r="D153">
        <v>15167286</v>
      </c>
      <c r="E153">
        <v>1</v>
      </c>
      <c r="F153">
        <v>1</v>
      </c>
      <c r="G153">
        <v>1</v>
      </c>
      <c r="H153">
        <v>3</v>
      </c>
      <c r="I153" t="s">
        <v>782</v>
      </c>
      <c r="J153" t="s">
        <v>783</v>
      </c>
      <c r="K153" t="s">
        <v>784</v>
      </c>
      <c r="L153">
        <v>1339</v>
      </c>
      <c r="N153">
        <v>1007</v>
      </c>
      <c r="O153" t="s">
        <v>166</v>
      </c>
      <c r="P153" t="s">
        <v>166</v>
      </c>
      <c r="Q153">
        <v>1</v>
      </c>
      <c r="W153">
        <v>0</v>
      </c>
      <c r="X153">
        <v>-1660354250</v>
      </c>
      <c r="Y153">
        <v>0.13</v>
      </c>
      <c r="AA153">
        <v>2.44</v>
      </c>
      <c r="AB153">
        <v>0</v>
      </c>
      <c r="AC153">
        <v>0</v>
      </c>
      <c r="AD153">
        <v>0</v>
      </c>
      <c r="AE153">
        <v>2.44</v>
      </c>
      <c r="AF153">
        <v>0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4</v>
      </c>
      <c r="AT153">
        <v>0.13</v>
      </c>
      <c r="AU153" t="s">
        <v>4</v>
      </c>
      <c r="AV153">
        <v>0</v>
      </c>
      <c r="AW153">
        <v>2</v>
      </c>
      <c r="AX153">
        <v>16483651</v>
      </c>
      <c r="AY153">
        <v>1</v>
      </c>
      <c r="AZ153">
        <v>0</v>
      </c>
      <c r="BA153">
        <v>168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Y153*Source!I72</f>
        <v>6.9693000000000005E-2</v>
      </c>
      <c r="CY153">
        <f t="shared" si="12"/>
        <v>2.44</v>
      </c>
      <c r="CZ153">
        <f t="shared" si="13"/>
        <v>2.44</v>
      </c>
      <c r="DA153">
        <f t="shared" si="14"/>
        <v>1</v>
      </c>
      <c r="DB153">
        <v>0</v>
      </c>
    </row>
    <row r="154" spans="1:106" x14ac:dyDescent="0.2">
      <c r="A154">
        <f>ROW(Source!A72)</f>
        <v>72</v>
      </c>
      <c r="B154">
        <v>16483241</v>
      </c>
      <c r="C154">
        <v>16483595</v>
      </c>
      <c r="D154">
        <v>15167572</v>
      </c>
      <c r="E154">
        <v>1</v>
      </c>
      <c r="F154">
        <v>1</v>
      </c>
      <c r="G154">
        <v>1</v>
      </c>
      <c r="H154">
        <v>3</v>
      </c>
      <c r="I154" t="s">
        <v>802</v>
      </c>
      <c r="J154" t="s">
        <v>803</v>
      </c>
      <c r="K154" t="s">
        <v>804</v>
      </c>
      <c r="L154">
        <v>1301</v>
      </c>
      <c r="N154">
        <v>1003</v>
      </c>
      <c r="O154" t="s">
        <v>147</v>
      </c>
      <c r="P154" t="s">
        <v>147</v>
      </c>
      <c r="Q154">
        <v>1</v>
      </c>
      <c r="W154">
        <v>0</v>
      </c>
      <c r="X154">
        <v>1016996156</v>
      </c>
      <c r="Y154">
        <v>177</v>
      </c>
      <c r="AA154">
        <v>0.17</v>
      </c>
      <c r="AB154">
        <v>0</v>
      </c>
      <c r="AC154">
        <v>0</v>
      </c>
      <c r="AD154">
        <v>0</v>
      </c>
      <c r="AE154">
        <v>0.17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4</v>
      </c>
      <c r="AT154">
        <v>177</v>
      </c>
      <c r="AU154" t="s">
        <v>4</v>
      </c>
      <c r="AV154">
        <v>0</v>
      </c>
      <c r="AW154">
        <v>2</v>
      </c>
      <c r="AX154">
        <v>16483652</v>
      </c>
      <c r="AY154">
        <v>1</v>
      </c>
      <c r="AZ154">
        <v>0</v>
      </c>
      <c r="BA154">
        <v>169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Y154*Source!I72</f>
        <v>94.889700000000005</v>
      </c>
      <c r="CY154">
        <f t="shared" si="12"/>
        <v>0.17</v>
      </c>
      <c r="CZ154">
        <f t="shared" si="13"/>
        <v>0.17</v>
      </c>
      <c r="DA154">
        <f t="shared" si="14"/>
        <v>1</v>
      </c>
      <c r="DB154">
        <v>0</v>
      </c>
    </row>
    <row r="155" spans="1:106" x14ac:dyDescent="0.2">
      <c r="A155">
        <f>ROW(Source!A72)</f>
        <v>72</v>
      </c>
      <c r="B155">
        <v>16483241</v>
      </c>
      <c r="C155">
        <v>16483595</v>
      </c>
      <c r="D155">
        <v>15167577</v>
      </c>
      <c r="E155">
        <v>1</v>
      </c>
      <c r="F155">
        <v>1</v>
      </c>
      <c r="G155">
        <v>1</v>
      </c>
      <c r="H155">
        <v>3</v>
      </c>
      <c r="I155" t="s">
        <v>805</v>
      </c>
      <c r="J155" t="s">
        <v>806</v>
      </c>
      <c r="K155" t="s">
        <v>807</v>
      </c>
      <c r="L155">
        <v>1308</v>
      </c>
      <c r="N155">
        <v>1003</v>
      </c>
      <c r="O155" t="s">
        <v>38</v>
      </c>
      <c r="P155" t="s">
        <v>38</v>
      </c>
      <c r="Q155">
        <v>100</v>
      </c>
      <c r="W155">
        <v>0</v>
      </c>
      <c r="X155">
        <v>254035190</v>
      </c>
      <c r="Y155">
        <v>1.62</v>
      </c>
      <c r="AA155">
        <v>173</v>
      </c>
      <c r="AB155">
        <v>0</v>
      </c>
      <c r="AC155">
        <v>0</v>
      </c>
      <c r="AD155">
        <v>0</v>
      </c>
      <c r="AE155">
        <v>173</v>
      </c>
      <c r="AF155">
        <v>0</v>
      </c>
      <c r="AG155">
        <v>0</v>
      </c>
      <c r="AH155">
        <v>0</v>
      </c>
      <c r="AI155">
        <v>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4</v>
      </c>
      <c r="AT155">
        <v>1.62</v>
      </c>
      <c r="AU155" t="s">
        <v>4</v>
      </c>
      <c r="AV155">
        <v>0</v>
      </c>
      <c r="AW155">
        <v>2</v>
      </c>
      <c r="AX155">
        <v>16483653</v>
      </c>
      <c r="AY155">
        <v>1</v>
      </c>
      <c r="AZ155">
        <v>0</v>
      </c>
      <c r="BA155">
        <v>170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Y155*Source!I72</f>
        <v>0.86848200000000009</v>
      </c>
      <c r="CY155">
        <f t="shared" si="12"/>
        <v>173</v>
      </c>
      <c r="CZ155">
        <f t="shared" si="13"/>
        <v>173</v>
      </c>
      <c r="DA155">
        <f t="shared" si="14"/>
        <v>1</v>
      </c>
      <c r="DB155">
        <v>0</v>
      </c>
    </row>
    <row r="156" spans="1:106" x14ac:dyDescent="0.2">
      <c r="A156">
        <f>ROW(Source!A72)</f>
        <v>72</v>
      </c>
      <c r="B156">
        <v>16483241</v>
      </c>
      <c r="C156">
        <v>16483595</v>
      </c>
      <c r="D156">
        <v>15162565</v>
      </c>
      <c r="E156">
        <v>17</v>
      </c>
      <c r="F156">
        <v>1</v>
      </c>
      <c r="G156">
        <v>1</v>
      </c>
      <c r="H156">
        <v>3</v>
      </c>
      <c r="I156" t="s">
        <v>145</v>
      </c>
      <c r="J156" t="s">
        <v>4</v>
      </c>
      <c r="K156" t="s">
        <v>146</v>
      </c>
      <c r="L156">
        <v>1301</v>
      </c>
      <c r="N156">
        <v>1003</v>
      </c>
      <c r="O156" t="s">
        <v>147</v>
      </c>
      <c r="P156" t="s">
        <v>147</v>
      </c>
      <c r="Q156">
        <v>1</v>
      </c>
      <c r="W156">
        <v>0</v>
      </c>
      <c r="X156">
        <v>-1225318320</v>
      </c>
      <c r="Y156">
        <v>117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1</v>
      </c>
      <c r="AJ156">
        <v>1</v>
      </c>
      <c r="AK156">
        <v>1</v>
      </c>
      <c r="AL156">
        <v>1</v>
      </c>
      <c r="AN156">
        <v>0</v>
      </c>
      <c r="AO156">
        <v>0</v>
      </c>
      <c r="AP156">
        <v>0</v>
      </c>
      <c r="AQ156">
        <v>0</v>
      </c>
      <c r="AR156">
        <v>0</v>
      </c>
      <c r="AS156" t="s">
        <v>4</v>
      </c>
      <c r="AT156">
        <v>117</v>
      </c>
      <c r="AU156" t="s">
        <v>4</v>
      </c>
      <c r="AV156">
        <v>0</v>
      </c>
      <c r="AW156">
        <v>2</v>
      </c>
      <c r="AX156">
        <v>16483654</v>
      </c>
      <c r="AY156">
        <v>1</v>
      </c>
      <c r="AZ156">
        <v>0</v>
      </c>
      <c r="BA156">
        <v>171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Y156*Source!I72</f>
        <v>62.723700000000001</v>
      </c>
      <c r="CY156">
        <f t="shared" si="12"/>
        <v>0</v>
      </c>
      <c r="CZ156">
        <f t="shared" si="13"/>
        <v>0</v>
      </c>
      <c r="DA156">
        <f t="shared" si="14"/>
        <v>1</v>
      </c>
      <c r="DB156">
        <v>0</v>
      </c>
    </row>
    <row r="157" spans="1:106" x14ac:dyDescent="0.2">
      <c r="A157">
        <f>ROW(Source!A72)</f>
        <v>72</v>
      </c>
      <c r="B157">
        <v>16483241</v>
      </c>
      <c r="C157">
        <v>16483595</v>
      </c>
      <c r="D157">
        <v>15167642</v>
      </c>
      <c r="E157">
        <v>1</v>
      </c>
      <c r="F157">
        <v>1</v>
      </c>
      <c r="G157">
        <v>1</v>
      </c>
      <c r="H157">
        <v>3</v>
      </c>
      <c r="I157" t="s">
        <v>141</v>
      </c>
      <c r="J157" t="s">
        <v>143</v>
      </c>
      <c r="K157" t="s">
        <v>142</v>
      </c>
      <c r="L157">
        <v>1302</v>
      </c>
      <c r="N157">
        <v>1003</v>
      </c>
      <c r="O157" t="s">
        <v>116</v>
      </c>
      <c r="P157" t="s">
        <v>116</v>
      </c>
      <c r="Q157">
        <v>10</v>
      </c>
      <c r="W157">
        <v>0</v>
      </c>
      <c r="X157">
        <v>-1324358341</v>
      </c>
      <c r="Y157">
        <v>11.7</v>
      </c>
      <c r="AA157">
        <v>59.2</v>
      </c>
      <c r="AB157">
        <v>0</v>
      </c>
      <c r="AC157">
        <v>0</v>
      </c>
      <c r="AD157">
        <v>0</v>
      </c>
      <c r="AE157">
        <v>59.2</v>
      </c>
      <c r="AF157">
        <v>0</v>
      </c>
      <c r="AG157">
        <v>0</v>
      </c>
      <c r="AH157">
        <v>0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0</v>
      </c>
      <c r="AP157">
        <v>0</v>
      </c>
      <c r="AQ157">
        <v>0</v>
      </c>
      <c r="AR157">
        <v>0</v>
      </c>
      <c r="AS157" t="s">
        <v>4</v>
      </c>
      <c r="AT157">
        <v>11.7</v>
      </c>
      <c r="AU157" t="s">
        <v>4</v>
      </c>
      <c r="AV157">
        <v>0</v>
      </c>
      <c r="AW157">
        <v>1</v>
      </c>
      <c r="AX157">
        <v>-1</v>
      </c>
      <c r="AY157">
        <v>0</v>
      </c>
      <c r="AZ157">
        <v>0</v>
      </c>
      <c r="BA157" t="s">
        <v>4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Y157*Source!I72</f>
        <v>6.2723699999999996</v>
      </c>
      <c r="CY157">
        <f t="shared" si="12"/>
        <v>59.2</v>
      </c>
      <c r="CZ157">
        <f t="shared" si="13"/>
        <v>59.2</v>
      </c>
      <c r="DA157">
        <f t="shared" si="14"/>
        <v>1</v>
      </c>
      <c r="DB157">
        <v>0</v>
      </c>
    </row>
    <row r="158" spans="1:106" x14ac:dyDescent="0.2">
      <c r="A158">
        <f>ROW(Source!A72)</f>
        <v>72</v>
      </c>
      <c r="B158">
        <v>16483241</v>
      </c>
      <c r="C158">
        <v>16483595</v>
      </c>
      <c r="D158">
        <v>15170110</v>
      </c>
      <c r="E158">
        <v>1</v>
      </c>
      <c r="F158">
        <v>1</v>
      </c>
      <c r="G158">
        <v>1</v>
      </c>
      <c r="H158">
        <v>3</v>
      </c>
      <c r="I158" t="s">
        <v>808</v>
      </c>
      <c r="J158" t="s">
        <v>809</v>
      </c>
      <c r="K158" t="s">
        <v>810</v>
      </c>
      <c r="L158">
        <v>1355</v>
      </c>
      <c r="N158">
        <v>1010</v>
      </c>
      <c r="O158" t="s">
        <v>258</v>
      </c>
      <c r="P158" t="s">
        <v>258</v>
      </c>
      <c r="Q158">
        <v>100</v>
      </c>
      <c r="W158">
        <v>0</v>
      </c>
      <c r="X158">
        <v>1307649985</v>
      </c>
      <c r="Y158">
        <v>0.7</v>
      </c>
      <c r="AA158">
        <v>70</v>
      </c>
      <c r="AB158">
        <v>0</v>
      </c>
      <c r="AC158">
        <v>0</v>
      </c>
      <c r="AD158">
        <v>0</v>
      </c>
      <c r="AE158">
        <v>70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4</v>
      </c>
      <c r="AT158">
        <v>0.7</v>
      </c>
      <c r="AU158" t="s">
        <v>4</v>
      </c>
      <c r="AV158">
        <v>0</v>
      </c>
      <c r="AW158">
        <v>2</v>
      </c>
      <c r="AX158">
        <v>16483655</v>
      </c>
      <c r="AY158">
        <v>1</v>
      </c>
      <c r="AZ158">
        <v>0</v>
      </c>
      <c r="BA158">
        <v>172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Y158*Source!I72</f>
        <v>0.37526999999999999</v>
      </c>
      <c r="CY158">
        <f t="shared" si="12"/>
        <v>70</v>
      </c>
      <c r="CZ158">
        <f t="shared" si="13"/>
        <v>70</v>
      </c>
      <c r="DA158">
        <f t="shared" si="14"/>
        <v>1</v>
      </c>
      <c r="DB158">
        <v>0</v>
      </c>
    </row>
    <row r="159" spans="1:106" x14ac:dyDescent="0.2">
      <c r="A159">
        <f>ROW(Source!A72)</f>
        <v>72</v>
      </c>
      <c r="B159">
        <v>16483241</v>
      </c>
      <c r="C159">
        <v>16483595</v>
      </c>
      <c r="D159">
        <v>15170155</v>
      </c>
      <c r="E159">
        <v>1</v>
      </c>
      <c r="F159">
        <v>1</v>
      </c>
      <c r="G159">
        <v>1</v>
      </c>
      <c r="H159">
        <v>3</v>
      </c>
      <c r="I159" t="s">
        <v>811</v>
      </c>
      <c r="J159" t="s">
        <v>812</v>
      </c>
      <c r="K159" t="s">
        <v>813</v>
      </c>
      <c r="L159">
        <v>1355</v>
      </c>
      <c r="N159">
        <v>1010</v>
      </c>
      <c r="O159" t="s">
        <v>258</v>
      </c>
      <c r="P159" t="s">
        <v>258</v>
      </c>
      <c r="Q159">
        <v>100</v>
      </c>
      <c r="W159">
        <v>0</v>
      </c>
      <c r="X159">
        <v>1135215184</v>
      </c>
      <c r="Y159">
        <v>1.63</v>
      </c>
      <c r="AA159">
        <v>8</v>
      </c>
      <c r="AB159">
        <v>0</v>
      </c>
      <c r="AC159">
        <v>0</v>
      </c>
      <c r="AD159">
        <v>0</v>
      </c>
      <c r="AE159">
        <v>8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4</v>
      </c>
      <c r="AT159">
        <v>1.63</v>
      </c>
      <c r="AU159" t="s">
        <v>4</v>
      </c>
      <c r="AV159">
        <v>0</v>
      </c>
      <c r="AW159">
        <v>2</v>
      </c>
      <c r="AX159">
        <v>16483656</v>
      </c>
      <c r="AY159">
        <v>1</v>
      </c>
      <c r="AZ159">
        <v>0</v>
      </c>
      <c r="BA159">
        <v>173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Y159*Source!I72</f>
        <v>0.87384299999999993</v>
      </c>
      <c r="CY159">
        <f t="shared" si="12"/>
        <v>8</v>
      </c>
      <c r="CZ159">
        <f t="shared" si="13"/>
        <v>8</v>
      </c>
      <c r="DA159">
        <f t="shared" si="14"/>
        <v>1</v>
      </c>
      <c r="DB159">
        <v>0</v>
      </c>
    </row>
    <row r="160" spans="1:106" x14ac:dyDescent="0.2">
      <c r="A160">
        <f>ROW(Source!A72)</f>
        <v>72</v>
      </c>
      <c r="B160">
        <v>16483241</v>
      </c>
      <c r="C160">
        <v>16483595</v>
      </c>
      <c r="D160">
        <v>15170385</v>
      </c>
      <c r="E160">
        <v>1</v>
      </c>
      <c r="F160">
        <v>1</v>
      </c>
      <c r="G160">
        <v>1</v>
      </c>
      <c r="H160">
        <v>3</v>
      </c>
      <c r="I160" t="s">
        <v>814</v>
      </c>
      <c r="J160" t="s">
        <v>815</v>
      </c>
      <c r="K160" t="s">
        <v>816</v>
      </c>
      <c r="L160">
        <v>1355</v>
      </c>
      <c r="N160">
        <v>1010</v>
      </c>
      <c r="O160" t="s">
        <v>258</v>
      </c>
      <c r="P160" t="s">
        <v>258</v>
      </c>
      <c r="Q160">
        <v>100</v>
      </c>
      <c r="W160">
        <v>0</v>
      </c>
      <c r="X160">
        <v>-1705958995</v>
      </c>
      <c r="Y160">
        <v>14.19</v>
      </c>
      <c r="AA160">
        <v>2</v>
      </c>
      <c r="AB160">
        <v>0</v>
      </c>
      <c r="AC160">
        <v>0</v>
      </c>
      <c r="AD160">
        <v>0</v>
      </c>
      <c r="AE160">
        <v>2</v>
      </c>
      <c r="AF160">
        <v>0</v>
      </c>
      <c r="AG160">
        <v>0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4</v>
      </c>
      <c r="AT160">
        <v>14.19</v>
      </c>
      <c r="AU160" t="s">
        <v>4</v>
      </c>
      <c r="AV160">
        <v>0</v>
      </c>
      <c r="AW160">
        <v>2</v>
      </c>
      <c r="AX160">
        <v>16483657</v>
      </c>
      <c r="AY160">
        <v>1</v>
      </c>
      <c r="AZ160">
        <v>0</v>
      </c>
      <c r="BA160">
        <v>174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Y160*Source!I72</f>
        <v>7.607259</v>
      </c>
      <c r="CY160">
        <f t="shared" si="12"/>
        <v>2</v>
      </c>
      <c r="CZ160">
        <f t="shared" si="13"/>
        <v>2</v>
      </c>
      <c r="DA160">
        <f t="shared" si="14"/>
        <v>1</v>
      </c>
      <c r="DB160">
        <v>0</v>
      </c>
    </row>
    <row r="161" spans="1:106" x14ac:dyDescent="0.2">
      <c r="A161">
        <f>ROW(Source!A72)</f>
        <v>72</v>
      </c>
      <c r="B161">
        <v>16483241</v>
      </c>
      <c r="C161">
        <v>16483595</v>
      </c>
      <c r="D161">
        <v>15170386</v>
      </c>
      <c r="E161">
        <v>1</v>
      </c>
      <c r="F161">
        <v>1</v>
      </c>
      <c r="G161">
        <v>1</v>
      </c>
      <c r="H161">
        <v>3</v>
      </c>
      <c r="I161" t="s">
        <v>817</v>
      </c>
      <c r="J161" t="s">
        <v>818</v>
      </c>
      <c r="K161" t="s">
        <v>819</v>
      </c>
      <c r="L161">
        <v>1355</v>
      </c>
      <c r="N161">
        <v>1010</v>
      </c>
      <c r="O161" t="s">
        <v>258</v>
      </c>
      <c r="P161" t="s">
        <v>258</v>
      </c>
      <c r="Q161">
        <v>100</v>
      </c>
      <c r="W161">
        <v>0</v>
      </c>
      <c r="X161">
        <v>1246439685</v>
      </c>
      <c r="Y161">
        <v>37.880000000000003</v>
      </c>
      <c r="AA161">
        <v>3</v>
      </c>
      <c r="AB161">
        <v>0</v>
      </c>
      <c r="AC161">
        <v>0</v>
      </c>
      <c r="AD161">
        <v>0</v>
      </c>
      <c r="AE161">
        <v>3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4</v>
      </c>
      <c r="AT161">
        <v>37.880000000000003</v>
      </c>
      <c r="AU161" t="s">
        <v>4</v>
      </c>
      <c r="AV161">
        <v>0</v>
      </c>
      <c r="AW161">
        <v>2</v>
      </c>
      <c r="AX161">
        <v>16483658</v>
      </c>
      <c r="AY161">
        <v>1</v>
      </c>
      <c r="AZ161">
        <v>0</v>
      </c>
      <c r="BA161">
        <v>175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Y161*Source!I72</f>
        <v>20.307468000000004</v>
      </c>
      <c r="CY161">
        <f t="shared" si="12"/>
        <v>3</v>
      </c>
      <c r="CZ161">
        <f t="shared" si="13"/>
        <v>3</v>
      </c>
      <c r="DA161">
        <f t="shared" si="14"/>
        <v>1</v>
      </c>
      <c r="DB161">
        <v>0</v>
      </c>
    </row>
    <row r="162" spans="1:106" x14ac:dyDescent="0.2">
      <c r="A162">
        <f>ROW(Source!A72)</f>
        <v>72</v>
      </c>
      <c r="B162">
        <v>16483241</v>
      </c>
      <c r="C162">
        <v>16483595</v>
      </c>
      <c r="D162">
        <v>15162556</v>
      </c>
      <c r="E162">
        <v>17</v>
      </c>
      <c r="F162">
        <v>1</v>
      </c>
      <c r="G162">
        <v>1</v>
      </c>
      <c r="H162">
        <v>3</v>
      </c>
      <c r="I162" t="s">
        <v>149</v>
      </c>
      <c r="J162" t="s">
        <v>4</v>
      </c>
      <c r="K162" t="s">
        <v>150</v>
      </c>
      <c r="L162">
        <v>1301</v>
      </c>
      <c r="N162">
        <v>1003</v>
      </c>
      <c r="O162" t="s">
        <v>147</v>
      </c>
      <c r="P162" t="s">
        <v>147</v>
      </c>
      <c r="Q162">
        <v>1</v>
      </c>
      <c r="W162">
        <v>0</v>
      </c>
      <c r="X162">
        <v>-543280927</v>
      </c>
      <c r="Y162">
        <v>86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0</v>
      </c>
      <c r="AP162">
        <v>0</v>
      </c>
      <c r="AQ162">
        <v>0</v>
      </c>
      <c r="AR162">
        <v>0</v>
      </c>
      <c r="AS162" t="s">
        <v>4</v>
      </c>
      <c r="AT162">
        <v>86</v>
      </c>
      <c r="AU162" t="s">
        <v>4</v>
      </c>
      <c r="AV162">
        <v>0</v>
      </c>
      <c r="AW162">
        <v>2</v>
      </c>
      <c r="AX162">
        <v>16483659</v>
      </c>
      <c r="AY162">
        <v>1</v>
      </c>
      <c r="AZ162">
        <v>0</v>
      </c>
      <c r="BA162">
        <v>176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Y162*Source!I72</f>
        <v>46.104600000000005</v>
      </c>
      <c r="CY162">
        <f t="shared" si="12"/>
        <v>0</v>
      </c>
      <c r="CZ162">
        <f t="shared" si="13"/>
        <v>0</v>
      </c>
      <c r="DA162">
        <f t="shared" si="14"/>
        <v>1</v>
      </c>
      <c r="DB162">
        <v>0</v>
      </c>
    </row>
    <row r="163" spans="1:106" x14ac:dyDescent="0.2">
      <c r="A163">
        <f>ROW(Source!A72)</f>
        <v>72</v>
      </c>
      <c r="B163">
        <v>16483241</v>
      </c>
      <c r="C163">
        <v>16483595</v>
      </c>
      <c r="D163">
        <v>15162557</v>
      </c>
      <c r="E163">
        <v>17</v>
      </c>
      <c r="F163">
        <v>1</v>
      </c>
      <c r="G163">
        <v>1</v>
      </c>
      <c r="H163">
        <v>3</v>
      </c>
      <c r="I163" t="s">
        <v>149</v>
      </c>
      <c r="J163" t="s">
        <v>4</v>
      </c>
      <c r="K163" t="s">
        <v>159</v>
      </c>
      <c r="L163">
        <v>1301</v>
      </c>
      <c r="N163">
        <v>1003</v>
      </c>
      <c r="O163" t="s">
        <v>147</v>
      </c>
      <c r="P163" t="s">
        <v>147</v>
      </c>
      <c r="Q163">
        <v>1</v>
      </c>
      <c r="W163">
        <v>0</v>
      </c>
      <c r="X163">
        <v>-200649644</v>
      </c>
      <c r="Y163">
        <v>254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0</v>
      </c>
      <c r="AP163">
        <v>0</v>
      </c>
      <c r="AQ163">
        <v>0</v>
      </c>
      <c r="AR163">
        <v>0</v>
      </c>
      <c r="AS163" t="s">
        <v>4</v>
      </c>
      <c r="AT163">
        <v>254</v>
      </c>
      <c r="AU163" t="s">
        <v>4</v>
      </c>
      <c r="AV163">
        <v>0</v>
      </c>
      <c r="AW163">
        <v>2</v>
      </c>
      <c r="AX163">
        <v>16483660</v>
      </c>
      <c r="AY163">
        <v>1</v>
      </c>
      <c r="AZ163">
        <v>0</v>
      </c>
      <c r="BA163">
        <v>177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Y163*Source!I72</f>
        <v>136.1694</v>
      </c>
      <c r="CY163">
        <f t="shared" si="12"/>
        <v>0</v>
      </c>
      <c r="CZ163">
        <f t="shared" si="13"/>
        <v>0</v>
      </c>
      <c r="DA163">
        <f t="shared" si="14"/>
        <v>1</v>
      </c>
      <c r="DB163">
        <v>0</v>
      </c>
    </row>
    <row r="164" spans="1:106" x14ac:dyDescent="0.2">
      <c r="A164">
        <f>ROW(Source!A72)</f>
        <v>72</v>
      </c>
      <c r="B164">
        <v>16483241</v>
      </c>
      <c r="C164">
        <v>16483595</v>
      </c>
      <c r="D164">
        <v>15188400</v>
      </c>
      <c r="E164">
        <v>1</v>
      </c>
      <c r="F164">
        <v>1</v>
      </c>
      <c r="G164">
        <v>1</v>
      </c>
      <c r="H164">
        <v>3</v>
      </c>
      <c r="I164" t="s">
        <v>152</v>
      </c>
      <c r="J164" t="s">
        <v>153</v>
      </c>
      <c r="K164" t="s">
        <v>150</v>
      </c>
      <c r="L164">
        <v>1301</v>
      </c>
      <c r="N164">
        <v>1003</v>
      </c>
      <c r="O164" t="s">
        <v>147</v>
      </c>
      <c r="P164" t="s">
        <v>147</v>
      </c>
      <c r="Q164">
        <v>1</v>
      </c>
      <c r="W164">
        <v>0</v>
      </c>
      <c r="X164">
        <v>-1637414568</v>
      </c>
      <c r="Y164">
        <v>84.134675999999999</v>
      </c>
      <c r="AA164">
        <v>6.51</v>
      </c>
      <c r="AB164">
        <v>0</v>
      </c>
      <c r="AC164">
        <v>0</v>
      </c>
      <c r="AD164">
        <v>0</v>
      </c>
      <c r="AE164">
        <v>6.51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1</v>
      </c>
      <c r="AL164">
        <v>1</v>
      </c>
      <c r="AN164">
        <v>0</v>
      </c>
      <c r="AO164">
        <v>0</v>
      </c>
      <c r="AP164">
        <v>0</v>
      </c>
      <c r="AQ164">
        <v>0</v>
      </c>
      <c r="AR164">
        <v>0</v>
      </c>
      <c r="AS164" t="s">
        <v>4</v>
      </c>
      <c r="AT164">
        <v>84.134675999999999</v>
      </c>
      <c r="AU164" t="s">
        <v>4</v>
      </c>
      <c r="AV164">
        <v>0</v>
      </c>
      <c r="AW164">
        <v>1</v>
      </c>
      <c r="AX164">
        <v>-1</v>
      </c>
      <c r="AY164">
        <v>0</v>
      </c>
      <c r="AZ164">
        <v>0</v>
      </c>
      <c r="BA164" t="s">
        <v>4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Y164*Source!I72</f>
        <v>45.104599803600003</v>
      </c>
      <c r="CY164">
        <f t="shared" si="12"/>
        <v>6.51</v>
      </c>
      <c r="CZ164">
        <f t="shared" si="13"/>
        <v>6.51</v>
      </c>
      <c r="DA164">
        <f t="shared" si="14"/>
        <v>1</v>
      </c>
      <c r="DB164">
        <v>0</v>
      </c>
    </row>
    <row r="165" spans="1:106" x14ac:dyDescent="0.2">
      <c r="A165">
        <f>ROW(Source!A72)</f>
        <v>72</v>
      </c>
      <c r="B165">
        <v>16483241</v>
      </c>
      <c r="C165">
        <v>16483595</v>
      </c>
      <c r="D165">
        <v>15188434</v>
      </c>
      <c r="E165">
        <v>1</v>
      </c>
      <c r="F165">
        <v>1</v>
      </c>
      <c r="G165">
        <v>1</v>
      </c>
      <c r="H165">
        <v>3</v>
      </c>
      <c r="I165" t="s">
        <v>155</v>
      </c>
      <c r="J165" t="s">
        <v>157</v>
      </c>
      <c r="K165" t="s">
        <v>156</v>
      </c>
      <c r="L165">
        <v>1301</v>
      </c>
      <c r="N165">
        <v>1003</v>
      </c>
      <c r="O165" t="s">
        <v>147</v>
      </c>
      <c r="P165" t="s">
        <v>147</v>
      </c>
      <c r="Q165">
        <v>1</v>
      </c>
      <c r="W165">
        <v>0</v>
      </c>
      <c r="X165">
        <v>-1887205471</v>
      </c>
      <c r="Y165">
        <v>254</v>
      </c>
      <c r="AA165">
        <v>10.72</v>
      </c>
      <c r="AB165">
        <v>0</v>
      </c>
      <c r="AC165">
        <v>0</v>
      </c>
      <c r="AD165">
        <v>0</v>
      </c>
      <c r="AE165">
        <v>10.72</v>
      </c>
      <c r="AF165">
        <v>0</v>
      </c>
      <c r="AG165">
        <v>0</v>
      </c>
      <c r="AH165">
        <v>0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4</v>
      </c>
      <c r="AT165">
        <v>254</v>
      </c>
      <c r="AU165" t="s">
        <v>4</v>
      </c>
      <c r="AV165">
        <v>0</v>
      </c>
      <c r="AW165">
        <v>1</v>
      </c>
      <c r="AX165">
        <v>-1</v>
      </c>
      <c r="AY165">
        <v>0</v>
      </c>
      <c r="AZ165">
        <v>0</v>
      </c>
      <c r="BA165" t="s">
        <v>4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Y165*Source!I72</f>
        <v>136.1694</v>
      </c>
      <c r="CY165">
        <f t="shared" si="12"/>
        <v>10.72</v>
      </c>
      <c r="CZ165">
        <f t="shared" si="13"/>
        <v>10.72</v>
      </c>
      <c r="DA165">
        <f t="shared" si="14"/>
        <v>1</v>
      </c>
      <c r="DB165">
        <v>0</v>
      </c>
    </row>
    <row r="166" spans="1:106" x14ac:dyDescent="0.2">
      <c r="A166">
        <f>ROW(Source!A72)</f>
        <v>72</v>
      </c>
      <c r="B166">
        <v>16483241</v>
      </c>
      <c r="C166">
        <v>16483595</v>
      </c>
      <c r="D166">
        <v>15188491</v>
      </c>
      <c r="E166">
        <v>1</v>
      </c>
      <c r="F166">
        <v>1</v>
      </c>
      <c r="G166">
        <v>1</v>
      </c>
      <c r="H166">
        <v>3</v>
      </c>
      <c r="I166" t="s">
        <v>820</v>
      </c>
      <c r="J166" t="s">
        <v>821</v>
      </c>
      <c r="K166" t="s">
        <v>822</v>
      </c>
      <c r="L166">
        <v>1355</v>
      </c>
      <c r="N166">
        <v>1010</v>
      </c>
      <c r="O166" t="s">
        <v>258</v>
      </c>
      <c r="P166" t="s">
        <v>258</v>
      </c>
      <c r="Q166">
        <v>100</v>
      </c>
      <c r="W166">
        <v>0</v>
      </c>
      <c r="X166">
        <v>-573076483</v>
      </c>
      <c r="Y166">
        <v>0.14000000000000001</v>
      </c>
      <c r="AA166">
        <v>279</v>
      </c>
      <c r="AB166">
        <v>0</v>
      </c>
      <c r="AC166">
        <v>0</v>
      </c>
      <c r="AD166">
        <v>0</v>
      </c>
      <c r="AE166">
        <v>279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4</v>
      </c>
      <c r="AT166">
        <v>0.14000000000000001</v>
      </c>
      <c r="AU166" t="s">
        <v>4</v>
      </c>
      <c r="AV166">
        <v>0</v>
      </c>
      <c r="AW166">
        <v>2</v>
      </c>
      <c r="AX166">
        <v>16483661</v>
      </c>
      <c r="AY166">
        <v>1</v>
      </c>
      <c r="AZ166">
        <v>0</v>
      </c>
      <c r="BA166">
        <v>178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Y166*Source!I72</f>
        <v>7.505400000000001E-2</v>
      </c>
      <c r="CY166">
        <f t="shared" si="12"/>
        <v>279</v>
      </c>
      <c r="CZ166">
        <f t="shared" si="13"/>
        <v>279</v>
      </c>
      <c r="DA166">
        <f t="shared" si="14"/>
        <v>1</v>
      </c>
      <c r="DB166">
        <v>0</v>
      </c>
    </row>
    <row r="167" spans="1:106" x14ac:dyDescent="0.2">
      <c r="A167">
        <f>ROW(Source!A72)</f>
        <v>72</v>
      </c>
      <c r="B167">
        <v>16483241</v>
      </c>
      <c r="C167">
        <v>16483595</v>
      </c>
      <c r="D167">
        <v>15188500</v>
      </c>
      <c r="E167">
        <v>1</v>
      </c>
      <c r="F167">
        <v>1</v>
      </c>
      <c r="G167">
        <v>1</v>
      </c>
      <c r="H167">
        <v>3</v>
      </c>
      <c r="I167" t="s">
        <v>823</v>
      </c>
      <c r="J167" t="s">
        <v>824</v>
      </c>
      <c r="K167" t="s">
        <v>825</v>
      </c>
      <c r="L167">
        <v>1355</v>
      </c>
      <c r="N167">
        <v>1010</v>
      </c>
      <c r="O167" t="s">
        <v>258</v>
      </c>
      <c r="P167" t="s">
        <v>258</v>
      </c>
      <c r="Q167">
        <v>100</v>
      </c>
      <c r="W167">
        <v>0</v>
      </c>
      <c r="X167">
        <v>1526740868</v>
      </c>
      <c r="Y167">
        <v>0.14000000000000001</v>
      </c>
      <c r="AA167">
        <v>279</v>
      </c>
      <c r="AB167">
        <v>0</v>
      </c>
      <c r="AC167">
        <v>0</v>
      </c>
      <c r="AD167">
        <v>0</v>
      </c>
      <c r="AE167">
        <v>279</v>
      </c>
      <c r="AF167">
        <v>0</v>
      </c>
      <c r="AG167">
        <v>0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4</v>
      </c>
      <c r="AT167">
        <v>0.14000000000000001</v>
      </c>
      <c r="AU167" t="s">
        <v>4</v>
      </c>
      <c r="AV167">
        <v>0</v>
      </c>
      <c r="AW167">
        <v>2</v>
      </c>
      <c r="AX167">
        <v>16483662</v>
      </c>
      <c r="AY167">
        <v>1</v>
      </c>
      <c r="AZ167">
        <v>0</v>
      </c>
      <c r="BA167">
        <v>179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Y167*Source!I72</f>
        <v>7.505400000000001E-2</v>
      </c>
      <c r="CY167">
        <f t="shared" si="12"/>
        <v>279</v>
      </c>
      <c r="CZ167">
        <f t="shared" si="13"/>
        <v>279</v>
      </c>
      <c r="DA167">
        <f t="shared" si="14"/>
        <v>1</v>
      </c>
      <c r="DB167">
        <v>0</v>
      </c>
    </row>
    <row r="168" spans="1:106" x14ac:dyDescent="0.2">
      <c r="A168">
        <f>ROW(Source!A72)</f>
        <v>72</v>
      </c>
      <c r="B168">
        <v>16483241</v>
      </c>
      <c r="C168">
        <v>16483595</v>
      </c>
      <c r="D168">
        <v>15198824</v>
      </c>
      <c r="E168">
        <v>1</v>
      </c>
      <c r="F168">
        <v>1</v>
      </c>
      <c r="G168">
        <v>1</v>
      </c>
      <c r="H168">
        <v>3</v>
      </c>
      <c r="I168" t="s">
        <v>164</v>
      </c>
      <c r="J168" t="s">
        <v>167</v>
      </c>
      <c r="K168" t="s">
        <v>165</v>
      </c>
      <c r="L168">
        <v>1339</v>
      </c>
      <c r="N168">
        <v>1007</v>
      </c>
      <c r="O168" t="s">
        <v>166</v>
      </c>
      <c r="P168" t="s">
        <v>166</v>
      </c>
      <c r="Q168">
        <v>1</v>
      </c>
      <c r="W168">
        <v>0</v>
      </c>
      <c r="X168">
        <v>1312558431</v>
      </c>
      <c r="Y168">
        <v>103</v>
      </c>
      <c r="AA168">
        <v>350.09</v>
      </c>
      <c r="AB168">
        <v>0</v>
      </c>
      <c r="AC168">
        <v>0</v>
      </c>
      <c r="AD168">
        <v>0</v>
      </c>
      <c r="AE168">
        <v>350.09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0</v>
      </c>
      <c r="AP168">
        <v>0</v>
      </c>
      <c r="AQ168">
        <v>0</v>
      </c>
      <c r="AR168">
        <v>0</v>
      </c>
      <c r="AS168" t="s">
        <v>4</v>
      </c>
      <c r="AT168">
        <v>103</v>
      </c>
      <c r="AU168" t="s">
        <v>4</v>
      </c>
      <c r="AV168">
        <v>0</v>
      </c>
      <c r="AW168">
        <v>1</v>
      </c>
      <c r="AX168">
        <v>-1</v>
      </c>
      <c r="AY168">
        <v>0</v>
      </c>
      <c r="AZ168">
        <v>0</v>
      </c>
      <c r="BA168" t="s">
        <v>4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Y168*Source!I72</f>
        <v>55.218299999999999</v>
      </c>
      <c r="CY168">
        <f t="shared" si="12"/>
        <v>350.09</v>
      </c>
      <c r="CZ168">
        <f t="shared" si="13"/>
        <v>350.09</v>
      </c>
      <c r="DA168">
        <f t="shared" si="14"/>
        <v>1</v>
      </c>
      <c r="DB168">
        <v>0</v>
      </c>
    </row>
    <row r="169" spans="1:106" x14ac:dyDescent="0.2">
      <c r="A169">
        <f>ROW(Source!A72)</f>
        <v>72</v>
      </c>
      <c r="B169">
        <v>16483241</v>
      </c>
      <c r="C169">
        <v>16483595</v>
      </c>
      <c r="D169">
        <v>15162592</v>
      </c>
      <c r="E169">
        <v>17</v>
      </c>
      <c r="F169">
        <v>1</v>
      </c>
      <c r="G169">
        <v>1</v>
      </c>
      <c r="H169">
        <v>3</v>
      </c>
      <c r="I169" t="s">
        <v>161</v>
      </c>
      <c r="J169" t="s">
        <v>4</v>
      </c>
      <c r="K169" t="s">
        <v>162</v>
      </c>
      <c r="L169">
        <v>1327</v>
      </c>
      <c r="N169">
        <v>1005</v>
      </c>
      <c r="O169" t="s">
        <v>17</v>
      </c>
      <c r="P169" t="s">
        <v>17</v>
      </c>
      <c r="Q169">
        <v>1</v>
      </c>
      <c r="W169">
        <v>0</v>
      </c>
      <c r="X169">
        <v>-1200034925</v>
      </c>
      <c r="Y169">
        <v>103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0</v>
      </c>
      <c r="AP169">
        <v>0</v>
      </c>
      <c r="AQ169">
        <v>0</v>
      </c>
      <c r="AR169">
        <v>0</v>
      </c>
      <c r="AS169" t="s">
        <v>4</v>
      </c>
      <c r="AT169">
        <v>103</v>
      </c>
      <c r="AU169" t="s">
        <v>4</v>
      </c>
      <c r="AV169">
        <v>0</v>
      </c>
      <c r="AW169">
        <v>2</v>
      </c>
      <c r="AX169">
        <v>16483664</v>
      </c>
      <c r="AY169">
        <v>1</v>
      </c>
      <c r="AZ169">
        <v>0</v>
      </c>
      <c r="BA169">
        <v>181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Y169*Source!I72</f>
        <v>55.218299999999999</v>
      </c>
      <c r="CY169">
        <f t="shared" si="12"/>
        <v>0</v>
      </c>
      <c r="CZ169">
        <f t="shared" si="13"/>
        <v>0</v>
      </c>
      <c r="DA169">
        <f t="shared" si="14"/>
        <v>1</v>
      </c>
      <c r="DB169">
        <v>0</v>
      </c>
    </row>
    <row r="170" spans="1:106" x14ac:dyDescent="0.2">
      <c r="A170">
        <f>ROW(Source!A72)</f>
        <v>72</v>
      </c>
      <c r="B170">
        <v>16483241</v>
      </c>
      <c r="C170">
        <v>16483595</v>
      </c>
      <c r="D170">
        <v>15203471</v>
      </c>
      <c r="E170">
        <v>1</v>
      </c>
      <c r="F170">
        <v>1</v>
      </c>
      <c r="G170">
        <v>1</v>
      </c>
      <c r="H170">
        <v>3</v>
      </c>
      <c r="I170" t="s">
        <v>826</v>
      </c>
      <c r="J170" t="s">
        <v>827</v>
      </c>
      <c r="K170" t="s">
        <v>828</v>
      </c>
      <c r="L170">
        <v>1346</v>
      </c>
      <c r="N170">
        <v>1009</v>
      </c>
      <c r="O170" t="s">
        <v>550</v>
      </c>
      <c r="P170" t="s">
        <v>550</v>
      </c>
      <c r="Q170">
        <v>1</v>
      </c>
      <c r="W170">
        <v>0</v>
      </c>
      <c r="X170">
        <v>1693558002</v>
      </c>
      <c r="Y170">
        <v>20</v>
      </c>
      <c r="AA170">
        <v>13.08</v>
      </c>
      <c r="AB170">
        <v>0</v>
      </c>
      <c r="AC170">
        <v>0</v>
      </c>
      <c r="AD170">
        <v>0</v>
      </c>
      <c r="AE170">
        <v>13.08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4</v>
      </c>
      <c r="AT170">
        <v>20</v>
      </c>
      <c r="AU170" t="s">
        <v>4</v>
      </c>
      <c r="AV170">
        <v>0</v>
      </c>
      <c r="AW170">
        <v>2</v>
      </c>
      <c r="AX170">
        <v>16483665</v>
      </c>
      <c r="AY170">
        <v>1</v>
      </c>
      <c r="AZ170">
        <v>0</v>
      </c>
      <c r="BA170">
        <v>182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Y170*Source!I72</f>
        <v>10.722000000000001</v>
      </c>
      <c r="CY170">
        <f t="shared" si="12"/>
        <v>13.08</v>
      </c>
      <c r="CZ170">
        <f t="shared" si="13"/>
        <v>13.08</v>
      </c>
      <c r="DA170">
        <f t="shared" si="14"/>
        <v>1</v>
      </c>
      <c r="DB170">
        <v>0</v>
      </c>
    </row>
    <row r="171" spans="1:106" x14ac:dyDescent="0.2">
      <c r="A171">
        <f>ROW(Source!A72)</f>
        <v>72</v>
      </c>
      <c r="B171">
        <v>16483241</v>
      </c>
      <c r="C171">
        <v>16483595</v>
      </c>
      <c r="D171">
        <v>15204745</v>
      </c>
      <c r="E171">
        <v>1</v>
      </c>
      <c r="F171">
        <v>1</v>
      </c>
      <c r="G171">
        <v>1</v>
      </c>
      <c r="H171">
        <v>3</v>
      </c>
      <c r="I171" t="s">
        <v>829</v>
      </c>
      <c r="J171" t="s">
        <v>830</v>
      </c>
      <c r="K171" t="s">
        <v>831</v>
      </c>
      <c r="L171">
        <v>1346</v>
      </c>
      <c r="N171">
        <v>1009</v>
      </c>
      <c r="O171" t="s">
        <v>550</v>
      </c>
      <c r="P171" t="s">
        <v>550</v>
      </c>
      <c r="Q171">
        <v>1</v>
      </c>
      <c r="W171">
        <v>0</v>
      </c>
      <c r="X171">
        <v>-1147914635</v>
      </c>
      <c r="Y171">
        <v>20</v>
      </c>
      <c r="AA171">
        <v>7.46</v>
      </c>
      <c r="AB171">
        <v>0</v>
      </c>
      <c r="AC171">
        <v>0</v>
      </c>
      <c r="AD171">
        <v>0</v>
      </c>
      <c r="AE171">
        <v>7.46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4</v>
      </c>
      <c r="AT171">
        <v>20</v>
      </c>
      <c r="AU171" t="s">
        <v>4</v>
      </c>
      <c r="AV171">
        <v>0</v>
      </c>
      <c r="AW171">
        <v>2</v>
      </c>
      <c r="AX171">
        <v>16483666</v>
      </c>
      <c r="AY171">
        <v>1</v>
      </c>
      <c r="AZ171">
        <v>0</v>
      </c>
      <c r="BA171">
        <v>183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Y171*Source!I72</f>
        <v>10.722000000000001</v>
      </c>
      <c r="CY171">
        <f t="shared" si="12"/>
        <v>7.46</v>
      </c>
      <c r="CZ171">
        <f t="shared" si="13"/>
        <v>7.46</v>
      </c>
      <c r="DA171">
        <f t="shared" si="14"/>
        <v>1</v>
      </c>
      <c r="DB171">
        <v>0</v>
      </c>
    </row>
    <row r="172" spans="1:106" x14ac:dyDescent="0.2">
      <c r="A172">
        <f>ROW(Source!A72)</f>
        <v>72</v>
      </c>
      <c r="B172">
        <v>16483241</v>
      </c>
      <c r="C172">
        <v>16483595</v>
      </c>
      <c r="D172">
        <v>15204748</v>
      </c>
      <c r="E172">
        <v>1</v>
      </c>
      <c r="F172">
        <v>1</v>
      </c>
      <c r="G172">
        <v>1</v>
      </c>
      <c r="H172">
        <v>3</v>
      </c>
      <c r="I172" t="s">
        <v>832</v>
      </c>
      <c r="J172" t="s">
        <v>833</v>
      </c>
      <c r="K172" t="s">
        <v>834</v>
      </c>
      <c r="L172">
        <v>1346</v>
      </c>
      <c r="N172">
        <v>1009</v>
      </c>
      <c r="O172" t="s">
        <v>550</v>
      </c>
      <c r="P172" t="s">
        <v>550</v>
      </c>
      <c r="Q172">
        <v>1</v>
      </c>
      <c r="W172">
        <v>0</v>
      </c>
      <c r="X172">
        <v>1425634898</v>
      </c>
      <c r="Y172">
        <v>150</v>
      </c>
      <c r="AA172">
        <v>2.7</v>
      </c>
      <c r="AB172">
        <v>0</v>
      </c>
      <c r="AC172">
        <v>0</v>
      </c>
      <c r="AD172">
        <v>0</v>
      </c>
      <c r="AE172">
        <v>2.7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4</v>
      </c>
      <c r="AT172">
        <v>150</v>
      </c>
      <c r="AU172" t="s">
        <v>4</v>
      </c>
      <c r="AV172">
        <v>0</v>
      </c>
      <c r="AW172">
        <v>2</v>
      </c>
      <c r="AX172">
        <v>16483667</v>
      </c>
      <c r="AY172">
        <v>1</v>
      </c>
      <c r="AZ172">
        <v>0</v>
      </c>
      <c r="BA172">
        <v>184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Y172*Source!I72</f>
        <v>80.415000000000006</v>
      </c>
      <c r="CY172">
        <f t="shared" si="12"/>
        <v>2.7</v>
      </c>
      <c r="CZ172">
        <f t="shared" si="13"/>
        <v>2.7</v>
      </c>
      <c r="DA172">
        <f t="shared" si="14"/>
        <v>1</v>
      </c>
      <c r="DB172">
        <v>0</v>
      </c>
    </row>
    <row r="173" spans="1:106" x14ac:dyDescent="0.2">
      <c r="A173">
        <f>ROW(Source!A73)</f>
        <v>73</v>
      </c>
      <c r="B173">
        <v>16483255</v>
      </c>
      <c r="C173">
        <v>16483595</v>
      </c>
      <c r="D173">
        <v>15430447</v>
      </c>
      <c r="E173">
        <v>1</v>
      </c>
      <c r="F173">
        <v>1</v>
      </c>
      <c r="G173">
        <v>1</v>
      </c>
      <c r="H173">
        <v>1</v>
      </c>
      <c r="I173" t="s">
        <v>797</v>
      </c>
      <c r="J173" t="s">
        <v>4</v>
      </c>
      <c r="K173" t="s">
        <v>798</v>
      </c>
      <c r="L173">
        <v>1191</v>
      </c>
      <c r="N173">
        <v>1013</v>
      </c>
      <c r="O173" t="s">
        <v>695</v>
      </c>
      <c r="P173" t="s">
        <v>695</v>
      </c>
      <c r="Q173">
        <v>1</v>
      </c>
      <c r="W173">
        <v>0</v>
      </c>
      <c r="X173">
        <v>145020957</v>
      </c>
      <c r="Y173">
        <v>156.39999999999998</v>
      </c>
      <c r="AA173">
        <v>0</v>
      </c>
      <c r="AB173">
        <v>0</v>
      </c>
      <c r="AC173">
        <v>0</v>
      </c>
      <c r="AD173">
        <v>59.23</v>
      </c>
      <c r="AE173">
        <v>0</v>
      </c>
      <c r="AF173">
        <v>0</v>
      </c>
      <c r="AG173">
        <v>0</v>
      </c>
      <c r="AH173">
        <v>9.07</v>
      </c>
      <c r="AI173">
        <v>1</v>
      </c>
      <c r="AJ173">
        <v>1</v>
      </c>
      <c r="AK173">
        <v>1</v>
      </c>
      <c r="AL173">
        <v>6.53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4</v>
      </c>
      <c r="AT173">
        <v>136</v>
      </c>
      <c r="AU173" t="s">
        <v>77</v>
      </c>
      <c r="AV173">
        <v>1</v>
      </c>
      <c r="AW173">
        <v>2</v>
      </c>
      <c r="AX173">
        <v>16483648</v>
      </c>
      <c r="AY173">
        <v>1</v>
      </c>
      <c r="AZ173">
        <v>0</v>
      </c>
      <c r="BA173">
        <v>185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Y173*Source!I73</f>
        <v>83.846039999999988</v>
      </c>
      <c r="CY173">
        <f>AD173</f>
        <v>59.23</v>
      </c>
      <c r="CZ173">
        <f>AH173</f>
        <v>9.07</v>
      </c>
      <c r="DA173">
        <f>AL173</f>
        <v>6.53</v>
      </c>
      <c r="DB173">
        <v>0</v>
      </c>
    </row>
    <row r="174" spans="1:106" x14ac:dyDescent="0.2">
      <c r="A174">
        <f>ROW(Source!A73)</f>
        <v>73</v>
      </c>
      <c r="B174">
        <v>16483255</v>
      </c>
      <c r="C174">
        <v>16483595</v>
      </c>
      <c r="D174">
        <v>15250017</v>
      </c>
      <c r="E174">
        <v>1</v>
      </c>
      <c r="F174">
        <v>1</v>
      </c>
      <c r="G174">
        <v>1</v>
      </c>
      <c r="H174">
        <v>2</v>
      </c>
      <c r="I174" t="s">
        <v>799</v>
      </c>
      <c r="J174" t="s">
        <v>800</v>
      </c>
      <c r="K174" t="s">
        <v>801</v>
      </c>
      <c r="L174">
        <v>1368</v>
      </c>
      <c r="N174">
        <v>1011</v>
      </c>
      <c r="O174" t="s">
        <v>701</v>
      </c>
      <c r="P174" t="s">
        <v>701</v>
      </c>
      <c r="Q174">
        <v>1</v>
      </c>
      <c r="W174">
        <v>0</v>
      </c>
      <c r="X174">
        <v>612354663</v>
      </c>
      <c r="Y174">
        <v>0.21250000000000002</v>
      </c>
      <c r="AA174">
        <v>0</v>
      </c>
      <c r="AB174">
        <v>219.34</v>
      </c>
      <c r="AC174">
        <v>0</v>
      </c>
      <c r="AD174">
        <v>0</v>
      </c>
      <c r="AE174">
        <v>0</v>
      </c>
      <c r="AF174">
        <v>33.590000000000003</v>
      </c>
      <c r="AG174">
        <v>0</v>
      </c>
      <c r="AH174">
        <v>0</v>
      </c>
      <c r="AI174">
        <v>1</v>
      </c>
      <c r="AJ174">
        <v>6.53</v>
      </c>
      <c r="AK174">
        <v>1</v>
      </c>
      <c r="AL174">
        <v>1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4</v>
      </c>
      <c r="AT174">
        <v>0.17</v>
      </c>
      <c r="AU174" t="s">
        <v>76</v>
      </c>
      <c r="AV174">
        <v>0</v>
      </c>
      <c r="AW174">
        <v>2</v>
      </c>
      <c r="AX174">
        <v>16483649</v>
      </c>
      <c r="AY174">
        <v>1</v>
      </c>
      <c r="AZ174">
        <v>0</v>
      </c>
      <c r="BA174">
        <v>186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Y174*Source!I73</f>
        <v>0.11392125000000002</v>
      </c>
      <c r="CY174">
        <f>AB174</f>
        <v>219.34</v>
      </c>
      <c r="CZ174">
        <f>AF174</f>
        <v>33.590000000000003</v>
      </c>
      <c r="DA174">
        <f>AJ174</f>
        <v>6.53</v>
      </c>
      <c r="DB174">
        <v>0</v>
      </c>
    </row>
    <row r="175" spans="1:106" x14ac:dyDescent="0.2">
      <c r="A175">
        <f>ROW(Source!A73)</f>
        <v>73</v>
      </c>
      <c r="B175">
        <v>16483255</v>
      </c>
      <c r="C175">
        <v>16483595</v>
      </c>
      <c r="D175">
        <v>15162588</v>
      </c>
      <c r="E175">
        <v>17</v>
      </c>
      <c r="F175">
        <v>1</v>
      </c>
      <c r="G175">
        <v>1</v>
      </c>
      <c r="H175">
        <v>3</v>
      </c>
      <c r="I175" t="s">
        <v>134</v>
      </c>
      <c r="J175" t="s">
        <v>4</v>
      </c>
      <c r="K175" t="s">
        <v>135</v>
      </c>
      <c r="L175">
        <v>1327</v>
      </c>
      <c r="N175">
        <v>1005</v>
      </c>
      <c r="O175" t="s">
        <v>17</v>
      </c>
      <c r="P175" t="s">
        <v>17</v>
      </c>
      <c r="Q175">
        <v>1</v>
      </c>
      <c r="W175">
        <v>0</v>
      </c>
      <c r="X175">
        <v>-354280000</v>
      </c>
      <c r="Y175">
        <v>449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6.53</v>
      </c>
      <c r="AJ175">
        <v>1</v>
      </c>
      <c r="AK175">
        <v>1</v>
      </c>
      <c r="AL175">
        <v>1</v>
      </c>
      <c r="AN175">
        <v>0</v>
      </c>
      <c r="AO175">
        <v>0</v>
      </c>
      <c r="AP175">
        <v>0</v>
      </c>
      <c r="AQ175">
        <v>0</v>
      </c>
      <c r="AR175">
        <v>0</v>
      </c>
      <c r="AS175" t="s">
        <v>4</v>
      </c>
      <c r="AT175">
        <v>449</v>
      </c>
      <c r="AU175" t="s">
        <v>4</v>
      </c>
      <c r="AV175">
        <v>0</v>
      </c>
      <c r="AW175">
        <v>2</v>
      </c>
      <c r="AX175">
        <v>16483650</v>
      </c>
      <c r="AY175">
        <v>1</v>
      </c>
      <c r="AZ175">
        <v>0</v>
      </c>
      <c r="BA175">
        <v>187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Y175*Source!I73</f>
        <v>240.7089</v>
      </c>
      <c r="CY175">
        <f t="shared" ref="CY175:CY196" si="15">AA175</f>
        <v>0</v>
      </c>
      <c r="CZ175">
        <f t="shared" ref="CZ175:CZ196" si="16">AE175</f>
        <v>0</v>
      </c>
      <c r="DA175">
        <f t="shared" ref="DA175:DA196" si="17">AI175</f>
        <v>6.53</v>
      </c>
      <c r="DB175">
        <v>0</v>
      </c>
    </row>
    <row r="176" spans="1:106" x14ac:dyDescent="0.2">
      <c r="A176">
        <f>ROW(Source!A73)</f>
        <v>73</v>
      </c>
      <c r="B176">
        <v>16483255</v>
      </c>
      <c r="C176">
        <v>16483595</v>
      </c>
      <c r="D176">
        <v>15166811</v>
      </c>
      <c r="E176">
        <v>1</v>
      </c>
      <c r="F176">
        <v>1</v>
      </c>
      <c r="G176">
        <v>1</v>
      </c>
      <c r="H176">
        <v>3</v>
      </c>
      <c r="I176" t="s">
        <v>137</v>
      </c>
      <c r="J176" t="s">
        <v>139</v>
      </c>
      <c r="K176" t="s">
        <v>138</v>
      </c>
      <c r="L176">
        <v>1327</v>
      </c>
      <c r="N176">
        <v>1005</v>
      </c>
      <c r="O176" t="s">
        <v>17</v>
      </c>
      <c r="P176" t="s">
        <v>17</v>
      </c>
      <c r="Q176">
        <v>1</v>
      </c>
      <c r="W176">
        <v>0</v>
      </c>
      <c r="X176">
        <v>-699365668</v>
      </c>
      <c r="Y176">
        <v>449</v>
      </c>
      <c r="AA176">
        <v>94.16</v>
      </c>
      <c r="AB176">
        <v>0</v>
      </c>
      <c r="AC176">
        <v>0</v>
      </c>
      <c r="AD176">
        <v>0</v>
      </c>
      <c r="AE176">
        <v>14.42</v>
      </c>
      <c r="AF176">
        <v>0</v>
      </c>
      <c r="AG176">
        <v>0</v>
      </c>
      <c r="AH176">
        <v>0</v>
      </c>
      <c r="AI176">
        <v>6.53</v>
      </c>
      <c r="AJ176">
        <v>1</v>
      </c>
      <c r="AK176">
        <v>1</v>
      </c>
      <c r="AL176">
        <v>1</v>
      </c>
      <c r="AN176">
        <v>0</v>
      </c>
      <c r="AO176">
        <v>0</v>
      </c>
      <c r="AP176">
        <v>0</v>
      </c>
      <c r="AQ176">
        <v>0</v>
      </c>
      <c r="AR176">
        <v>0</v>
      </c>
      <c r="AS176" t="s">
        <v>4</v>
      </c>
      <c r="AT176">
        <v>449</v>
      </c>
      <c r="AU176" t="s">
        <v>4</v>
      </c>
      <c r="AV176">
        <v>0</v>
      </c>
      <c r="AW176">
        <v>1</v>
      </c>
      <c r="AX176">
        <v>-1</v>
      </c>
      <c r="AY176">
        <v>0</v>
      </c>
      <c r="AZ176">
        <v>0</v>
      </c>
      <c r="BA176" t="s">
        <v>4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Y176*Source!I73</f>
        <v>240.7089</v>
      </c>
      <c r="CY176">
        <f t="shared" si="15"/>
        <v>94.16</v>
      </c>
      <c r="CZ176">
        <f t="shared" si="16"/>
        <v>14.42</v>
      </c>
      <c r="DA176">
        <f t="shared" si="17"/>
        <v>6.53</v>
      </c>
      <c r="DB176">
        <v>0</v>
      </c>
    </row>
    <row r="177" spans="1:106" x14ac:dyDescent="0.2">
      <c r="A177">
        <f>ROW(Source!A73)</f>
        <v>73</v>
      </c>
      <c r="B177">
        <v>16483255</v>
      </c>
      <c r="C177">
        <v>16483595</v>
      </c>
      <c r="D177">
        <v>15167286</v>
      </c>
      <c r="E177">
        <v>1</v>
      </c>
      <c r="F177">
        <v>1</v>
      </c>
      <c r="G177">
        <v>1</v>
      </c>
      <c r="H177">
        <v>3</v>
      </c>
      <c r="I177" t="s">
        <v>782</v>
      </c>
      <c r="J177" t="s">
        <v>783</v>
      </c>
      <c r="K177" t="s">
        <v>784</v>
      </c>
      <c r="L177">
        <v>1339</v>
      </c>
      <c r="N177">
        <v>1007</v>
      </c>
      <c r="O177" t="s">
        <v>166</v>
      </c>
      <c r="P177" t="s">
        <v>166</v>
      </c>
      <c r="Q177">
        <v>1</v>
      </c>
      <c r="W177">
        <v>0</v>
      </c>
      <c r="X177">
        <v>-1660354250</v>
      </c>
      <c r="Y177">
        <v>0.13</v>
      </c>
      <c r="AA177">
        <v>15.93</v>
      </c>
      <c r="AB177">
        <v>0</v>
      </c>
      <c r="AC177">
        <v>0</v>
      </c>
      <c r="AD177">
        <v>0</v>
      </c>
      <c r="AE177">
        <v>2.44</v>
      </c>
      <c r="AF177">
        <v>0</v>
      </c>
      <c r="AG177">
        <v>0</v>
      </c>
      <c r="AH177">
        <v>0</v>
      </c>
      <c r="AI177">
        <v>6.53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4</v>
      </c>
      <c r="AT177">
        <v>0.13</v>
      </c>
      <c r="AU177" t="s">
        <v>4</v>
      </c>
      <c r="AV177">
        <v>0</v>
      </c>
      <c r="AW177">
        <v>2</v>
      </c>
      <c r="AX177">
        <v>16483651</v>
      </c>
      <c r="AY177">
        <v>1</v>
      </c>
      <c r="AZ177">
        <v>0</v>
      </c>
      <c r="BA177">
        <v>188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Y177*Source!I73</f>
        <v>6.9693000000000005E-2</v>
      </c>
      <c r="CY177">
        <f t="shared" si="15"/>
        <v>15.93</v>
      </c>
      <c r="CZ177">
        <f t="shared" si="16"/>
        <v>2.44</v>
      </c>
      <c r="DA177">
        <f t="shared" si="17"/>
        <v>6.53</v>
      </c>
      <c r="DB177">
        <v>0</v>
      </c>
    </row>
    <row r="178" spans="1:106" x14ac:dyDescent="0.2">
      <c r="A178">
        <f>ROW(Source!A73)</f>
        <v>73</v>
      </c>
      <c r="B178">
        <v>16483255</v>
      </c>
      <c r="C178">
        <v>16483595</v>
      </c>
      <c r="D178">
        <v>15167572</v>
      </c>
      <c r="E178">
        <v>1</v>
      </c>
      <c r="F178">
        <v>1</v>
      </c>
      <c r="G178">
        <v>1</v>
      </c>
      <c r="H178">
        <v>3</v>
      </c>
      <c r="I178" t="s">
        <v>802</v>
      </c>
      <c r="J178" t="s">
        <v>803</v>
      </c>
      <c r="K178" t="s">
        <v>804</v>
      </c>
      <c r="L178">
        <v>1301</v>
      </c>
      <c r="N178">
        <v>1003</v>
      </c>
      <c r="O178" t="s">
        <v>147</v>
      </c>
      <c r="P178" t="s">
        <v>147</v>
      </c>
      <c r="Q178">
        <v>1</v>
      </c>
      <c r="W178">
        <v>0</v>
      </c>
      <c r="X178">
        <v>1016996156</v>
      </c>
      <c r="Y178">
        <v>177</v>
      </c>
      <c r="AA178">
        <v>1.1100000000000001</v>
      </c>
      <c r="AB178">
        <v>0</v>
      </c>
      <c r="AC178">
        <v>0</v>
      </c>
      <c r="AD178">
        <v>0</v>
      </c>
      <c r="AE178">
        <v>0.17</v>
      </c>
      <c r="AF178">
        <v>0</v>
      </c>
      <c r="AG178">
        <v>0</v>
      </c>
      <c r="AH178">
        <v>0</v>
      </c>
      <c r="AI178">
        <v>6.53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4</v>
      </c>
      <c r="AT178">
        <v>177</v>
      </c>
      <c r="AU178" t="s">
        <v>4</v>
      </c>
      <c r="AV178">
        <v>0</v>
      </c>
      <c r="AW178">
        <v>2</v>
      </c>
      <c r="AX178">
        <v>16483652</v>
      </c>
      <c r="AY178">
        <v>1</v>
      </c>
      <c r="AZ178">
        <v>0</v>
      </c>
      <c r="BA178">
        <v>189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Y178*Source!I73</f>
        <v>94.889700000000005</v>
      </c>
      <c r="CY178">
        <f t="shared" si="15"/>
        <v>1.1100000000000001</v>
      </c>
      <c r="CZ178">
        <f t="shared" si="16"/>
        <v>0.17</v>
      </c>
      <c r="DA178">
        <f t="shared" si="17"/>
        <v>6.53</v>
      </c>
      <c r="DB178">
        <v>0</v>
      </c>
    </row>
    <row r="179" spans="1:106" x14ac:dyDescent="0.2">
      <c r="A179">
        <f>ROW(Source!A73)</f>
        <v>73</v>
      </c>
      <c r="B179">
        <v>16483255</v>
      </c>
      <c r="C179">
        <v>16483595</v>
      </c>
      <c r="D179">
        <v>15167577</v>
      </c>
      <c r="E179">
        <v>1</v>
      </c>
      <c r="F179">
        <v>1</v>
      </c>
      <c r="G179">
        <v>1</v>
      </c>
      <c r="H179">
        <v>3</v>
      </c>
      <c r="I179" t="s">
        <v>805</v>
      </c>
      <c r="J179" t="s">
        <v>806</v>
      </c>
      <c r="K179" t="s">
        <v>807</v>
      </c>
      <c r="L179">
        <v>1308</v>
      </c>
      <c r="N179">
        <v>1003</v>
      </c>
      <c r="O179" t="s">
        <v>38</v>
      </c>
      <c r="P179" t="s">
        <v>38</v>
      </c>
      <c r="Q179">
        <v>100</v>
      </c>
      <c r="W179">
        <v>0</v>
      </c>
      <c r="X179">
        <v>254035190</v>
      </c>
      <c r="Y179">
        <v>1.62</v>
      </c>
      <c r="AA179">
        <v>1129.69</v>
      </c>
      <c r="AB179">
        <v>0</v>
      </c>
      <c r="AC179">
        <v>0</v>
      </c>
      <c r="AD179">
        <v>0</v>
      </c>
      <c r="AE179">
        <v>173</v>
      </c>
      <c r="AF179">
        <v>0</v>
      </c>
      <c r="AG179">
        <v>0</v>
      </c>
      <c r="AH179">
        <v>0</v>
      </c>
      <c r="AI179">
        <v>6.53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4</v>
      </c>
      <c r="AT179">
        <v>1.62</v>
      </c>
      <c r="AU179" t="s">
        <v>4</v>
      </c>
      <c r="AV179">
        <v>0</v>
      </c>
      <c r="AW179">
        <v>2</v>
      </c>
      <c r="AX179">
        <v>16483653</v>
      </c>
      <c r="AY179">
        <v>1</v>
      </c>
      <c r="AZ179">
        <v>0</v>
      </c>
      <c r="BA179">
        <v>190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Y179*Source!I73</f>
        <v>0.86848200000000009</v>
      </c>
      <c r="CY179">
        <f t="shared" si="15"/>
        <v>1129.69</v>
      </c>
      <c r="CZ179">
        <f t="shared" si="16"/>
        <v>173</v>
      </c>
      <c r="DA179">
        <f t="shared" si="17"/>
        <v>6.53</v>
      </c>
      <c r="DB179">
        <v>0</v>
      </c>
    </row>
    <row r="180" spans="1:106" x14ac:dyDescent="0.2">
      <c r="A180">
        <f>ROW(Source!A73)</f>
        <v>73</v>
      </c>
      <c r="B180">
        <v>16483255</v>
      </c>
      <c r="C180">
        <v>16483595</v>
      </c>
      <c r="D180">
        <v>15162565</v>
      </c>
      <c r="E180">
        <v>17</v>
      </c>
      <c r="F180">
        <v>1</v>
      </c>
      <c r="G180">
        <v>1</v>
      </c>
      <c r="H180">
        <v>3</v>
      </c>
      <c r="I180" t="s">
        <v>145</v>
      </c>
      <c r="J180" t="s">
        <v>4</v>
      </c>
      <c r="K180" t="s">
        <v>146</v>
      </c>
      <c r="L180">
        <v>1301</v>
      </c>
      <c r="N180">
        <v>1003</v>
      </c>
      <c r="O180" t="s">
        <v>147</v>
      </c>
      <c r="P180" t="s">
        <v>147</v>
      </c>
      <c r="Q180">
        <v>1</v>
      </c>
      <c r="W180">
        <v>0</v>
      </c>
      <c r="X180">
        <v>-1225318320</v>
      </c>
      <c r="Y180">
        <v>117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6.53</v>
      </c>
      <c r="AJ180">
        <v>1</v>
      </c>
      <c r="AK180">
        <v>1</v>
      </c>
      <c r="AL180">
        <v>1</v>
      </c>
      <c r="AN180">
        <v>0</v>
      </c>
      <c r="AO180">
        <v>0</v>
      </c>
      <c r="AP180">
        <v>0</v>
      </c>
      <c r="AQ180">
        <v>0</v>
      </c>
      <c r="AR180">
        <v>0</v>
      </c>
      <c r="AS180" t="s">
        <v>4</v>
      </c>
      <c r="AT180">
        <v>117</v>
      </c>
      <c r="AU180" t="s">
        <v>4</v>
      </c>
      <c r="AV180">
        <v>0</v>
      </c>
      <c r="AW180">
        <v>2</v>
      </c>
      <c r="AX180">
        <v>16483654</v>
      </c>
      <c r="AY180">
        <v>1</v>
      </c>
      <c r="AZ180">
        <v>0</v>
      </c>
      <c r="BA180">
        <v>191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Y180*Source!I73</f>
        <v>62.723700000000001</v>
      </c>
      <c r="CY180">
        <f t="shared" si="15"/>
        <v>0</v>
      </c>
      <c r="CZ180">
        <f t="shared" si="16"/>
        <v>0</v>
      </c>
      <c r="DA180">
        <f t="shared" si="17"/>
        <v>6.53</v>
      </c>
      <c r="DB180">
        <v>0</v>
      </c>
    </row>
    <row r="181" spans="1:106" x14ac:dyDescent="0.2">
      <c r="A181">
        <f>ROW(Source!A73)</f>
        <v>73</v>
      </c>
      <c r="B181">
        <v>16483255</v>
      </c>
      <c r="C181">
        <v>16483595</v>
      </c>
      <c r="D181">
        <v>15167642</v>
      </c>
      <c r="E181">
        <v>1</v>
      </c>
      <c r="F181">
        <v>1</v>
      </c>
      <c r="G181">
        <v>1</v>
      </c>
      <c r="H181">
        <v>3</v>
      </c>
      <c r="I181" t="s">
        <v>141</v>
      </c>
      <c r="J181" t="s">
        <v>143</v>
      </c>
      <c r="K181" t="s">
        <v>142</v>
      </c>
      <c r="L181">
        <v>1302</v>
      </c>
      <c r="N181">
        <v>1003</v>
      </c>
      <c r="O181" t="s">
        <v>116</v>
      </c>
      <c r="P181" t="s">
        <v>116</v>
      </c>
      <c r="Q181">
        <v>10</v>
      </c>
      <c r="W181">
        <v>0</v>
      </c>
      <c r="X181">
        <v>-1324358341</v>
      </c>
      <c r="Y181">
        <v>11.7</v>
      </c>
      <c r="AA181">
        <v>386.58</v>
      </c>
      <c r="AB181">
        <v>0</v>
      </c>
      <c r="AC181">
        <v>0</v>
      </c>
      <c r="AD181">
        <v>0</v>
      </c>
      <c r="AE181">
        <v>59.2</v>
      </c>
      <c r="AF181">
        <v>0</v>
      </c>
      <c r="AG181">
        <v>0</v>
      </c>
      <c r="AH181">
        <v>0</v>
      </c>
      <c r="AI181">
        <v>6.53</v>
      </c>
      <c r="AJ181">
        <v>1</v>
      </c>
      <c r="AK181">
        <v>1</v>
      </c>
      <c r="AL181">
        <v>1</v>
      </c>
      <c r="AN181">
        <v>0</v>
      </c>
      <c r="AO181">
        <v>0</v>
      </c>
      <c r="AP181">
        <v>0</v>
      </c>
      <c r="AQ181">
        <v>0</v>
      </c>
      <c r="AR181">
        <v>0</v>
      </c>
      <c r="AS181" t="s">
        <v>4</v>
      </c>
      <c r="AT181">
        <v>11.7</v>
      </c>
      <c r="AU181" t="s">
        <v>4</v>
      </c>
      <c r="AV181">
        <v>0</v>
      </c>
      <c r="AW181">
        <v>1</v>
      </c>
      <c r="AX181">
        <v>-1</v>
      </c>
      <c r="AY181">
        <v>0</v>
      </c>
      <c r="AZ181">
        <v>0</v>
      </c>
      <c r="BA181" t="s">
        <v>4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Y181*Source!I73</f>
        <v>6.2723699999999996</v>
      </c>
      <c r="CY181">
        <f t="shared" si="15"/>
        <v>386.58</v>
      </c>
      <c r="CZ181">
        <f t="shared" si="16"/>
        <v>59.2</v>
      </c>
      <c r="DA181">
        <f t="shared" si="17"/>
        <v>6.53</v>
      </c>
      <c r="DB181">
        <v>0</v>
      </c>
    </row>
    <row r="182" spans="1:106" x14ac:dyDescent="0.2">
      <c r="A182">
        <f>ROW(Source!A73)</f>
        <v>73</v>
      </c>
      <c r="B182">
        <v>16483255</v>
      </c>
      <c r="C182">
        <v>16483595</v>
      </c>
      <c r="D182">
        <v>15170110</v>
      </c>
      <c r="E182">
        <v>1</v>
      </c>
      <c r="F182">
        <v>1</v>
      </c>
      <c r="G182">
        <v>1</v>
      </c>
      <c r="H182">
        <v>3</v>
      </c>
      <c r="I182" t="s">
        <v>808</v>
      </c>
      <c r="J182" t="s">
        <v>809</v>
      </c>
      <c r="K182" t="s">
        <v>810</v>
      </c>
      <c r="L182">
        <v>1355</v>
      </c>
      <c r="N182">
        <v>1010</v>
      </c>
      <c r="O182" t="s">
        <v>258</v>
      </c>
      <c r="P182" t="s">
        <v>258</v>
      </c>
      <c r="Q182">
        <v>100</v>
      </c>
      <c r="W182">
        <v>0</v>
      </c>
      <c r="X182">
        <v>1307649985</v>
      </c>
      <c r="Y182">
        <v>0.7</v>
      </c>
      <c r="AA182">
        <v>457.1</v>
      </c>
      <c r="AB182">
        <v>0</v>
      </c>
      <c r="AC182">
        <v>0</v>
      </c>
      <c r="AD182">
        <v>0</v>
      </c>
      <c r="AE182">
        <v>70</v>
      </c>
      <c r="AF182">
        <v>0</v>
      </c>
      <c r="AG182">
        <v>0</v>
      </c>
      <c r="AH182">
        <v>0</v>
      </c>
      <c r="AI182">
        <v>6.53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4</v>
      </c>
      <c r="AT182">
        <v>0.7</v>
      </c>
      <c r="AU182" t="s">
        <v>4</v>
      </c>
      <c r="AV182">
        <v>0</v>
      </c>
      <c r="AW182">
        <v>2</v>
      </c>
      <c r="AX182">
        <v>16483655</v>
      </c>
      <c r="AY182">
        <v>1</v>
      </c>
      <c r="AZ182">
        <v>0</v>
      </c>
      <c r="BA182">
        <v>192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Y182*Source!I73</f>
        <v>0.37526999999999999</v>
      </c>
      <c r="CY182">
        <f t="shared" si="15"/>
        <v>457.1</v>
      </c>
      <c r="CZ182">
        <f t="shared" si="16"/>
        <v>70</v>
      </c>
      <c r="DA182">
        <f t="shared" si="17"/>
        <v>6.53</v>
      </c>
      <c r="DB182">
        <v>0</v>
      </c>
    </row>
    <row r="183" spans="1:106" x14ac:dyDescent="0.2">
      <c r="A183">
        <f>ROW(Source!A73)</f>
        <v>73</v>
      </c>
      <c r="B183">
        <v>16483255</v>
      </c>
      <c r="C183">
        <v>16483595</v>
      </c>
      <c r="D183">
        <v>15170155</v>
      </c>
      <c r="E183">
        <v>1</v>
      </c>
      <c r="F183">
        <v>1</v>
      </c>
      <c r="G183">
        <v>1</v>
      </c>
      <c r="H183">
        <v>3</v>
      </c>
      <c r="I183" t="s">
        <v>811</v>
      </c>
      <c r="J183" t="s">
        <v>812</v>
      </c>
      <c r="K183" t="s">
        <v>813</v>
      </c>
      <c r="L183">
        <v>1355</v>
      </c>
      <c r="N183">
        <v>1010</v>
      </c>
      <c r="O183" t="s">
        <v>258</v>
      </c>
      <c r="P183" t="s">
        <v>258</v>
      </c>
      <c r="Q183">
        <v>100</v>
      </c>
      <c r="W183">
        <v>0</v>
      </c>
      <c r="X183">
        <v>1135215184</v>
      </c>
      <c r="Y183">
        <v>1.63</v>
      </c>
      <c r="AA183">
        <v>52.24</v>
      </c>
      <c r="AB183">
        <v>0</v>
      </c>
      <c r="AC183">
        <v>0</v>
      </c>
      <c r="AD183">
        <v>0</v>
      </c>
      <c r="AE183">
        <v>8</v>
      </c>
      <c r="AF183">
        <v>0</v>
      </c>
      <c r="AG183">
        <v>0</v>
      </c>
      <c r="AH183">
        <v>0</v>
      </c>
      <c r="AI183">
        <v>6.53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4</v>
      </c>
      <c r="AT183">
        <v>1.63</v>
      </c>
      <c r="AU183" t="s">
        <v>4</v>
      </c>
      <c r="AV183">
        <v>0</v>
      </c>
      <c r="AW183">
        <v>2</v>
      </c>
      <c r="AX183">
        <v>16483656</v>
      </c>
      <c r="AY183">
        <v>1</v>
      </c>
      <c r="AZ183">
        <v>0</v>
      </c>
      <c r="BA183">
        <v>193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Y183*Source!I73</f>
        <v>0.87384299999999993</v>
      </c>
      <c r="CY183">
        <f t="shared" si="15"/>
        <v>52.24</v>
      </c>
      <c r="CZ183">
        <f t="shared" si="16"/>
        <v>8</v>
      </c>
      <c r="DA183">
        <f t="shared" si="17"/>
        <v>6.53</v>
      </c>
      <c r="DB183">
        <v>0</v>
      </c>
    </row>
    <row r="184" spans="1:106" x14ac:dyDescent="0.2">
      <c r="A184">
        <f>ROW(Source!A73)</f>
        <v>73</v>
      </c>
      <c r="B184">
        <v>16483255</v>
      </c>
      <c r="C184">
        <v>16483595</v>
      </c>
      <c r="D184">
        <v>15170385</v>
      </c>
      <c r="E184">
        <v>1</v>
      </c>
      <c r="F184">
        <v>1</v>
      </c>
      <c r="G184">
        <v>1</v>
      </c>
      <c r="H184">
        <v>3</v>
      </c>
      <c r="I184" t="s">
        <v>814</v>
      </c>
      <c r="J184" t="s">
        <v>815</v>
      </c>
      <c r="K184" t="s">
        <v>816</v>
      </c>
      <c r="L184">
        <v>1355</v>
      </c>
      <c r="N184">
        <v>1010</v>
      </c>
      <c r="O184" t="s">
        <v>258</v>
      </c>
      <c r="P184" t="s">
        <v>258</v>
      </c>
      <c r="Q184">
        <v>100</v>
      </c>
      <c r="W184">
        <v>0</v>
      </c>
      <c r="X184">
        <v>-1705958995</v>
      </c>
      <c r="Y184">
        <v>14.19</v>
      </c>
      <c r="AA184">
        <v>13.06</v>
      </c>
      <c r="AB184">
        <v>0</v>
      </c>
      <c r="AC184">
        <v>0</v>
      </c>
      <c r="AD184">
        <v>0</v>
      </c>
      <c r="AE184">
        <v>2</v>
      </c>
      <c r="AF184">
        <v>0</v>
      </c>
      <c r="AG184">
        <v>0</v>
      </c>
      <c r="AH184">
        <v>0</v>
      </c>
      <c r="AI184">
        <v>6.53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4</v>
      </c>
      <c r="AT184">
        <v>14.19</v>
      </c>
      <c r="AU184" t="s">
        <v>4</v>
      </c>
      <c r="AV184">
        <v>0</v>
      </c>
      <c r="AW184">
        <v>2</v>
      </c>
      <c r="AX184">
        <v>16483657</v>
      </c>
      <c r="AY184">
        <v>1</v>
      </c>
      <c r="AZ184">
        <v>0</v>
      </c>
      <c r="BA184">
        <v>194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Y184*Source!I73</f>
        <v>7.607259</v>
      </c>
      <c r="CY184">
        <f t="shared" si="15"/>
        <v>13.06</v>
      </c>
      <c r="CZ184">
        <f t="shared" si="16"/>
        <v>2</v>
      </c>
      <c r="DA184">
        <f t="shared" si="17"/>
        <v>6.53</v>
      </c>
      <c r="DB184">
        <v>0</v>
      </c>
    </row>
    <row r="185" spans="1:106" x14ac:dyDescent="0.2">
      <c r="A185">
        <f>ROW(Source!A73)</f>
        <v>73</v>
      </c>
      <c r="B185">
        <v>16483255</v>
      </c>
      <c r="C185">
        <v>16483595</v>
      </c>
      <c r="D185">
        <v>15170386</v>
      </c>
      <c r="E185">
        <v>1</v>
      </c>
      <c r="F185">
        <v>1</v>
      </c>
      <c r="G185">
        <v>1</v>
      </c>
      <c r="H185">
        <v>3</v>
      </c>
      <c r="I185" t="s">
        <v>817</v>
      </c>
      <c r="J185" t="s">
        <v>818</v>
      </c>
      <c r="K185" t="s">
        <v>819</v>
      </c>
      <c r="L185">
        <v>1355</v>
      </c>
      <c r="N185">
        <v>1010</v>
      </c>
      <c r="O185" t="s">
        <v>258</v>
      </c>
      <c r="P185" t="s">
        <v>258</v>
      </c>
      <c r="Q185">
        <v>100</v>
      </c>
      <c r="W185">
        <v>0</v>
      </c>
      <c r="X185">
        <v>1246439685</v>
      </c>
      <c r="Y185">
        <v>37.880000000000003</v>
      </c>
      <c r="AA185">
        <v>19.59</v>
      </c>
      <c r="AB185">
        <v>0</v>
      </c>
      <c r="AC185">
        <v>0</v>
      </c>
      <c r="AD185">
        <v>0</v>
      </c>
      <c r="AE185">
        <v>3</v>
      </c>
      <c r="AF185">
        <v>0</v>
      </c>
      <c r="AG185">
        <v>0</v>
      </c>
      <c r="AH185">
        <v>0</v>
      </c>
      <c r="AI185">
        <v>6.53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4</v>
      </c>
      <c r="AT185">
        <v>37.880000000000003</v>
      </c>
      <c r="AU185" t="s">
        <v>4</v>
      </c>
      <c r="AV185">
        <v>0</v>
      </c>
      <c r="AW185">
        <v>2</v>
      </c>
      <c r="AX185">
        <v>16483658</v>
      </c>
      <c r="AY185">
        <v>1</v>
      </c>
      <c r="AZ185">
        <v>0</v>
      </c>
      <c r="BA185">
        <v>195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Y185*Source!I73</f>
        <v>20.307468000000004</v>
      </c>
      <c r="CY185">
        <f t="shared" si="15"/>
        <v>19.59</v>
      </c>
      <c r="CZ185">
        <f t="shared" si="16"/>
        <v>3</v>
      </c>
      <c r="DA185">
        <f t="shared" si="17"/>
        <v>6.53</v>
      </c>
      <c r="DB185">
        <v>0</v>
      </c>
    </row>
    <row r="186" spans="1:106" x14ac:dyDescent="0.2">
      <c r="A186">
        <f>ROW(Source!A73)</f>
        <v>73</v>
      </c>
      <c r="B186">
        <v>16483255</v>
      </c>
      <c r="C186">
        <v>16483595</v>
      </c>
      <c r="D186">
        <v>15162556</v>
      </c>
      <c r="E186">
        <v>17</v>
      </c>
      <c r="F186">
        <v>1</v>
      </c>
      <c r="G186">
        <v>1</v>
      </c>
      <c r="H186">
        <v>3</v>
      </c>
      <c r="I186" t="s">
        <v>149</v>
      </c>
      <c r="J186" t="s">
        <v>4</v>
      </c>
      <c r="K186" t="s">
        <v>150</v>
      </c>
      <c r="L186">
        <v>1301</v>
      </c>
      <c r="N186">
        <v>1003</v>
      </c>
      <c r="O186" t="s">
        <v>147</v>
      </c>
      <c r="P186" t="s">
        <v>147</v>
      </c>
      <c r="Q186">
        <v>1</v>
      </c>
      <c r="W186">
        <v>0</v>
      </c>
      <c r="X186">
        <v>-543280927</v>
      </c>
      <c r="Y186">
        <v>86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6.53</v>
      </c>
      <c r="AJ186">
        <v>1</v>
      </c>
      <c r="AK186">
        <v>1</v>
      </c>
      <c r="AL186">
        <v>1</v>
      </c>
      <c r="AN186">
        <v>0</v>
      </c>
      <c r="AO186">
        <v>0</v>
      </c>
      <c r="AP186">
        <v>0</v>
      </c>
      <c r="AQ186">
        <v>0</v>
      </c>
      <c r="AR186">
        <v>0</v>
      </c>
      <c r="AS186" t="s">
        <v>4</v>
      </c>
      <c r="AT186">
        <v>86</v>
      </c>
      <c r="AU186" t="s">
        <v>4</v>
      </c>
      <c r="AV186">
        <v>0</v>
      </c>
      <c r="AW186">
        <v>2</v>
      </c>
      <c r="AX186">
        <v>16483659</v>
      </c>
      <c r="AY186">
        <v>1</v>
      </c>
      <c r="AZ186">
        <v>0</v>
      </c>
      <c r="BA186">
        <v>196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Y186*Source!I73</f>
        <v>46.104600000000005</v>
      </c>
      <c r="CY186">
        <f t="shared" si="15"/>
        <v>0</v>
      </c>
      <c r="CZ186">
        <f t="shared" si="16"/>
        <v>0</v>
      </c>
      <c r="DA186">
        <f t="shared" si="17"/>
        <v>6.53</v>
      </c>
      <c r="DB186">
        <v>0</v>
      </c>
    </row>
    <row r="187" spans="1:106" x14ac:dyDescent="0.2">
      <c r="A187">
        <f>ROW(Source!A73)</f>
        <v>73</v>
      </c>
      <c r="B187">
        <v>16483255</v>
      </c>
      <c r="C187">
        <v>16483595</v>
      </c>
      <c r="D187">
        <v>15162557</v>
      </c>
      <c r="E187">
        <v>17</v>
      </c>
      <c r="F187">
        <v>1</v>
      </c>
      <c r="G187">
        <v>1</v>
      </c>
      <c r="H187">
        <v>3</v>
      </c>
      <c r="I187" t="s">
        <v>149</v>
      </c>
      <c r="J187" t="s">
        <v>4</v>
      </c>
      <c r="K187" t="s">
        <v>159</v>
      </c>
      <c r="L187">
        <v>1301</v>
      </c>
      <c r="N187">
        <v>1003</v>
      </c>
      <c r="O187" t="s">
        <v>147</v>
      </c>
      <c r="P187" t="s">
        <v>147</v>
      </c>
      <c r="Q187">
        <v>1</v>
      </c>
      <c r="W187">
        <v>0</v>
      </c>
      <c r="X187">
        <v>-200649644</v>
      </c>
      <c r="Y187">
        <v>254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6.53</v>
      </c>
      <c r="AJ187">
        <v>1</v>
      </c>
      <c r="AK187">
        <v>1</v>
      </c>
      <c r="AL187">
        <v>1</v>
      </c>
      <c r="AN187">
        <v>0</v>
      </c>
      <c r="AO187">
        <v>0</v>
      </c>
      <c r="AP187">
        <v>0</v>
      </c>
      <c r="AQ187">
        <v>0</v>
      </c>
      <c r="AR187">
        <v>0</v>
      </c>
      <c r="AS187" t="s">
        <v>4</v>
      </c>
      <c r="AT187">
        <v>254</v>
      </c>
      <c r="AU187" t="s">
        <v>4</v>
      </c>
      <c r="AV187">
        <v>0</v>
      </c>
      <c r="AW187">
        <v>2</v>
      </c>
      <c r="AX187">
        <v>16483660</v>
      </c>
      <c r="AY187">
        <v>1</v>
      </c>
      <c r="AZ187">
        <v>0</v>
      </c>
      <c r="BA187">
        <v>197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Y187*Source!I73</f>
        <v>136.1694</v>
      </c>
      <c r="CY187">
        <f t="shared" si="15"/>
        <v>0</v>
      </c>
      <c r="CZ187">
        <f t="shared" si="16"/>
        <v>0</v>
      </c>
      <c r="DA187">
        <f t="shared" si="17"/>
        <v>6.53</v>
      </c>
      <c r="DB187">
        <v>0</v>
      </c>
    </row>
    <row r="188" spans="1:106" x14ac:dyDescent="0.2">
      <c r="A188">
        <f>ROW(Source!A73)</f>
        <v>73</v>
      </c>
      <c r="B188">
        <v>16483255</v>
      </c>
      <c r="C188">
        <v>16483595</v>
      </c>
      <c r="D188">
        <v>15188400</v>
      </c>
      <c r="E188">
        <v>1</v>
      </c>
      <c r="F188">
        <v>1</v>
      </c>
      <c r="G188">
        <v>1</v>
      </c>
      <c r="H188">
        <v>3</v>
      </c>
      <c r="I188" t="s">
        <v>152</v>
      </c>
      <c r="J188" t="s">
        <v>153</v>
      </c>
      <c r="K188" t="s">
        <v>150</v>
      </c>
      <c r="L188">
        <v>1301</v>
      </c>
      <c r="N188">
        <v>1003</v>
      </c>
      <c r="O188" t="s">
        <v>147</v>
      </c>
      <c r="P188" t="s">
        <v>147</v>
      </c>
      <c r="Q188">
        <v>1</v>
      </c>
      <c r="W188">
        <v>0</v>
      </c>
      <c r="X188">
        <v>-1637414568</v>
      </c>
      <c r="Y188">
        <v>84.134675999999999</v>
      </c>
      <c r="AA188">
        <v>42.51</v>
      </c>
      <c r="AB188">
        <v>0</v>
      </c>
      <c r="AC188">
        <v>0</v>
      </c>
      <c r="AD188">
        <v>0</v>
      </c>
      <c r="AE188">
        <v>6.51</v>
      </c>
      <c r="AF188">
        <v>0</v>
      </c>
      <c r="AG188">
        <v>0</v>
      </c>
      <c r="AH188">
        <v>0</v>
      </c>
      <c r="AI188">
        <v>6.53</v>
      </c>
      <c r="AJ188">
        <v>1</v>
      </c>
      <c r="AK188">
        <v>1</v>
      </c>
      <c r="AL188">
        <v>1</v>
      </c>
      <c r="AN188">
        <v>0</v>
      </c>
      <c r="AO188">
        <v>0</v>
      </c>
      <c r="AP188">
        <v>0</v>
      </c>
      <c r="AQ188">
        <v>0</v>
      </c>
      <c r="AR188">
        <v>0</v>
      </c>
      <c r="AS188" t="s">
        <v>4</v>
      </c>
      <c r="AT188">
        <v>84.134675999999999</v>
      </c>
      <c r="AU188" t="s">
        <v>4</v>
      </c>
      <c r="AV188">
        <v>0</v>
      </c>
      <c r="AW188">
        <v>1</v>
      </c>
      <c r="AX188">
        <v>-1</v>
      </c>
      <c r="AY188">
        <v>0</v>
      </c>
      <c r="AZ188">
        <v>0</v>
      </c>
      <c r="BA188" t="s">
        <v>4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Y188*Source!I73</f>
        <v>45.104599803600003</v>
      </c>
      <c r="CY188">
        <f t="shared" si="15"/>
        <v>42.51</v>
      </c>
      <c r="CZ188">
        <f t="shared" si="16"/>
        <v>6.51</v>
      </c>
      <c r="DA188">
        <f t="shared" si="17"/>
        <v>6.53</v>
      </c>
      <c r="DB188">
        <v>0</v>
      </c>
    </row>
    <row r="189" spans="1:106" x14ac:dyDescent="0.2">
      <c r="A189">
        <f>ROW(Source!A73)</f>
        <v>73</v>
      </c>
      <c r="B189">
        <v>16483255</v>
      </c>
      <c r="C189">
        <v>16483595</v>
      </c>
      <c r="D189">
        <v>15188434</v>
      </c>
      <c r="E189">
        <v>1</v>
      </c>
      <c r="F189">
        <v>1</v>
      </c>
      <c r="G189">
        <v>1</v>
      </c>
      <c r="H189">
        <v>3</v>
      </c>
      <c r="I189" t="s">
        <v>155</v>
      </c>
      <c r="J189" t="s">
        <v>157</v>
      </c>
      <c r="K189" t="s">
        <v>156</v>
      </c>
      <c r="L189">
        <v>1301</v>
      </c>
      <c r="N189">
        <v>1003</v>
      </c>
      <c r="O189" t="s">
        <v>147</v>
      </c>
      <c r="P189" t="s">
        <v>147</v>
      </c>
      <c r="Q189">
        <v>1</v>
      </c>
      <c r="W189">
        <v>0</v>
      </c>
      <c r="X189">
        <v>-1887205471</v>
      </c>
      <c r="Y189">
        <v>254</v>
      </c>
      <c r="AA189">
        <v>70</v>
      </c>
      <c r="AB189">
        <v>0</v>
      </c>
      <c r="AC189">
        <v>0</v>
      </c>
      <c r="AD189">
        <v>0</v>
      </c>
      <c r="AE189">
        <v>10.72</v>
      </c>
      <c r="AF189">
        <v>0</v>
      </c>
      <c r="AG189">
        <v>0</v>
      </c>
      <c r="AH189">
        <v>0</v>
      </c>
      <c r="AI189">
        <v>6.53</v>
      </c>
      <c r="AJ189">
        <v>1</v>
      </c>
      <c r="AK189">
        <v>1</v>
      </c>
      <c r="AL189">
        <v>1</v>
      </c>
      <c r="AN189">
        <v>0</v>
      </c>
      <c r="AO189">
        <v>0</v>
      </c>
      <c r="AP189">
        <v>0</v>
      </c>
      <c r="AQ189">
        <v>0</v>
      </c>
      <c r="AR189">
        <v>0</v>
      </c>
      <c r="AS189" t="s">
        <v>4</v>
      </c>
      <c r="AT189">
        <v>254</v>
      </c>
      <c r="AU189" t="s">
        <v>4</v>
      </c>
      <c r="AV189">
        <v>0</v>
      </c>
      <c r="AW189">
        <v>1</v>
      </c>
      <c r="AX189">
        <v>-1</v>
      </c>
      <c r="AY189">
        <v>0</v>
      </c>
      <c r="AZ189">
        <v>0</v>
      </c>
      <c r="BA189" t="s">
        <v>4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Y189*Source!I73</f>
        <v>136.1694</v>
      </c>
      <c r="CY189">
        <f t="shared" si="15"/>
        <v>70</v>
      </c>
      <c r="CZ189">
        <f t="shared" si="16"/>
        <v>10.72</v>
      </c>
      <c r="DA189">
        <f t="shared" si="17"/>
        <v>6.53</v>
      </c>
      <c r="DB189">
        <v>0</v>
      </c>
    </row>
    <row r="190" spans="1:106" x14ac:dyDescent="0.2">
      <c r="A190">
        <f>ROW(Source!A73)</f>
        <v>73</v>
      </c>
      <c r="B190">
        <v>16483255</v>
      </c>
      <c r="C190">
        <v>16483595</v>
      </c>
      <c r="D190">
        <v>15188491</v>
      </c>
      <c r="E190">
        <v>1</v>
      </c>
      <c r="F190">
        <v>1</v>
      </c>
      <c r="G190">
        <v>1</v>
      </c>
      <c r="H190">
        <v>3</v>
      </c>
      <c r="I190" t="s">
        <v>820</v>
      </c>
      <c r="J190" t="s">
        <v>821</v>
      </c>
      <c r="K190" t="s">
        <v>822</v>
      </c>
      <c r="L190">
        <v>1355</v>
      </c>
      <c r="N190">
        <v>1010</v>
      </c>
      <c r="O190" t="s">
        <v>258</v>
      </c>
      <c r="P190" t="s">
        <v>258</v>
      </c>
      <c r="Q190">
        <v>100</v>
      </c>
      <c r="W190">
        <v>0</v>
      </c>
      <c r="X190">
        <v>-573076483</v>
      </c>
      <c r="Y190">
        <v>0.14000000000000001</v>
      </c>
      <c r="AA190">
        <v>1821.87</v>
      </c>
      <c r="AB190">
        <v>0</v>
      </c>
      <c r="AC190">
        <v>0</v>
      </c>
      <c r="AD190">
        <v>0</v>
      </c>
      <c r="AE190">
        <v>279</v>
      </c>
      <c r="AF190">
        <v>0</v>
      </c>
      <c r="AG190">
        <v>0</v>
      </c>
      <c r="AH190">
        <v>0</v>
      </c>
      <c r="AI190">
        <v>6.53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4</v>
      </c>
      <c r="AT190">
        <v>0.14000000000000001</v>
      </c>
      <c r="AU190" t="s">
        <v>4</v>
      </c>
      <c r="AV190">
        <v>0</v>
      </c>
      <c r="AW190">
        <v>2</v>
      </c>
      <c r="AX190">
        <v>16483661</v>
      </c>
      <c r="AY190">
        <v>1</v>
      </c>
      <c r="AZ190">
        <v>0</v>
      </c>
      <c r="BA190">
        <v>198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Y190*Source!I73</f>
        <v>7.505400000000001E-2</v>
      </c>
      <c r="CY190">
        <f t="shared" si="15"/>
        <v>1821.87</v>
      </c>
      <c r="CZ190">
        <f t="shared" si="16"/>
        <v>279</v>
      </c>
      <c r="DA190">
        <f t="shared" si="17"/>
        <v>6.53</v>
      </c>
      <c r="DB190">
        <v>0</v>
      </c>
    </row>
    <row r="191" spans="1:106" x14ac:dyDescent="0.2">
      <c r="A191">
        <f>ROW(Source!A73)</f>
        <v>73</v>
      </c>
      <c r="B191">
        <v>16483255</v>
      </c>
      <c r="C191">
        <v>16483595</v>
      </c>
      <c r="D191">
        <v>15188500</v>
      </c>
      <c r="E191">
        <v>1</v>
      </c>
      <c r="F191">
        <v>1</v>
      </c>
      <c r="G191">
        <v>1</v>
      </c>
      <c r="H191">
        <v>3</v>
      </c>
      <c r="I191" t="s">
        <v>823</v>
      </c>
      <c r="J191" t="s">
        <v>824</v>
      </c>
      <c r="K191" t="s">
        <v>825</v>
      </c>
      <c r="L191">
        <v>1355</v>
      </c>
      <c r="N191">
        <v>1010</v>
      </c>
      <c r="O191" t="s">
        <v>258</v>
      </c>
      <c r="P191" t="s">
        <v>258</v>
      </c>
      <c r="Q191">
        <v>100</v>
      </c>
      <c r="W191">
        <v>0</v>
      </c>
      <c r="X191">
        <v>1526740868</v>
      </c>
      <c r="Y191">
        <v>0.14000000000000001</v>
      </c>
      <c r="AA191">
        <v>1821.87</v>
      </c>
      <c r="AB191">
        <v>0</v>
      </c>
      <c r="AC191">
        <v>0</v>
      </c>
      <c r="AD191">
        <v>0</v>
      </c>
      <c r="AE191">
        <v>279</v>
      </c>
      <c r="AF191">
        <v>0</v>
      </c>
      <c r="AG191">
        <v>0</v>
      </c>
      <c r="AH191">
        <v>0</v>
      </c>
      <c r="AI191">
        <v>6.53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4</v>
      </c>
      <c r="AT191">
        <v>0.14000000000000001</v>
      </c>
      <c r="AU191" t="s">
        <v>4</v>
      </c>
      <c r="AV191">
        <v>0</v>
      </c>
      <c r="AW191">
        <v>2</v>
      </c>
      <c r="AX191">
        <v>16483662</v>
      </c>
      <c r="AY191">
        <v>1</v>
      </c>
      <c r="AZ191">
        <v>0</v>
      </c>
      <c r="BA191">
        <v>199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Y191*Source!I73</f>
        <v>7.505400000000001E-2</v>
      </c>
      <c r="CY191">
        <f t="shared" si="15"/>
        <v>1821.87</v>
      </c>
      <c r="CZ191">
        <f t="shared" si="16"/>
        <v>279</v>
      </c>
      <c r="DA191">
        <f t="shared" si="17"/>
        <v>6.53</v>
      </c>
      <c r="DB191">
        <v>0</v>
      </c>
    </row>
    <row r="192" spans="1:106" x14ac:dyDescent="0.2">
      <c r="A192">
        <f>ROW(Source!A73)</f>
        <v>73</v>
      </c>
      <c r="B192">
        <v>16483255</v>
      </c>
      <c r="C192">
        <v>16483595</v>
      </c>
      <c r="D192">
        <v>15198824</v>
      </c>
      <c r="E192">
        <v>1</v>
      </c>
      <c r="F192">
        <v>1</v>
      </c>
      <c r="G192">
        <v>1</v>
      </c>
      <c r="H192">
        <v>3</v>
      </c>
      <c r="I192" t="s">
        <v>164</v>
      </c>
      <c r="J192" t="s">
        <v>167</v>
      </c>
      <c r="K192" t="s">
        <v>165</v>
      </c>
      <c r="L192">
        <v>1339</v>
      </c>
      <c r="N192">
        <v>1007</v>
      </c>
      <c r="O192" t="s">
        <v>166</v>
      </c>
      <c r="P192" t="s">
        <v>166</v>
      </c>
      <c r="Q192">
        <v>1</v>
      </c>
      <c r="W192">
        <v>0</v>
      </c>
      <c r="X192">
        <v>1312558431</v>
      </c>
      <c r="Y192">
        <v>103</v>
      </c>
      <c r="AA192">
        <v>2286.09</v>
      </c>
      <c r="AB192">
        <v>0</v>
      </c>
      <c r="AC192">
        <v>0</v>
      </c>
      <c r="AD192">
        <v>0</v>
      </c>
      <c r="AE192">
        <v>350.09</v>
      </c>
      <c r="AF192">
        <v>0</v>
      </c>
      <c r="AG192">
        <v>0</v>
      </c>
      <c r="AH192">
        <v>0</v>
      </c>
      <c r="AI192">
        <v>6.53</v>
      </c>
      <c r="AJ192">
        <v>1</v>
      </c>
      <c r="AK192">
        <v>1</v>
      </c>
      <c r="AL192">
        <v>1</v>
      </c>
      <c r="AN192">
        <v>0</v>
      </c>
      <c r="AO192">
        <v>0</v>
      </c>
      <c r="AP192">
        <v>0</v>
      </c>
      <c r="AQ192">
        <v>0</v>
      </c>
      <c r="AR192">
        <v>0</v>
      </c>
      <c r="AS192" t="s">
        <v>4</v>
      </c>
      <c r="AT192">
        <v>103</v>
      </c>
      <c r="AU192" t="s">
        <v>4</v>
      </c>
      <c r="AV192">
        <v>0</v>
      </c>
      <c r="AW192">
        <v>1</v>
      </c>
      <c r="AX192">
        <v>-1</v>
      </c>
      <c r="AY192">
        <v>0</v>
      </c>
      <c r="AZ192">
        <v>0</v>
      </c>
      <c r="BA192" t="s">
        <v>4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Y192*Source!I73</f>
        <v>55.218299999999999</v>
      </c>
      <c r="CY192">
        <f t="shared" si="15"/>
        <v>2286.09</v>
      </c>
      <c r="CZ192">
        <f t="shared" si="16"/>
        <v>350.09</v>
      </c>
      <c r="DA192">
        <f t="shared" si="17"/>
        <v>6.53</v>
      </c>
      <c r="DB192">
        <v>0</v>
      </c>
    </row>
    <row r="193" spans="1:106" x14ac:dyDescent="0.2">
      <c r="A193">
        <f>ROW(Source!A73)</f>
        <v>73</v>
      </c>
      <c r="B193">
        <v>16483255</v>
      </c>
      <c r="C193">
        <v>16483595</v>
      </c>
      <c r="D193">
        <v>15162592</v>
      </c>
      <c r="E193">
        <v>17</v>
      </c>
      <c r="F193">
        <v>1</v>
      </c>
      <c r="G193">
        <v>1</v>
      </c>
      <c r="H193">
        <v>3</v>
      </c>
      <c r="I193" t="s">
        <v>161</v>
      </c>
      <c r="J193" t="s">
        <v>4</v>
      </c>
      <c r="K193" t="s">
        <v>162</v>
      </c>
      <c r="L193">
        <v>1327</v>
      </c>
      <c r="N193">
        <v>1005</v>
      </c>
      <c r="O193" t="s">
        <v>17</v>
      </c>
      <c r="P193" t="s">
        <v>17</v>
      </c>
      <c r="Q193">
        <v>1</v>
      </c>
      <c r="W193">
        <v>0</v>
      </c>
      <c r="X193">
        <v>-1200034925</v>
      </c>
      <c r="Y193">
        <v>103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6.53</v>
      </c>
      <c r="AJ193">
        <v>1</v>
      </c>
      <c r="AK193">
        <v>1</v>
      </c>
      <c r="AL193">
        <v>1</v>
      </c>
      <c r="AN193">
        <v>0</v>
      </c>
      <c r="AO193">
        <v>0</v>
      </c>
      <c r="AP193">
        <v>0</v>
      </c>
      <c r="AQ193">
        <v>0</v>
      </c>
      <c r="AR193">
        <v>0</v>
      </c>
      <c r="AS193" t="s">
        <v>4</v>
      </c>
      <c r="AT193">
        <v>103</v>
      </c>
      <c r="AU193" t="s">
        <v>4</v>
      </c>
      <c r="AV193">
        <v>0</v>
      </c>
      <c r="AW193">
        <v>2</v>
      </c>
      <c r="AX193">
        <v>16483664</v>
      </c>
      <c r="AY193">
        <v>1</v>
      </c>
      <c r="AZ193">
        <v>0</v>
      </c>
      <c r="BA193">
        <v>201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Y193*Source!I73</f>
        <v>55.218299999999999</v>
      </c>
      <c r="CY193">
        <f t="shared" si="15"/>
        <v>0</v>
      </c>
      <c r="CZ193">
        <f t="shared" si="16"/>
        <v>0</v>
      </c>
      <c r="DA193">
        <f t="shared" si="17"/>
        <v>6.53</v>
      </c>
      <c r="DB193">
        <v>0</v>
      </c>
    </row>
    <row r="194" spans="1:106" x14ac:dyDescent="0.2">
      <c r="A194">
        <f>ROW(Source!A73)</f>
        <v>73</v>
      </c>
      <c r="B194">
        <v>16483255</v>
      </c>
      <c r="C194">
        <v>16483595</v>
      </c>
      <c r="D194">
        <v>15203471</v>
      </c>
      <c r="E194">
        <v>1</v>
      </c>
      <c r="F194">
        <v>1</v>
      </c>
      <c r="G194">
        <v>1</v>
      </c>
      <c r="H194">
        <v>3</v>
      </c>
      <c r="I194" t="s">
        <v>826</v>
      </c>
      <c r="J194" t="s">
        <v>827</v>
      </c>
      <c r="K194" t="s">
        <v>828</v>
      </c>
      <c r="L194">
        <v>1346</v>
      </c>
      <c r="N194">
        <v>1009</v>
      </c>
      <c r="O194" t="s">
        <v>550</v>
      </c>
      <c r="P194" t="s">
        <v>550</v>
      </c>
      <c r="Q194">
        <v>1</v>
      </c>
      <c r="W194">
        <v>0</v>
      </c>
      <c r="X194">
        <v>1693558002</v>
      </c>
      <c r="Y194">
        <v>20</v>
      </c>
      <c r="AA194">
        <v>85.41</v>
      </c>
      <c r="AB194">
        <v>0</v>
      </c>
      <c r="AC194">
        <v>0</v>
      </c>
      <c r="AD194">
        <v>0</v>
      </c>
      <c r="AE194">
        <v>13.08</v>
      </c>
      <c r="AF194">
        <v>0</v>
      </c>
      <c r="AG194">
        <v>0</v>
      </c>
      <c r="AH194">
        <v>0</v>
      </c>
      <c r="AI194">
        <v>6.53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4</v>
      </c>
      <c r="AT194">
        <v>20</v>
      </c>
      <c r="AU194" t="s">
        <v>4</v>
      </c>
      <c r="AV194">
        <v>0</v>
      </c>
      <c r="AW194">
        <v>2</v>
      </c>
      <c r="AX194">
        <v>16483665</v>
      </c>
      <c r="AY194">
        <v>1</v>
      </c>
      <c r="AZ194">
        <v>0</v>
      </c>
      <c r="BA194">
        <v>202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Y194*Source!I73</f>
        <v>10.722000000000001</v>
      </c>
      <c r="CY194">
        <f t="shared" si="15"/>
        <v>85.41</v>
      </c>
      <c r="CZ194">
        <f t="shared" si="16"/>
        <v>13.08</v>
      </c>
      <c r="DA194">
        <f t="shared" si="17"/>
        <v>6.53</v>
      </c>
      <c r="DB194">
        <v>0</v>
      </c>
    </row>
    <row r="195" spans="1:106" x14ac:dyDescent="0.2">
      <c r="A195">
        <f>ROW(Source!A73)</f>
        <v>73</v>
      </c>
      <c r="B195">
        <v>16483255</v>
      </c>
      <c r="C195">
        <v>16483595</v>
      </c>
      <c r="D195">
        <v>15204745</v>
      </c>
      <c r="E195">
        <v>1</v>
      </c>
      <c r="F195">
        <v>1</v>
      </c>
      <c r="G195">
        <v>1</v>
      </c>
      <c r="H195">
        <v>3</v>
      </c>
      <c r="I195" t="s">
        <v>829</v>
      </c>
      <c r="J195" t="s">
        <v>830</v>
      </c>
      <c r="K195" t="s">
        <v>831</v>
      </c>
      <c r="L195">
        <v>1346</v>
      </c>
      <c r="N195">
        <v>1009</v>
      </c>
      <c r="O195" t="s">
        <v>550</v>
      </c>
      <c r="P195" t="s">
        <v>550</v>
      </c>
      <c r="Q195">
        <v>1</v>
      </c>
      <c r="W195">
        <v>0</v>
      </c>
      <c r="X195">
        <v>-1147914635</v>
      </c>
      <c r="Y195">
        <v>20</v>
      </c>
      <c r="AA195">
        <v>48.71</v>
      </c>
      <c r="AB195">
        <v>0</v>
      </c>
      <c r="AC195">
        <v>0</v>
      </c>
      <c r="AD195">
        <v>0</v>
      </c>
      <c r="AE195">
        <v>7.46</v>
      </c>
      <c r="AF195">
        <v>0</v>
      </c>
      <c r="AG195">
        <v>0</v>
      </c>
      <c r="AH195">
        <v>0</v>
      </c>
      <c r="AI195">
        <v>6.53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4</v>
      </c>
      <c r="AT195">
        <v>20</v>
      </c>
      <c r="AU195" t="s">
        <v>4</v>
      </c>
      <c r="AV195">
        <v>0</v>
      </c>
      <c r="AW195">
        <v>2</v>
      </c>
      <c r="AX195">
        <v>16483666</v>
      </c>
      <c r="AY195">
        <v>1</v>
      </c>
      <c r="AZ195">
        <v>0</v>
      </c>
      <c r="BA195">
        <v>203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Y195*Source!I73</f>
        <v>10.722000000000001</v>
      </c>
      <c r="CY195">
        <f t="shared" si="15"/>
        <v>48.71</v>
      </c>
      <c r="CZ195">
        <f t="shared" si="16"/>
        <v>7.46</v>
      </c>
      <c r="DA195">
        <f t="shared" si="17"/>
        <v>6.53</v>
      </c>
      <c r="DB195">
        <v>0</v>
      </c>
    </row>
    <row r="196" spans="1:106" x14ac:dyDescent="0.2">
      <c r="A196">
        <f>ROW(Source!A73)</f>
        <v>73</v>
      </c>
      <c r="B196">
        <v>16483255</v>
      </c>
      <c r="C196">
        <v>16483595</v>
      </c>
      <c r="D196">
        <v>15204748</v>
      </c>
      <c r="E196">
        <v>1</v>
      </c>
      <c r="F196">
        <v>1</v>
      </c>
      <c r="G196">
        <v>1</v>
      </c>
      <c r="H196">
        <v>3</v>
      </c>
      <c r="I196" t="s">
        <v>832</v>
      </c>
      <c r="J196" t="s">
        <v>833</v>
      </c>
      <c r="K196" t="s">
        <v>834</v>
      </c>
      <c r="L196">
        <v>1346</v>
      </c>
      <c r="N196">
        <v>1009</v>
      </c>
      <c r="O196" t="s">
        <v>550</v>
      </c>
      <c r="P196" t="s">
        <v>550</v>
      </c>
      <c r="Q196">
        <v>1</v>
      </c>
      <c r="W196">
        <v>0</v>
      </c>
      <c r="X196">
        <v>1425634898</v>
      </c>
      <c r="Y196">
        <v>150</v>
      </c>
      <c r="AA196">
        <v>17.63</v>
      </c>
      <c r="AB196">
        <v>0</v>
      </c>
      <c r="AC196">
        <v>0</v>
      </c>
      <c r="AD196">
        <v>0</v>
      </c>
      <c r="AE196">
        <v>2.7</v>
      </c>
      <c r="AF196">
        <v>0</v>
      </c>
      <c r="AG196">
        <v>0</v>
      </c>
      <c r="AH196">
        <v>0</v>
      </c>
      <c r="AI196">
        <v>6.53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4</v>
      </c>
      <c r="AT196">
        <v>150</v>
      </c>
      <c r="AU196" t="s">
        <v>4</v>
      </c>
      <c r="AV196">
        <v>0</v>
      </c>
      <c r="AW196">
        <v>2</v>
      </c>
      <c r="AX196">
        <v>16483667</v>
      </c>
      <c r="AY196">
        <v>1</v>
      </c>
      <c r="AZ196">
        <v>0</v>
      </c>
      <c r="BA196">
        <v>204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Y196*Source!I73</f>
        <v>80.415000000000006</v>
      </c>
      <c r="CY196">
        <f t="shared" si="15"/>
        <v>17.63</v>
      </c>
      <c r="CZ196">
        <f t="shared" si="16"/>
        <v>2.7</v>
      </c>
      <c r="DA196">
        <f t="shared" si="17"/>
        <v>6.53</v>
      </c>
      <c r="DB196">
        <v>0</v>
      </c>
    </row>
    <row r="197" spans="1:106" x14ac:dyDescent="0.2">
      <c r="A197">
        <f>ROW(Source!A94)</f>
        <v>94</v>
      </c>
      <c r="B197">
        <v>16483241</v>
      </c>
      <c r="C197">
        <v>16483708</v>
      </c>
      <c r="D197">
        <v>15430397</v>
      </c>
      <c r="E197">
        <v>1</v>
      </c>
      <c r="F197">
        <v>1</v>
      </c>
      <c r="G197">
        <v>1</v>
      </c>
      <c r="H197">
        <v>1</v>
      </c>
      <c r="I197" t="s">
        <v>761</v>
      </c>
      <c r="J197" t="s">
        <v>4</v>
      </c>
      <c r="K197" t="s">
        <v>762</v>
      </c>
      <c r="L197">
        <v>1191</v>
      </c>
      <c r="N197">
        <v>1013</v>
      </c>
      <c r="O197" t="s">
        <v>695</v>
      </c>
      <c r="P197" t="s">
        <v>695</v>
      </c>
      <c r="Q197">
        <v>1</v>
      </c>
      <c r="W197">
        <v>0</v>
      </c>
      <c r="X197">
        <v>-1081351934</v>
      </c>
      <c r="Y197">
        <v>98.715999999999994</v>
      </c>
      <c r="AA197">
        <v>0</v>
      </c>
      <c r="AB197">
        <v>0</v>
      </c>
      <c r="AC197">
        <v>0</v>
      </c>
      <c r="AD197">
        <v>9.4</v>
      </c>
      <c r="AE197">
        <v>0</v>
      </c>
      <c r="AF197">
        <v>0</v>
      </c>
      <c r="AG197">
        <v>0</v>
      </c>
      <c r="AH197">
        <v>9.4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4</v>
      </c>
      <c r="AT197">
        <v>85.84</v>
      </c>
      <c r="AU197" t="s">
        <v>77</v>
      </c>
      <c r="AV197">
        <v>1</v>
      </c>
      <c r="AW197">
        <v>2</v>
      </c>
      <c r="AX197">
        <v>16483709</v>
      </c>
      <c r="AY197">
        <v>1</v>
      </c>
      <c r="AZ197">
        <v>0</v>
      </c>
      <c r="BA197">
        <v>205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Y197*Source!I94</f>
        <v>163.39472319999999</v>
      </c>
      <c r="CY197">
        <f>AD197</f>
        <v>9.4</v>
      </c>
      <c r="CZ197">
        <f>AH197</f>
        <v>9.4</v>
      </c>
      <c r="DA197">
        <f>AL197</f>
        <v>1</v>
      </c>
      <c r="DB197">
        <v>0</v>
      </c>
    </row>
    <row r="198" spans="1:106" x14ac:dyDescent="0.2">
      <c r="A198">
        <f>ROW(Source!A94)</f>
        <v>94</v>
      </c>
      <c r="B198">
        <v>16483241</v>
      </c>
      <c r="C198">
        <v>16483708</v>
      </c>
      <c r="D198">
        <v>15430395</v>
      </c>
      <c r="E198">
        <v>1</v>
      </c>
      <c r="F198">
        <v>1</v>
      </c>
      <c r="G198">
        <v>1</v>
      </c>
      <c r="H198">
        <v>1</v>
      </c>
      <c r="I198" t="s">
        <v>696</v>
      </c>
      <c r="J198" t="s">
        <v>4</v>
      </c>
      <c r="K198" t="s">
        <v>697</v>
      </c>
      <c r="L198">
        <v>1191</v>
      </c>
      <c r="N198">
        <v>1013</v>
      </c>
      <c r="O198" t="s">
        <v>695</v>
      </c>
      <c r="P198" t="s">
        <v>695</v>
      </c>
      <c r="Q198">
        <v>1</v>
      </c>
      <c r="W198">
        <v>0</v>
      </c>
      <c r="X198">
        <v>-1417349443</v>
      </c>
      <c r="Y198">
        <v>6.29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4</v>
      </c>
      <c r="AT198">
        <v>6.29</v>
      </c>
      <c r="AU198" t="s">
        <v>4</v>
      </c>
      <c r="AV198">
        <v>2</v>
      </c>
      <c r="AW198">
        <v>2</v>
      </c>
      <c r="AX198">
        <v>16483710</v>
      </c>
      <c r="AY198">
        <v>1</v>
      </c>
      <c r="AZ198">
        <v>2048</v>
      </c>
      <c r="BA198">
        <v>206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Y198*Source!I94</f>
        <v>10.411208</v>
      </c>
      <c r="CY198">
        <f>AD198</f>
        <v>0</v>
      </c>
      <c r="CZ198">
        <f>AH198</f>
        <v>0</v>
      </c>
      <c r="DA198">
        <f>AL198</f>
        <v>1</v>
      </c>
      <c r="DB198">
        <v>0</v>
      </c>
    </row>
    <row r="199" spans="1:106" x14ac:dyDescent="0.2">
      <c r="A199">
        <f>ROW(Source!A94)</f>
        <v>94</v>
      </c>
      <c r="B199">
        <v>16483241</v>
      </c>
      <c r="C199">
        <v>16483708</v>
      </c>
      <c r="D199">
        <v>15247974</v>
      </c>
      <c r="E199">
        <v>1</v>
      </c>
      <c r="F199">
        <v>1</v>
      </c>
      <c r="G199">
        <v>1</v>
      </c>
      <c r="H199">
        <v>2</v>
      </c>
      <c r="I199" t="s">
        <v>716</v>
      </c>
      <c r="J199" t="s">
        <v>717</v>
      </c>
      <c r="K199" t="s">
        <v>718</v>
      </c>
      <c r="L199">
        <v>1368</v>
      </c>
      <c r="N199">
        <v>1011</v>
      </c>
      <c r="O199" t="s">
        <v>701</v>
      </c>
      <c r="P199" t="s">
        <v>701</v>
      </c>
      <c r="Q199">
        <v>1</v>
      </c>
      <c r="W199">
        <v>0</v>
      </c>
      <c r="X199">
        <v>1188625873</v>
      </c>
      <c r="Y199">
        <v>1.05</v>
      </c>
      <c r="AA199">
        <v>0</v>
      </c>
      <c r="AB199">
        <v>31.26</v>
      </c>
      <c r="AC199">
        <v>13.5</v>
      </c>
      <c r="AD199">
        <v>0</v>
      </c>
      <c r="AE199">
        <v>0</v>
      </c>
      <c r="AF199">
        <v>31.26</v>
      </c>
      <c r="AG199">
        <v>13.5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4</v>
      </c>
      <c r="AT199">
        <v>0.84</v>
      </c>
      <c r="AU199" t="s">
        <v>76</v>
      </c>
      <c r="AV199">
        <v>0</v>
      </c>
      <c r="AW199">
        <v>2</v>
      </c>
      <c r="AX199">
        <v>16483711</v>
      </c>
      <c r="AY199">
        <v>1</v>
      </c>
      <c r="AZ199">
        <v>0</v>
      </c>
      <c r="BA199">
        <v>207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Y199*Source!I94</f>
        <v>1.7379600000000002</v>
      </c>
      <c r="CY199">
        <f>AB199</f>
        <v>31.26</v>
      </c>
      <c r="CZ199">
        <f>AF199</f>
        <v>31.26</v>
      </c>
      <c r="DA199">
        <f>AJ199</f>
        <v>1</v>
      </c>
      <c r="DB199">
        <v>0</v>
      </c>
    </row>
    <row r="200" spans="1:106" x14ac:dyDescent="0.2">
      <c r="A200">
        <f>ROW(Source!A94)</f>
        <v>94</v>
      </c>
      <c r="B200">
        <v>16483241</v>
      </c>
      <c r="C200">
        <v>16483708</v>
      </c>
      <c r="D200">
        <v>15248130</v>
      </c>
      <c r="E200">
        <v>1</v>
      </c>
      <c r="F200">
        <v>1</v>
      </c>
      <c r="G200">
        <v>1</v>
      </c>
      <c r="H200">
        <v>2</v>
      </c>
      <c r="I200" t="s">
        <v>835</v>
      </c>
      <c r="J200" t="s">
        <v>836</v>
      </c>
      <c r="K200" t="s">
        <v>837</v>
      </c>
      <c r="L200">
        <v>1368</v>
      </c>
      <c r="N200">
        <v>1011</v>
      </c>
      <c r="O200" t="s">
        <v>701</v>
      </c>
      <c r="P200" t="s">
        <v>701</v>
      </c>
      <c r="Q200">
        <v>1</v>
      </c>
      <c r="W200">
        <v>0</v>
      </c>
      <c r="X200">
        <v>1573467769</v>
      </c>
      <c r="Y200">
        <v>6.8125</v>
      </c>
      <c r="AA200">
        <v>0</v>
      </c>
      <c r="AB200">
        <v>14.15</v>
      </c>
      <c r="AC200">
        <v>8.91</v>
      </c>
      <c r="AD200">
        <v>0</v>
      </c>
      <c r="AE200">
        <v>0</v>
      </c>
      <c r="AF200">
        <v>14.15</v>
      </c>
      <c r="AG200">
        <v>8.91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4</v>
      </c>
      <c r="AT200">
        <v>5.45</v>
      </c>
      <c r="AU200" t="s">
        <v>76</v>
      </c>
      <c r="AV200">
        <v>0</v>
      </c>
      <c r="AW200">
        <v>2</v>
      </c>
      <c r="AX200">
        <v>16483712</v>
      </c>
      <c r="AY200">
        <v>1</v>
      </c>
      <c r="AZ200">
        <v>0</v>
      </c>
      <c r="BA200">
        <v>208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Y200*Source!I94</f>
        <v>11.27605</v>
      </c>
      <c r="CY200">
        <f>AB200</f>
        <v>14.15</v>
      </c>
      <c r="CZ200">
        <f>AF200</f>
        <v>14.15</v>
      </c>
      <c r="DA200">
        <f>AJ200</f>
        <v>1</v>
      </c>
      <c r="DB200">
        <v>0</v>
      </c>
    </row>
    <row r="201" spans="1:106" x14ac:dyDescent="0.2">
      <c r="A201">
        <f>ROW(Source!A94)</f>
        <v>94</v>
      </c>
      <c r="B201">
        <v>16483241</v>
      </c>
      <c r="C201">
        <v>16483708</v>
      </c>
      <c r="D201">
        <v>15170041</v>
      </c>
      <c r="E201">
        <v>1</v>
      </c>
      <c r="F201">
        <v>1</v>
      </c>
      <c r="G201">
        <v>1</v>
      </c>
      <c r="H201">
        <v>3</v>
      </c>
      <c r="I201" t="s">
        <v>838</v>
      </c>
      <c r="J201" t="s">
        <v>839</v>
      </c>
      <c r="K201" t="s">
        <v>840</v>
      </c>
      <c r="L201">
        <v>1348</v>
      </c>
      <c r="N201">
        <v>1009</v>
      </c>
      <c r="O201" t="s">
        <v>199</v>
      </c>
      <c r="P201" t="s">
        <v>199</v>
      </c>
      <c r="Q201">
        <v>1000</v>
      </c>
      <c r="W201">
        <v>0</v>
      </c>
      <c r="X201">
        <v>2032238625</v>
      </c>
      <c r="Y201">
        <v>1.2E-4</v>
      </c>
      <c r="AA201">
        <v>8475</v>
      </c>
      <c r="AB201">
        <v>0</v>
      </c>
      <c r="AC201">
        <v>0</v>
      </c>
      <c r="AD201">
        <v>0</v>
      </c>
      <c r="AE201">
        <v>8475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4</v>
      </c>
      <c r="AT201">
        <v>1.2E-4</v>
      </c>
      <c r="AU201" t="s">
        <v>4</v>
      </c>
      <c r="AV201">
        <v>0</v>
      </c>
      <c r="AW201">
        <v>2</v>
      </c>
      <c r="AX201">
        <v>16483713</v>
      </c>
      <c r="AY201">
        <v>1</v>
      </c>
      <c r="AZ201">
        <v>0</v>
      </c>
      <c r="BA201">
        <v>209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Y201*Source!I94</f>
        <v>1.98624E-4</v>
      </c>
      <c r="CY201">
        <f>AA201</f>
        <v>8475</v>
      </c>
      <c r="CZ201">
        <f>AE201</f>
        <v>8475</v>
      </c>
      <c r="DA201">
        <f>AI201</f>
        <v>1</v>
      </c>
      <c r="DB201">
        <v>0</v>
      </c>
    </row>
    <row r="202" spans="1:106" x14ac:dyDescent="0.2">
      <c r="A202">
        <f>ROW(Source!A94)</f>
        <v>94</v>
      </c>
      <c r="B202">
        <v>16483241</v>
      </c>
      <c r="C202">
        <v>16483708</v>
      </c>
      <c r="D202">
        <v>15171982</v>
      </c>
      <c r="E202">
        <v>1</v>
      </c>
      <c r="F202">
        <v>1</v>
      </c>
      <c r="G202">
        <v>1</v>
      </c>
      <c r="H202">
        <v>3</v>
      </c>
      <c r="I202" t="s">
        <v>841</v>
      </c>
      <c r="J202" t="s">
        <v>842</v>
      </c>
      <c r="K202" t="s">
        <v>843</v>
      </c>
      <c r="L202">
        <v>1348</v>
      </c>
      <c r="N202">
        <v>1009</v>
      </c>
      <c r="O202" t="s">
        <v>199</v>
      </c>
      <c r="P202" t="s">
        <v>199</v>
      </c>
      <c r="Q202">
        <v>1000</v>
      </c>
      <c r="W202">
        <v>0</v>
      </c>
      <c r="X202">
        <v>-1421715385</v>
      </c>
      <c r="Y202">
        <v>6.0000000000000001E-3</v>
      </c>
      <c r="AA202">
        <v>729.98</v>
      </c>
      <c r="AB202">
        <v>0</v>
      </c>
      <c r="AC202">
        <v>0</v>
      </c>
      <c r="AD202">
        <v>0</v>
      </c>
      <c r="AE202">
        <v>729.98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4</v>
      </c>
      <c r="AT202">
        <v>6.0000000000000001E-3</v>
      </c>
      <c r="AU202" t="s">
        <v>4</v>
      </c>
      <c r="AV202">
        <v>0</v>
      </c>
      <c r="AW202">
        <v>2</v>
      </c>
      <c r="AX202">
        <v>16483714</v>
      </c>
      <c r="AY202">
        <v>1</v>
      </c>
      <c r="AZ202">
        <v>0</v>
      </c>
      <c r="BA202">
        <v>210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Y202*Source!I94</f>
        <v>9.9311999999999994E-3</v>
      </c>
      <c r="CY202">
        <f>AA202</f>
        <v>729.98</v>
      </c>
      <c r="CZ202">
        <f>AE202</f>
        <v>729.98</v>
      </c>
      <c r="DA202">
        <f>AI202</f>
        <v>1</v>
      </c>
      <c r="DB202">
        <v>0</v>
      </c>
    </row>
    <row r="203" spans="1:106" x14ac:dyDescent="0.2">
      <c r="A203">
        <f>ROW(Source!A94)</f>
        <v>94</v>
      </c>
      <c r="B203">
        <v>16483241</v>
      </c>
      <c r="C203">
        <v>16483708</v>
      </c>
      <c r="D203">
        <v>15172875</v>
      </c>
      <c r="E203">
        <v>1</v>
      </c>
      <c r="F203">
        <v>1</v>
      </c>
      <c r="G203">
        <v>1</v>
      </c>
      <c r="H203">
        <v>3</v>
      </c>
      <c r="I203" t="s">
        <v>175</v>
      </c>
      <c r="J203" t="s">
        <v>177</v>
      </c>
      <c r="K203" t="s">
        <v>176</v>
      </c>
      <c r="L203">
        <v>1339</v>
      </c>
      <c r="N203">
        <v>1007</v>
      </c>
      <c r="O203" t="s">
        <v>166</v>
      </c>
      <c r="P203" t="s">
        <v>166</v>
      </c>
      <c r="Q203">
        <v>1</v>
      </c>
      <c r="W203">
        <v>1</v>
      </c>
      <c r="X203">
        <v>-1001479081</v>
      </c>
      <c r="Y203">
        <v>-1.87</v>
      </c>
      <c r="AA203">
        <v>517.91</v>
      </c>
      <c r="AB203">
        <v>0</v>
      </c>
      <c r="AC203">
        <v>0</v>
      </c>
      <c r="AD203">
        <v>0</v>
      </c>
      <c r="AE203">
        <v>517.91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4</v>
      </c>
      <c r="AT203">
        <v>-1.87</v>
      </c>
      <c r="AU203" t="s">
        <v>4</v>
      </c>
      <c r="AV203">
        <v>0</v>
      </c>
      <c r="AW203">
        <v>2</v>
      </c>
      <c r="AX203">
        <v>16483715</v>
      </c>
      <c r="AY203">
        <v>1</v>
      </c>
      <c r="AZ203">
        <v>6144</v>
      </c>
      <c r="BA203">
        <v>211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Y203*Source!I94</f>
        <v>-3.095224</v>
      </c>
      <c r="CY203">
        <f>AA203</f>
        <v>517.91</v>
      </c>
      <c r="CZ203">
        <f>AE203</f>
        <v>517.91</v>
      </c>
      <c r="DA203">
        <f>AI203</f>
        <v>1</v>
      </c>
      <c r="DB203">
        <v>0</v>
      </c>
    </row>
    <row r="204" spans="1:106" x14ac:dyDescent="0.2">
      <c r="A204">
        <f>ROW(Source!A94)</f>
        <v>94</v>
      </c>
      <c r="B204">
        <v>16483241</v>
      </c>
      <c r="C204">
        <v>16483708</v>
      </c>
      <c r="D204">
        <v>15172887</v>
      </c>
      <c r="E204">
        <v>1</v>
      </c>
      <c r="F204">
        <v>1</v>
      </c>
      <c r="G204">
        <v>1</v>
      </c>
      <c r="H204">
        <v>3</v>
      </c>
      <c r="I204" t="s">
        <v>179</v>
      </c>
      <c r="J204" t="s">
        <v>181</v>
      </c>
      <c r="K204" t="s">
        <v>180</v>
      </c>
      <c r="L204">
        <v>1339</v>
      </c>
      <c r="N204">
        <v>1007</v>
      </c>
      <c r="O204" t="s">
        <v>166</v>
      </c>
      <c r="P204" t="s">
        <v>166</v>
      </c>
      <c r="Q204">
        <v>1</v>
      </c>
      <c r="W204">
        <v>0</v>
      </c>
      <c r="X204">
        <v>-1561205286</v>
      </c>
      <c r="Y204">
        <v>1.87</v>
      </c>
      <c r="AA204">
        <v>520</v>
      </c>
      <c r="AB204">
        <v>0</v>
      </c>
      <c r="AC204">
        <v>0</v>
      </c>
      <c r="AD204">
        <v>0</v>
      </c>
      <c r="AE204">
        <v>520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0</v>
      </c>
      <c r="AP204">
        <v>0</v>
      </c>
      <c r="AQ204">
        <v>0</v>
      </c>
      <c r="AR204">
        <v>0</v>
      </c>
      <c r="AS204" t="s">
        <v>4</v>
      </c>
      <c r="AT204">
        <v>1.87</v>
      </c>
      <c r="AU204" t="s">
        <v>4</v>
      </c>
      <c r="AV204">
        <v>0</v>
      </c>
      <c r="AW204">
        <v>1</v>
      </c>
      <c r="AX204">
        <v>-1</v>
      </c>
      <c r="AY204">
        <v>0</v>
      </c>
      <c r="AZ204">
        <v>0</v>
      </c>
      <c r="BA204" t="s">
        <v>4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Y204*Source!I94</f>
        <v>3.095224</v>
      </c>
      <c r="CY204">
        <f>AA204</f>
        <v>520</v>
      </c>
      <c r="CZ204">
        <f>AE204</f>
        <v>520</v>
      </c>
      <c r="DA204">
        <f>AI204</f>
        <v>1</v>
      </c>
      <c r="DB204">
        <v>0</v>
      </c>
    </row>
    <row r="205" spans="1:106" x14ac:dyDescent="0.2">
      <c r="A205">
        <f>ROW(Source!A94)</f>
        <v>94</v>
      </c>
      <c r="B205">
        <v>16483241</v>
      </c>
      <c r="C205">
        <v>16483708</v>
      </c>
      <c r="D205">
        <v>15189930</v>
      </c>
      <c r="E205">
        <v>1</v>
      </c>
      <c r="F205">
        <v>1</v>
      </c>
      <c r="G205">
        <v>1</v>
      </c>
      <c r="H205">
        <v>3</v>
      </c>
      <c r="I205" t="s">
        <v>844</v>
      </c>
      <c r="J205" t="s">
        <v>845</v>
      </c>
      <c r="K205" t="s">
        <v>846</v>
      </c>
      <c r="L205">
        <v>1327</v>
      </c>
      <c r="N205">
        <v>1005</v>
      </c>
      <c r="O205" t="s">
        <v>17</v>
      </c>
      <c r="P205" t="s">
        <v>17</v>
      </c>
      <c r="Q205">
        <v>1</v>
      </c>
      <c r="W205">
        <v>0</v>
      </c>
      <c r="X205">
        <v>1704710638</v>
      </c>
      <c r="Y205">
        <v>5.54</v>
      </c>
      <c r="AA205">
        <v>28.25</v>
      </c>
      <c r="AB205">
        <v>0</v>
      </c>
      <c r="AC205">
        <v>0</v>
      </c>
      <c r="AD205">
        <v>0</v>
      </c>
      <c r="AE205">
        <v>28.25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4</v>
      </c>
      <c r="AT205">
        <v>5.54</v>
      </c>
      <c r="AU205" t="s">
        <v>4</v>
      </c>
      <c r="AV205">
        <v>0</v>
      </c>
      <c r="AW205">
        <v>2</v>
      </c>
      <c r="AX205">
        <v>16483716</v>
      </c>
      <c r="AY205">
        <v>1</v>
      </c>
      <c r="AZ205">
        <v>0</v>
      </c>
      <c r="BA205">
        <v>212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Y205*Source!I94</f>
        <v>9.1698079999999997</v>
      </c>
      <c r="CY205">
        <f>AA205</f>
        <v>28.25</v>
      </c>
      <c r="CZ205">
        <f>AE205</f>
        <v>28.25</v>
      </c>
      <c r="DA205">
        <f>AI205</f>
        <v>1</v>
      </c>
      <c r="DB205">
        <v>0</v>
      </c>
    </row>
    <row r="206" spans="1:106" x14ac:dyDescent="0.2">
      <c r="A206">
        <f>ROW(Source!A95)</f>
        <v>95</v>
      </c>
      <c r="B206">
        <v>16483255</v>
      </c>
      <c r="C206">
        <v>16483708</v>
      </c>
      <c r="D206">
        <v>15430397</v>
      </c>
      <c r="E206">
        <v>1</v>
      </c>
      <c r="F206">
        <v>1</v>
      </c>
      <c r="G206">
        <v>1</v>
      </c>
      <c r="H206">
        <v>1</v>
      </c>
      <c r="I206" t="s">
        <v>761</v>
      </c>
      <c r="J206" t="s">
        <v>4</v>
      </c>
      <c r="K206" t="s">
        <v>762</v>
      </c>
      <c r="L206">
        <v>1191</v>
      </c>
      <c r="N206">
        <v>1013</v>
      </c>
      <c r="O206" t="s">
        <v>695</v>
      </c>
      <c r="P206" t="s">
        <v>695</v>
      </c>
      <c r="Q206">
        <v>1</v>
      </c>
      <c r="W206">
        <v>0</v>
      </c>
      <c r="X206">
        <v>-1081351934</v>
      </c>
      <c r="Y206">
        <v>98.715999999999994</v>
      </c>
      <c r="AA206">
        <v>0</v>
      </c>
      <c r="AB206">
        <v>0</v>
      </c>
      <c r="AC206">
        <v>0</v>
      </c>
      <c r="AD206">
        <v>61.38</v>
      </c>
      <c r="AE206">
        <v>0</v>
      </c>
      <c r="AF206">
        <v>0</v>
      </c>
      <c r="AG206">
        <v>0</v>
      </c>
      <c r="AH206">
        <v>9.4</v>
      </c>
      <c r="AI206">
        <v>1</v>
      </c>
      <c r="AJ206">
        <v>1</v>
      </c>
      <c r="AK206">
        <v>1</v>
      </c>
      <c r="AL206">
        <v>6.53</v>
      </c>
      <c r="AN206">
        <v>0</v>
      </c>
      <c r="AO206">
        <v>1</v>
      </c>
      <c r="AP206">
        <v>1</v>
      </c>
      <c r="AQ206">
        <v>0</v>
      </c>
      <c r="AR206">
        <v>0</v>
      </c>
      <c r="AS206" t="s">
        <v>4</v>
      </c>
      <c r="AT206">
        <v>85.84</v>
      </c>
      <c r="AU206" t="s">
        <v>77</v>
      </c>
      <c r="AV206">
        <v>1</v>
      </c>
      <c r="AW206">
        <v>2</v>
      </c>
      <c r="AX206">
        <v>16483709</v>
      </c>
      <c r="AY206">
        <v>1</v>
      </c>
      <c r="AZ206">
        <v>0</v>
      </c>
      <c r="BA206">
        <v>213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Y206*Source!I95</f>
        <v>163.39472319999999</v>
      </c>
      <c r="CY206">
        <f>AD206</f>
        <v>61.38</v>
      </c>
      <c r="CZ206">
        <f>AH206</f>
        <v>9.4</v>
      </c>
      <c r="DA206">
        <f>AL206</f>
        <v>6.53</v>
      </c>
      <c r="DB206">
        <v>0</v>
      </c>
    </row>
    <row r="207" spans="1:106" x14ac:dyDescent="0.2">
      <c r="A207">
        <f>ROW(Source!A95)</f>
        <v>95</v>
      </c>
      <c r="B207">
        <v>16483255</v>
      </c>
      <c r="C207">
        <v>16483708</v>
      </c>
      <c r="D207">
        <v>15430395</v>
      </c>
      <c r="E207">
        <v>1</v>
      </c>
      <c r="F207">
        <v>1</v>
      </c>
      <c r="G207">
        <v>1</v>
      </c>
      <c r="H207">
        <v>1</v>
      </c>
      <c r="I207" t="s">
        <v>696</v>
      </c>
      <c r="J207" t="s">
        <v>4</v>
      </c>
      <c r="K207" t="s">
        <v>697</v>
      </c>
      <c r="L207">
        <v>1191</v>
      </c>
      <c r="N207">
        <v>1013</v>
      </c>
      <c r="O207" t="s">
        <v>695</v>
      </c>
      <c r="P207" t="s">
        <v>695</v>
      </c>
      <c r="Q207">
        <v>1</v>
      </c>
      <c r="W207">
        <v>0</v>
      </c>
      <c r="X207">
        <v>-1417349443</v>
      </c>
      <c r="Y207">
        <v>6.29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6.53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4</v>
      </c>
      <c r="AT207">
        <v>6.29</v>
      </c>
      <c r="AU207" t="s">
        <v>4</v>
      </c>
      <c r="AV207">
        <v>2</v>
      </c>
      <c r="AW207">
        <v>2</v>
      </c>
      <c r="AX207">
        <v>16483710</v>
      </c>
      <c r="AY207">
        <v>1</v>
      </c>
      <c r="AZ207">
        <v>2048</v>
      </c>
      <c r="BA207">
        <v>214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Y207*Source!I95</f>
        <v>10.411208</v>
      </c>
      <c r="CY207">
        <f>AD207</f>
        <v>0</v>
      </c>
      <c r="CZ207">
        <f>AH207</f>
        <v>0</v>
      </c>
      <c r="DA207">
        <f>AL207</f>
        <v>1</v>
      </c>
      <c r="DB207">
        <v>0</v>
      </c>
    </row>
    <row r="208" spans="1:106" x14ac:dyDescent="0.2">
      <c r="A208">
        <f>ROW(Source!A95)</f>
        <v>95</v>
      </c>
      <c r="B208">
        <v>16483255</v>
      </c>
      <c r="C208">
        <v>16483708</v>
      </c>
      <c r="D208">
        <v>15247974</v>
      </c>
      <c r="E208">
        <v>1</v>
      </c>
      <c r="F208">
        <v>1</v>
      </c>
      <c r="G208">
        <v>1</v>
      </c>
      <c r="H208">
        <v>2</v>
      </c>
      <c r="I208" t="s">
        <v>716</v>
      </c>
      <c r="J208" t="s">
        <v>717</v>
      </c>
      <c r="K208" t="s">
        <v>718</v>
      </c>
      <c r="L208">
        <v>1368</v>
      </c>
      <c r="N208">
        <v>1011</v>
      </c>
      <c r="O208" t="s">
        <v>701</v>
      </c>
      <c r="P208" t="s">
        <v>701</v>
      </c>
      <c r="Q208">
        <v>1</v>
      </c>
      <c r="W208">
        <v>0</v>
      </c>
      <c r="X208">
        <v>1188625873</v>
      </c>
      <c r="Y208">
        <v>1.05</v>
      </c>
      <c r="AA208">
        <v>0</v>
      </c>
      <c r="AB208">
        <v>204.13</v>
      </c>
      <c r="AC208">
        <v>13.5</v>
      </c>
      <c r="AD208">
        <v>0</v>
      </c>
      <c r="AE208">
        <v>0</v>
      </c>
      <c r="AF208">
        <v>31.26</v>
      </c>
      <c r="AG208">
        <v>13.5</v>
      </c>
      <c r="AH208">
        <v>0</v>
      </c>
      <c r="AI208">
        <v>1</v>
      </c>
      <c r="AJ208">
        <v>6.53</v>
      </c>
      <c r="AK208">
        <v>1</v>
      </c>
      <c r="AL208">
        <v>1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4</v>
      </c>
      <c r="AT208">
        <v>0.84</v>
      </c>
      <c r="AU208" t="s">
        <v>76</v>
      </c>
      <c r="AV208">
        <v>0</v>
      </c>
      <c r="AW208">
        <v>2</v>
      </c>
      <c r="AX208">
        <v>16483711</v>
      </c>
      <c r="AY208">
        <v>1</v>
      </c>
      <c r="AZ208">
        <v>0</v>
      </c>
      <c r="BA208">
        <v>215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Y208*Source!I95</f>
        <v>1.7379600000000002</v>
      </c>
      <c r="CY208">
        <f>AB208</f>
        <v>204.13</v>
      </c>
      <c r="CZ208">
        <f>AF208</f>
        <v>31.26</v>
      </c>
      <c r="DA208">
        <f>AJ208</f>
        <v>6.53</v>
      </c>
      <c r="DB208">
        <v>0</v>
      </c>
    </row>
    <row r="209" spans="1:106" x14ac:dyDescent="0.2">
      <c r="A209">
        <f>ROW(Source!A95)</f>
        <v>95</v>
      </c>
      <c r="B209">
        <v>16483255</v>
      </c>
      <c r="C209">
        <v>16483708</v>
      </c>
      <c r="D209">
        <v>15248130</v>
      </c>
      <c r="E209">
        <v>1</v>
      </c>
      <c r="F209">
        <v>1</v>
      </c>
      <c r="G209">
        <v>1</v>
      </c>
      <c r="H209">
        <v>2</v>
      </c>
      <c r="I209" t="s">
        <v>835</v>
      </c>
      <c r="J209" t="s">
        <v>836</v>
      </c>
      <c r="K209" t="s">
        <v>837</v>
      </c>
      <c r="L209">
        <v>1368</v>
      </c>
      <c r="N209">
        <v>1011</v>
      </c>
      <c r="O209" t="s">
        <v>701</v>
      </c>
      <c r="P209" t="s">
        <v>701</v>
      </c>
      <c r="Q209">
        <v>1</v>
      </c>
      <c r="W209">
        <v>0</v>
      </c>
      <c r="X209">
        <v>1573467769</v>
      </c>
      <c r="Y209">
        <v>6.8125</v>
      </c>
      <c r="AA209">
        <v>0</v>
      </c>
      <c r="AB209">
        <v>92.4</v>
      </c>
      <c r="AC209">
        <v>8.91</v>
      </c>
      <c r="AD209">
        <v>0</v>
      </c>
      <c r="AE209">
        <v>0</v>
      </c>
      <c r="AF209">
        <v>14.15</v>
      </c>
      <c r="AG209">
        <v>8.91</v>
      </c>
      <c r="AH209">
        <v>0</v>
      </c>
      <c r="AI209">
        <v>1</v>
      </c>
      <c r="AJ209">
        <v>6.53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4</v>
      </c>
      <c r="AT209">
        <v>5.45</v>
      </c>
      <c r="AU209" t="s">
        <v>76</v>
      </c>
      <c r="AV209">
        <v>0</v>
      </c>
      <c r="AW209">
        <v>2</v>
      </c>
      <c r="AX209">
        <v>16483712</v>
      </c>
      <c r="AY209">
        <v>1</v>
      </c>
      <c r="AZ209">
        <v>0</v>
      </c>
      <c r="BA209">
        <v>216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Y209*Source!I95</f>
        <v>11.27605</v>
      </c>
      <c r="CY209">
        <f>AB209</f>
        <v>92.4</v>
      </c>
      <c r="CZ209">
        <f>AF209</f>
        <v>14.15</v>
      </c>
      <c r="DA209">
        <f>AJ209</f>
        <v>6.53</v>
      </c>
      <c r="DB209">
        <v>0</v>
      </c>
    </row>
    <row r="210" spans="1:106" x14ac:dyDescent="0.2">
      <c r="A210">
        <f>ROW(Source!A95)</f>
        <v>95</v>
      </c>
      <c r="B210">
        <v>16483255</v>
      </c>
      <c r="C210">
        <v>16483708</v>
      </c>
      <c r="D210">
        <v>15170041</v>
      </c>
      <c r="E210">
        <v>1</v>
      </c>
      <c r="F210">
        <v>1</v>
      </c>
      <c r="G210">
        <v>1</v>
      </c>
      <c r="H210">
        <v>3</v>
      </c>
      <c r="I210" t="s">
        <v>838</v>
      </c>
      <c r="J210" t="s">
        <v>839</v>
      </c>
      <c r="K210" t="s">
        <v>840</v>
      </c>
      <c r="L210">
        <v>1348</v>
      </c>
      <c r="N210">
        <v>1009</v>
      </c>
      <c r="O210" t="s">
        <v>199</v>
      </c>
      <c r="P210" t="s">
        <v>199</v>
      </c>
      <c r="Q210">
        <v>1000</v>
      </c>
      <c r="W210">
        <v>0</v>
      </c>
      <c r="X210">
        <v>2032238625</v>
      </c>
      <c r="Y210">
        <v>1.2E-4</v>
      </c>
      <c r="AA210">
        <v>55341.75</v>
      </c>
      <c r="AB210">
        <v>0</v>
      </c>
      <c r="AC210">
        <v>0</v>
      </c>
      <c r="AD210">
        <v>0</v>
      </c>
      <c r="AE210">
        <v>8475</v>
      </c>
      <c r="AF210">
        <v>0</v>
      </c>
      <c r="AG210">
        <v>0</v>
      </c>
      <c r="AH210">
        <v>0</v>
      </c>
      <c r="AI210">
        <v>6.53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4</v>
      </c>
      <c r="AT210">
        <v>1.2E-4</v>
      </c>
      <c r="AU210" t="s">
        <v>4</v>
      </c>
      <c r="AV210">
        <v>0</v>
      </c>
      <c r="AW210">
        <v>2</v>
      </c>
      <c r="AX210">
        <v>16483713</v>
      </c>
      <c r="AY210">
        <v>1</v>
      </c>
      <c r="AZ210">
        <v>0</v>
      </c>
      <c r="BA210">
        <v>217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Y210*Source!I95</f>
        <v>1.98624E-4</v>
      </c>
      <c r="CY210">
        <f>AA210</f>
        <v>55341.75</v>
      </c>
      <c r="CZ210">
        <f>AE210</f>
        <v>8475</v>
      </c>
      <c r="DA210">
        <f>AI210</f>
        <v>6.53</v>
      </c>
      <c r="DB210">
        <v>0</v>
      </c>
    </row>
    <row r="211" spans="1:106" x14ac:dyDescent="0.2">
      <c r="A211">
        <f>ROW(Source!A95)</f>
        <v>95</v>
      </c>
      <c r="B211">
        <v>16483255</v>
      </c>
      <c r="C211">
        <v>16483708</v>
      </c>
      <c r="D211">
        <v>15171982</v>
      </c>
      <c r="E211">
        <v>1</v>
      </c>
      <c r="F211">
        <v>1</v>
      </c>
      <c r="G211">
        <v>1</v>
      </c>
      <c r="H211">
        <v>3</v>
      </c>
      <c r="I211" t="s">
        <v>841</v>
      </c>
      <c r="J211" t="s">
        <v>842</v>
      </c>
      <c r="K211" t="s">
        <v>843</v>
      </c>
      <c r="L211">
        <v>1348</v>
      </c>
      <c r="N211">
        <v>1009</v>
      </c>
      <c r="O211" t="s">
        <v>199</v>
      </c>
      <c r="P211" t="s">
        <v>199</v>
      </c>
      <c r="Q211">
        <v>1000</v>
      </c>
      <c r="W211">
        <v>0</v>
      </c>
      <c r="X211">
        <v>-1421715385</v>
      </c>
      <c r="Y211">
        <v>6.0000000000000001E-3</v>
      </c>
      <c r="AA211">
        <v>4766.7700000000004</v>
      </c>
      <c r="AB211">
        <v>0</v>
      </c>
      <c r="AC211">
        <v>0</v>
      </c>
      <c r="AD211">
        <v>0</v>
      </c>
      <c r="AE211">
        <v>729.98</v>
      </c>
      <c r="AF211">
        <v>0</v>
      </c>
      <c r="AG211">
        <v>0</v>
      </c>
      <c r="AH211">
        <v>0</v>
      </c>
      <c r="AI211">
        <v>6.53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4</v>
      </c>
      <c r="AT211">
        <v>6.0000000000000001E-3</v>
      </c>
      <c r="AU211" t="s">
        <v>4</v>
      </c>
      <c r="AV211">
        <v>0</v>
      </c>
      <c r="AW211">
        <v>2</v>
      </c>
      <c r="AX211">
        <v>16483714</v>
      </c>
      <c r="AY211">
        <v>1</v>
      </c>
      <c r="AZ211">
        <v>0</v>
      </c>
      <c r="BA211">
        <v>218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Y211*Source!I95</f>
        <v>9.9311999999999994E-3</v>
      </c>
      <c r="CY211">
        <f>AA211</f>
        <v>4766.7700000000004</v>
      </c>
      <c r="CZ211">
        <f>AE211</f>
        <v>729.98</v>
      </c>
      <c r="DA211">
        <f>AI211</f>
        <v>6.53</v>
      </c>
      <c r="DB211">
        <v>0</v>
      </c>
    </row>
    <row r="212" spans="1:106" x14ac:dyDescent="0.2">
      <c r="A212">
        <f>ROW(Source!A95)</f>
        <v>95</v>
      </c>
      <c r="B212">
        <v>16483255</v>
      </c>
      <c r="C212">
        <v>16483708</v>
      </c>
      <c r="D212">
        <v>15172875</v>
      </c>
      <c r="E212">
        <v>1</v>
      </c>
      <c r="F212">
        <v>1</v>
      </c>
      <c r="G212">
        <v>1</v>
      </c>
      <c r="H212">
        <v>3</v>
      </c>
      <c r="I212" t="s">
        <v>175</v>
      </c>
      <c r="J212" t="s">
        <v>177</v>
      </c>
      <c r="K212" t="s">
        <v>176</v>
      </c>
      <c r="L212">
        <v>1339</v>
      </c>
      <c r="N212">
        <v>1007</v>
      </c>
      <c r="O212" t="s">
        <v>166</v>
      </c>
      <c r="P212" t="s">
        <v>166</v>
      </c>
      <c r="Q212">
        <v>1</v>
      </c>
      <c r="W212">
        <v>1</v>
      </c>
      <c r="X212">
        <v>-1001479081</v>
      </c>
      <c r="Y212">
        <v>-1.87</v>
      </c>
      <c r="AA212">
        <v>3381.95</v>
      </c>
      <c r="AB212">
        <v>0</v>
      </c>
      <c r="AC212">
        <v>0</v>
      </c>
      <c r="AD212">
        <v>0</v>
      </c>
      <c r="AE212">
        <v>517.91</v>
      </c>
      <c r="AF212">
        <v>0</v>
      </c>
      <c r="AG212">
        <v>0</v>
      </c>
      <c r="AH212">
        <v>0</v>
      </c>
      <c r="AI212">
        <v>6.53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4</v>
      </c>
      <c r="AT212">
        <v>-1.87</v>
      </c>
      <c r="AU212" t="s">
        <v>4</v>
      </c>
      <c r="AV212">
        <v>0</v>
      </c>
      <c r="AW212">
        <v>2</v>
      </c>
      <c r="AX212">
        <v>16483715</v>
      </c>
      <c r="AY212">
        <v>1</v>
      </c>
      <c r="AZ212">
        <v>6144</v>
      </c>
      <c r="BA212">
        <v>219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Y212*Source!I95</f>
        <v>-3.095224</v>
      </c>
      <c r="CY212">
        <f>AA212</f>
        <v>3381.95</v>
      </c>
      <c r="CZ212">
        <f>AE212</f>
        <v>517.91</v>
      </c>
      <c r="DA212">
        <f>AI212</f>
        <v>6.53</v>
      </c>
      <c r="DB212">
        <v>0</v>
      </c>
    </row>
    <row r="213" spans="1:106" x14ac:dyDescent="0.2">
      <c r="A213">
        <f>ROW(Source!A95)</f>
        <v>95</v>
      </c>
      <c r="B213">
        <v>16483255</v>
      </c>
      <c r="C213">
        <v>16483708</v>
      </c>
      <c r="D213">
        <v>15172887</v>
      </c>
      <c r="E213">
        <v>1</v>
      </c>
      <c r="F213">
        <v>1</v>
      </c>
      <c r="G213">
        <v>1</v>
      </c>
      <c r="H213">
        <v>3</v>
      </c>
      <c r="I213" t="s">
        <v>179</v>
      </c>
      <c r="J213" t="s">
        <v>181</v>
      </c>
      <c r="K213" t="s">
        <v>180</v>
      </c>
      <c r="L213">
        <v>1339</v>
      </c>
      <c r="N213">
        <v>1007</v>
      </c>
      <c r="O213" t="s">
        <v>166</v>
      </c>
      <c r="P213" t="s">
        <v>166</v>
      </c>
      <c r="Q213">
        <v>1</v>
      </c>
      <c r="W213">
        <v>0</v>
      </c>
      <c r="X213">
        <v>-1561205286</v>
      </c>
      <c r="Y213">
        <v>1.87</v>
      </c>
      <c r="AA213">
        <v>3395.6</v>
      </c>
      <c r="AB213">
        <v>0</v>
      </c>
      <c r="AC213">
        <v>0</v>
      </c>
      <c r="AD213">
        <v>0</v>
      </c>
      <c r="AE213">
        <v>520</v>
      </c>
      <c r="AF213">
        <v>0</v>
      </c>
      <c r="AG213">
        <v>0</v>
      </c>
      <c r="AH213">
        <v>0</v>
      </c>
      <c r="AI213">
        <v>6.53</v>
      </c>
      <c r="AJ213">
        <v>1</v>
      </c>
      <c r="AK213">
        <v>1</v>
      </c>
      <c r="AL213">
        <v>1</v>
      </c>
      <c r="AN213">
        <v>0</v>
      </c>
      <c r="AO213">
        <v>0</v>
      </c>
      <c r="AP213">
        <v>0</v>
      </c>
      <c r="AQ213">
        <v>0</v>
      </c>
      <c r="AR213">
        <v>0</v>
      </c>
      <c r="AS213" t="s">
        <v>4</v>
      </c>
      <c r="AT213">
        <v>1.87</v>
      </c>
      <c r="AU213" t="s">
        <v>4</v>
      </c>
      <c r="AV213">
        <v>0</v>
      </c>
      <c r="AW213">
        <v>1</v>
      </c>
      <c r="AX213">
        <v>-1</v>
      </c>
      <c r="AY213">
        <v>0</v>
      </c>
      <c r="AZ213">
        <v>0</v>
      </c>
      <c r="BA213" t="s">
        <v>4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Y213*Source!I95</f>
        <v>3.095224</v>
      </c>
      <c r="CY213">
        <f>AA213</f>
        <v>3395.6</v>
      </c>
      <c r="CZ213">
        <f>AE213</f>
        <v>520</v>
      </c>
      <c r="DA213">
        <f>AI213</f>
        <v>6.53</v>
      </c>
      <c r="DB213">
        <v>0</v>
      </c>
    </row>
    <row r="214" spans="1:106" x14ac:dyDescent="0.2">
      <c r="A214">
        <f>ROW(Source!A95)</f>
        <v>95</v>
      </c>
      <c r="B214">
        <v>16483255</v>
      </c>
      <c r="C214">
        <v>16483708</v>
      </c>
      <c r="D214">
        <v>15189930</v>
      </c>
      <c r="E214">
        <v>1</v>
      </c>
      <c r="F214">
        <v>1</v>
      </c>
      <c r="G214">
        <v>1</v>
      </c>
      <c r="H214">
        <v>3</v>
      </c>
      <c r="I214" t="s">
        <v>844</v>
      </c>
      <c r="J214" t="s">
        <v>845</v>
      </c>
      <c r="K214" t="s">
        <v>846</v>
      </c>
      <c r="L214">
        <v>1327</v>
      </c>
      <c r="N214">
        <v>1005</v>
      </c>
      <c r="O214" t="s">
        <v>17</v>
      </c>
      <c r="P214" t="s">
        <v>17</v>
      </c>
      <c r="Q214">
        <v>1</v>
      </c>
      <c r="W214">
        <v>0</v>
      </c>
      <c r="X214">
        <v>1704710638</v>
      </c>
      <c r="Y214">
        <v>5.54</v>
      </c>
      <c r="AA214">
        <v>184.47</v>
      </c>
      <c r="AB214">
        <v>0</v>
      </c>
      <c r="AC214">
        <v>0</v>
      </c>
      <c r="AD214">
        <v>0</v>
      </c>
      <c r="AE214">
        <v>28.25</v>
      </c>
      <c r="AF214">
        <v>0</v>
      </c>
      <c r="AG214">
        <v>0</v>
      </c>
      <c r="AH214">
        <v>0</v>
      </c>
      <c r="AI214">
        <v>6.53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4</v>
      </c>
      <c r="AT214">
        <v>5.54</v>
      </c>
      <c r="AU214" t="s">
        <v>4</v>
      </c>
      <c r="AV214">
        <v>0</v>
      </c>
      <c r="AW214">
        <v>2</v>
      </c>
      <c r="AX214">
        <v>16483716</v>
      </c>
      <c r="AY214">
        <v>1</v>
      </c>
      <c r="AZ214">
        <v>0</v>
      </c>
      <c r="BA214">
        <v>220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Y214*Source!I95</f>
        <v>9.1698079999999997</v>
      </c>
      <c r="CY214">
        <f>AA214</f>
        <v>184.47</v>
      </c>
      <c r="CZ214">
        <f>AE214</f>
        <v>28.25</v>
      </c>
      <c r="DA214">
        <f>AI214</f>
        <v>6.53</v>
      </c>
      <c r="DB214">
        <v>0</v>
      </c>
    </row>
    <row r="215" spans="1:106" x14ac:dyDescent="0.2">
      <c r="A215">
        <f>ROW(Source!A100)</f>
        <v>100</v>
      </c>
      <c r="B215">
        <v>16483241</v>
      </c>
      <c r="C215">
        <v>16483720</v>
      </c>
      <c r="D215">
        <v>15435683</v>
      </c>
      <c r="E215">
        <v>1</v>
      </c>
      <c r="F215">
        <v>1</v>
      </c>
      <c r="G215">
        <v>1</v>
      </c>
      <c r="H215">
        <v>1</v>
      </c>
      <c r="I215" t="s">
        <v>847</v>
      </c>
      <c r="J215" t="s">
        <v>4</v>
      </c>
      <c r="K215" t="s">
        <v>848</v>
      </c>
      <c r="L215">
        <v>1191</v>
      </c>
      <c r="N215">
        <v>1013</v>
      </c>
      <c r="O215" t="s">
        <v>695</v>
      </c>
      <c r="P215" t="s">
        <v>695</v>
      </c>
      <c r="Q215">
        <v>1</v>
      </c>
      <c r="W215">
        <v>0</v>
      </c>
      <c r="X215">
        <v>-598469600</v>
      </c>
      <c r="Y215">
        <v>234.66899999999998</v>
      </c>
      <c r="AA215">
        <v>0</v>
      </c>
      <c r="AB215">
        <v>0</v>
      </c>
      <c r="AC215">
        <v>0</v>
      </c>
      <c r="AD215">
        <v>9.2899999999999991</v>
      </c>
      <c r="AE215">
        <v>0</v>
      </c>
      <c r="AF215">
        <v>0</v>
      </c>
      <c r="AG215">
        <v>0</v>
      </c>
      <c r="AH215">
        <v>9.2899999999999991</v>
      </c>
      <c r="AI215">
        <v>1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4</v>
      </c>
      <c r="AT215">
        <v>204.06</v>
      </c>
      <c r="AU215" t="s">
        <v>77</v>
      </c>
      <c r="AV215">
        <v>1</v>
      </c>
      <c r="AW215">
        <v>2</v>
      </c>
      <c r="AX215">
        <v>16483726</v>
      </c>
      <c r="AY215">
        <v>1</v>
      </c>
      <c r="AZ215">
        <v>0</v>
      </c>
      <c r="BA215">
        <v>221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Y215*Source!I100</f>
        <v>80.162930399999993</v>
      </c>
      <c r="CY215">
        <f>AD215</f>
        <v>9.2899999999999991</v>
      </c>
      <c r="CZ215">
        <f>AH215</f>
        <v>9.2899999999999991</v>
      </c>
      <c r="DA215">
        <f>AL215</f>
        <v>1</v>
      </c>
      <c r="DB215">
        <v>0</v>
      </c>
    </row>
    <row r="216" spans="1:106" x14ac:dyDescent="0.2">
      <c r="A216">
        <f>ROW(Source!A100)</f>
        <v>100</v>
      </c>
      <c r="B216">
        <v>16483241</v>
      </c>
      <c r="C216">
        <v>16483720</v>
      </c>
      <c r="D216">
        <v>15430395</v>
      </c>
      <c r="E216">
        <v>1</v>
      </c>
      <c r="F216">
        <v>1</v>
      </c>
      <c r="G216">
        <v>1</v>
      </c>
      <c r="H216">
        <v>1</v>
      </c>
      <c r="I216" t="s">
        <v>696</v>
      </c>
      <c r="J216" t="s">
        <v>4</v>
      </c>
      <c r="K216" t="s">
        <v>697</v>
      </c>
      <c r="L216">
        <v>1191</v>
      </c>
      <c r="N216">
        <v>1013</v>
      </c>
      <c r="O216" t="s">
        <v>695</v>
      </c>
      <c r="P216" t="s">
        <v>695</v>
      </c>
      <c r="Q216">
        <v>1</v>
      </c>
      <c r="W216">
        <v>0</v>
      </c>
      <c r="X216">
        <v>-1417349443</v>
      </c>
      <c r="Y216">
        <v>2.06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4</v>
      </c>
      <c r="AT216">
        <v>2.06</v>
      </c>
      <c r="AU216" t="s">
        <v>4</v>
      </c>
      <c r="AV216">
        <v>2</v>
      </c>
      <c r="AW216">
        <v>2</v>
      </c>
      <c r="AX216">
        <v>16483727</v>
      </c>
      <c r="AY216">
        <v>1</v>
      </c>
      <c r="AZ216">
        <v>2048</v>
      </c>
      <c r="BA216">
        <v>222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Y216*Source!I100</f>
        <v>0.7036960000000001</v>
      </c>
      <c r="CY216">
        <f>AD216</f>
        <v>0</v>
      </c>
      <c r="CZ216">
        <f>AH216</f>
        <v>0</v>
      </c>
      <c r="DA216">
        <f>AL216</f>
        <v>1</v>
      </c>
      <c r="DB216">
        <v>0</v>
      </c>
    </row>
    <row r="217" spans="1:106" x14ac:dyDescent="0.2">
      <c r="A217">
        <f>ROW(Source!A100)</f>
        <v>100</v>
      </c>
      <c r="B217">
        <v>16483241</v>
      </c>
      <c r="C217">
        <v>16483720</v>
      </c>
      <c r="D217">
        <v>15247974</v>
      </c>
      <c r="E217">
        <v>1</v>
      </c>
      <c r="F217">
        <v>1</v>
      </c>
      <c r="G217">
        <v>1</v>
      </c>
      <c r="H217">
        <v>2</v>
      </c>
      <c r="I217" t="s">
        <v>716</v>
      </c>
      <c r="J217" t="s">
        <v>717</v>
      </c>
      <c r="K217" t="s">
        <v>718</v>
      </c>
      <c r="L217">
        <v>1368</v>
      </c>
      <c r="N217">
        <v>1011</v>
      </c>
      <c r="O217" t="s">
        <v>701</v>
      </c>
      <c r="P217" t="s">
        <v>701</v>
      </c>
      <c r="Q217">
        <v>1</v>
      </c>
      <c r="W217">
        <v>0</v>
      </c>
      <c r="X217">
        <v>1188625873</v>
      </c>
      <c r="Y217">
        <v>2.5750000000000002</v>
      </c>
      <c r="AA217">
        <v>0</v>
      </c>
      <c r="AB217">
        <v>31.26</v>
      </c>
      <c r="AC217">
        <v>13.5</v>
      </c>
      <c r="AD217">
        <v>0</v>
      </c>
      <c r="AE217">
        <v>0</v>
      </c>
      <c r="AF217">
        <v>31.26</v>
      </c>
      <c r="AG217">
        <v>13.5</v>
      </c>
      <c r="AH217">
        <v>0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4</v>
      </c>
      <c r="AT217">
        <v>2.06</v>
      </c>
      <c r="AU217" t="s">
        <v>76</v>
      </c>
      <c r="AV217">
        <v>0</v>
      </c>
      <c r="AW217">
        <v>2</v>
      </c>
      <c r="AX217">
        <v>16483728</v>
      </c>
      <c r="AY217">
        <v>1</v>
      </c>
      <c r="AZ217">
        <v>0</v>
      </c>
      <c r="BA217">
        <v>223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Y217*Source!I100</f>
        <v>0.87962000000000007</v>
      </c>
      <c r="CY217">
        <f>AB217</f>
        <v>31.26</v>
      </c>
      <c r="CZ217">
        <f>AF217</f>
        <v>31.26</v>
      </c>
      <c r="DA217">
        <f>AJ217</f>
        <v>1</v>
      </c>
      <c r="DB217">
        <v>0</v>
      </c>
    </row>
    <row r="218" spans="1:106" x14ac:dyDescent="0.2">
      <c r="A218">
        <f>ROW(Source!A100)</f>
        <v>100</v>
      </c>
      <c r="B218">
        <v>16483241</v>
      </c>
      <c r="C218">
        <v>16483720</v>
      </c>
      <c r="D218">
        <v>15172819</v>
      </c>
      <c r="E218">
        <v>1</v>
      </c>
      <c r="F218">
        <v>1</v>
      </c>
      <c r="G218">
        <v>1</v>
      </c>
      <c r="H218">
        <v>3</v>
      </c>
      <c r="I218" t="s">
        <v>188</v>
      </c>
      <c r="J218" t="s">
        <v>190</v>
      </c>
      <c r="K218" t="s">
        <v>189</v>
      </c>
      <c r="L218">
        <v>1339</v>
      </c>
      <c r="N218">
        <v>1007</v>
      </c>
      <c r="O218" t="s">
        <v>166</v>
      </c>
      <c r="P218" t="s">
        <v>166</v>
      </c>
      <c r="Q218">
        <v>1</v>
      </c>
      <c r="W218">
        <v>1</v>
      </c>
      <c r="X218">
        <v>-1813551736</v>
      </c>
      <c r="Y218">
        <v>-4.3</v>
      </c>
      <c r="AA218">
        <v>510.4</v>
      </c>
      <c r="AB218">
        <v>0</v>
      </c>
      <c r="AC218">
        <v>0</v>
      </c>
      <c r="AD218">
        <v>0</v>
      </c>
      <c r="AE218">
        <v>510.4</v>
      </c>
      <c r="AF218">
        <v>0</v>
      </c>
      <c r="AG218">
        <v>0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4</v>
      </c>
      <c r="AT218">
        <v>-4.3</v>
      </c>
      <c r="AU218" t="s">
        <v>4</v>
      </c>
      <c r="AV218">
        <v>0</v>
      </c>
      <c r="AW218">
        <v>2</v>
      </c>
      <c r="AX218">
        <v>16483729</v>
      </c>
      <c r="AY218">
        <v>1</v>
      </c>
      <c r="AZ218">
        <v>6144</v>
      </c>
      <c r="BA218">
        <v>224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Y218*Source!I100</f>
        <v>-1.46888</v>
      </c>
      <c r="CY218">
        <f>AA218</f>
        <v>510.4</v>
      </c>
      <c r="CZ218">
        <f>AE218</f>
        <v>510.4</v>
      </c>
      <c r="DA218">
        <f>AI218</f>
        <v>1</v>
      </c>
      <c r="DB218">
        <v>0</v>
      </c>
    </row>
    <row r="219" spans="1:106" x14ac:dyDescent="0.2">
      <c r="A219">
        <f>ROW(Source!A100)</f>
        <v>100</v>
      </c>
      <c r="B219">
        <v>16483241</v>
      </c>
      <c r="C219">
        <v>16483720</v>
      </c>
      <c r="D219">
        <v>15172875</v>
      </c>
      <c r="E219">
        <v>1</v>
      </c>
      <c r="F219">
        <v>1</v>
      </c>
      <c r="G219">
        <v>1</v>
      </c>
      <c r="H219">
        <v>3</v>
      </c>
      <c r="I219" t="s">
        <v>175</v>
      </c>
      <c r="J219" t="s">
        <v>177</v>
      </c>
      <c r="K219" t="s">
        <v>176</v>
      </c>
      <c r="L219">
        <v>1339</v>
      </c>
      <c r="N219">
        <v>1007</v>
      </c>
      <c r="O219" t="s">
        <v>166</v>
      </c>
      <c r="P219" t="s">
        <v>166</v>
      </c>
      <c r="Q219">
        <v>1</v>
      </c>
      <c r="W219">
        <v>1</v>
      </c>
      <c r="X219">
        <v>-1001479081</v>
      </c>
      <c r="Y219">
        <v>-0.1</v>
      </c>
      <c r="AA219">
        <v>517.91</v>
      </c>
      <c r="AB219">
        <v>0</v>
      </c>
      <c r="AC219">
        <v>0</v>
      </c>
      <c r="AD219">
        <v>0</v>
      </c>
      <c r="AE219">
        <v>517.91</v>
      </c>
      <c r="AF219">
        <v>0</v>
      </c>
      <c r="AG219">
        <v>0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4</v>
      </c>
      <c r="AT219">
        <v>-0.1</v>
      </c>
      <c r="AU219" t="s">
        <v>4</v>
      </c>
      <c r="AV219">
        <v>0</v>
      </c>
      <c r="AW219">
        <v>2</v>
      </c>
      <c r="AX219">
        <v>16483730</v>
      </c>
      <c r="AY219">
        <v>1</v>
      </c>
      <c r="AZ219">
        <v>6144</v>
      </c>
      <c r="BA219">
        <v>225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Y219*Source!I100</f>
        <v>-3.4160000000000003E-2</v>
      </c>
      <c r="CY219">
        <f>AA219</f>
        <v>517.91</v>
      </c>
      <c r="CZ219">
        <f>AE219</f>
        <v>517.91</v>
      </c>
      <c r="DA219">
        <f>AI219</f>
        <v>1</v>
      </c>
      <c r="DB219">
        <v>0</v>
      </c>
    </row>
    <row r="220" spans="1:106" x14ac:dyDescent="0.2">
      <c r="A220">
        <f>ROW(Source!A100)</f>
        <v>100</v>
      </c>
      <c r="B220">
        <v>16483241</v>
      </c>
      <c r="C220">
        <v>16483720</v>
      </c>
      <c r="D220">
        <v>15172887</v>
      </c>
      <c r="E220">
        <v>1</v>
      </c>
      <c r="F220">
        <v>1</v>
      </c>
      <c r="G220">
        <v>1</v>
      </c>
      <c r="H220">
        <v>3</v>
      </c>
      <c r="I220" t="s">
        <v>179</v>
      </c>
      <c r="J220" t="s">
        <v>181</v>
      </c>
      <c r="K220" t="s">
        <v>180</v>
      </c>
      <c r="L220">
        <v>1339</v>
      </c>
      <c r="N220">
        <v>1007</v>
      </c>
      <c r="O220" t="s">
        <v>166</v>
      </c>
      <c r="P220" t="s">
        <v>166</v>
      </c>
      <c r="Q220">
        <v>1</v>
      </c>
      <c r="W220">
        <v>0</v>
      </c>
      <c r="X220">
        <v>-1561205286</v>
      </c>
      <c r="Y220">
        <v>1.87</v>
      </c>
      <c r="AA220">
        <v>520</v>
      </c>
      <c r="AB220">
        <v>0</v>
      </c>
      <c r="AC220">
        <v>0</v>
      </c>
      <c r="AD220">
        <v>0</v>
      </c>
      <c r="AE220">
        <v>520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0</v>
      </c>
      <c r="AP220">
        <v>0</v>
      </c>
      <c r="AQ220">
        <v>0</v>
      </c>
      <c r="AR220">
        <v>0</v>
      </c>
      <c r="AS220" t="s">
        <v>4</v>
      </c>
      <c r="AT220">
        <v>1.87</v>
      </c>
      <c r="AU220" t="s">
        <v>4</v>
      </c>
      <c r="AV220">
        <v>0</v>
      </c>
      <c r="AW220">
        <v>1</v>
      </c>
      <c r="AX220">
        <v>-1</v>
      </c>
      <c r="AY220">
        <v>0</v>
      </c>
      <c r="AZ220">
        <v>0</v>
      </c>
      <c r="BA220" t="s">
        <v>4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Y220*Source!I100</f>
        <v>0.63879200000000003</v>
      </c>
      <c r="CY220">
        <f>AA220</f>
        <v>520</v>
      </c>
      <c r="CZ220">
        <f>AE220</f>
        <v>520</v>
      </c>
      <c r="DA220">
        <f>AI220</f>
        <v>1</v>
      </c>
      <c r="DB220">
        <v>0</v>
      </c>
    </row>
    <row r="221" spans="1:106" x14ac:dyDescent="0.2">
      <c r="A221">
        <f>ROW(Source!A101)</f>
        <v>101</v>
      </c>
      <c r="B221">
        <v>16483255</v>
      </c>
      <c r="C221">
        <v>16483720</v>
      </c>
      <c r="D221">
        <v>15435683</v>
      </c>
      <c r="E221">
        <v>1</v>
      </c>
      <c r="F221">
        <v>1</v>
      </c>
      <c r="G221">
        <v>1</v>
      </c>
      <c r="H221">
        <v>1</v>
      </c>
      <c r="I221" t="s">
        <v>847</v>
      </c>
      <c r="J221" t="s">
        <v>4</v>
      </c>
      <c r="K221" t="s">
        <v>848</v>
      </c>
      <c r="L221">
        <v>1191</v>
      </c>
      <c r="N221">
        <v>1013</v>
      </c>
      <c r="O221" t="s">
        <v>695</v>
      </c>
      <c r="P221" t="s">
        <v>695</v>
      </c>
      <c r="Q221">
        <v>1</v>
      </c>
      <c r="W221">
        <v>0</v>
      </c>
      <c r="X221">
        <v>-598469600</v>
      </c>
      <c r="Y221">
        <v>234.66899999999998</v>
      </c>
      <c r="AA221">
        <v>0</v>
      </c>
      <c r="AB221">
        <v>0</v>
      </c>
      <c r="AC221">
        <v>0</v>
      </c>
      <c r="AD221">
        <v>60.66</v>
      </c>
      <c r="AE221">
        <v>0</v>
      </c>
      <c r="AF221">
        <v>0</v>
      </c>
      <c r="AG221">
        <v>0</v>
      </c>
      <c r="AH221">
        <v>9.2899999999999991</v>
      </c>
      <c r="AI221">
        <v>1</v>
      </c>
      <c r="AJ221">
        <v>1</v>
      </c>
      <c r="AK221">
        <v>1</v>
      </c>
      <c r="AL221">
        <v>6.53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4</v>
      </c>
      <c r="AT221">
        <v>204.06</v>
      </c>
      <c r="AU221" t="s">
        <v>77</v>
      </c>
      <c r="AV221">
        <v>1</v>
      </c>
      <c r="AW221">
        <v>2</v>
      </c>
      <c r="AX221">
        <v>16483726</v>
      </c>
      <c r="AY221">
        <v>1</v>
      </c>
      <c r="AZ221">
        <v>0</v>
      </c>
      <c r="BA221">
        <v>226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Y221*Source!I101</f>
        <v>80.162930399999993</v>
      </c>
      <c r="CY221">
        <f>AD221</f>
        <v>60.66</v>
      </c>
      <c r="CZ221">
        <f>AH221</f>
        <v>9.2899999999999991</v>
      </c>
      <c r="DA221">
        <f>AL221</f>
        <v>6.53</v>
      </c>
      <c r="DB221">
        <v>0</v>
      </c>
    </row>
    <row r="222" spans="1:106" x14ac:dyDescent="0.2">
      <c r="A222">
        <f>ROW(Source!A101)</f>
        <v>101</v>
      </c>
      <c r="B222">
        <v>16483255</v>
      </c>
      <c r="C222">
        <v>16483720</v>
      </c>
      <c r="D222">
        <v>15430395</v>
      </c>
      <c r="E222">
        <v>1</v>
      </c>
      <c r="F222">
        <v>1</v>
      </c>
      <c r="G222">
        <v>1</v>
      </c>
      <c r="H222">
        <v>1</v>
      </c>
      <c r="I222" t="s">
        <v>696</v>
      </c>
      <c r="J222" t="s">
        <v>4</v>
      </c>
      <c r="K222" t="s">
        <v>697</v>
      </c>
      <c r="L222">
        <v>1191</v>
      </c>
      <c r="N222">
        <v>1013</v>
      </c>
      <c r="O222" t="s">
        <v>695</v>
      </c>
      <c r="P222" t="s">
        <v>695</v>
      </c>
      <c r="Q222">
        <v>1</v>
      </c>
      <c r="W222">
        <v>0</v>
      </c>
      <c r="X222">
        <v>-1417349443</v>
      </c>
      <c r="Y222">
        <v>2.06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6.53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4</v>
      </c>
      <c r="AT222">
        <v>2.06</v>
      </c>
      <c r="AU222" t="s">
        <v>4</v>
      </c>
      <c r="AV222">
        <v>2</v>
      </c>
      <c r="AW222">
        <v>2</v>
      </c>
      <c r="AX222">
        <v>16483727</v>
      </c>
      <c r="AY222">
        <v>1</v>
      </c>
      <c r="AZ222">
        <v>2048</v>
      </c>
      <c r="BA222">
        <v>227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Y222*Source!I101</f>
        <v>0.7036960000000001</v>
      </c>
      <c r="CY222">
        <f>AD222</f>
        <v>0</v>
      </c>
      <c r="CZ222">
        <f>AH222</f>
        <v>0</v>
      </c>
      <c r="DA222">
        <f>AL222</f>
        <v>1</v>
      </c>
      <c r="DB222">
        <v>0</v>
      </c>
    </row>
    <row r="223" spans="1:106" x14ac:dyDescent="0.2">
      <c r="A223">
        <f>ROW(Source!A101)</f>
        <v>101</v>
      </c>
      <c r="B223">
        <v>16483255</v>
      </c>
      <c r="C223">
        <v>16483720</v>
      </c>
      <c r="D223">
        <v>15247974</v>
      </c>
      <c r="E223">
        <v>1</v>
      </c>
      <c r="F223">
        <v>1</v>
      </c>
      <c r="G223">
        <v>1</v>
      </c>
      <c r="H223">
        <v>2</v>
      </c>
      <c r="I223" t="s">
        <v>716</v>
      </c>
      <c r="J223" t="s">
        <v>717</v>
      </c>
      <c r="K223" t="s">
        <v>718</v>
      </c>
      <c r="L223">
        <v>1368</v>
      </c>
      <c r="N223">
        <v>1011</v>
      </c>
      <c r="O223" t="s">
        <v>701</v>
      </c>
      <c r="P223" t="s">
        <v>701</v>
      </c>
      <c r="Q223">
        <v>1</v>
      </c>
      <c r="W223">
        <v>0</v>
      </c>
      <c r="X223">
        <v>1188625873</v>
      </c>
      <c r="Y223">
        <v>2.5750000000000002</v>
      </c>
      <c r="AA223">
        <v>0</v>
      </c>
      <c r="AB223">
        <v>204.13</v>
      </c>
      <c r="AC223">
        <v>13.5</v>
      </c>
      <c r="AD223">
        <v>0</v>
      </c>
      <c r="AE223">
        <v>0</v>
      </c>
      <c r="AF223">
        <v>31.26</v>
      </c>
      <c r="AG223">
        <v>13.5</v>
      </c>
      <c r="AH223">
        <v>0</v>
      </c>
      <c r="AI223">
        <v>1</v>
      </c>
      <c r="AJ223">
        <v>6.53</v>
      </c>
      <c r="AK223">
        <v>1</v>
      </c>
      <c r="AL223">
        <v>1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4</v>
      </c>
      <c r="AT223">
        <v>2.06</v>
      </c>
      <c r="AU223" t="s">
        <v>76</v>
      </c>
      <c r="AV223">
        <v>0</v>
      </c>
      <c r="AW223">
        <v>2</v>
      </c>
      <c r="AX223">
        <v>16483728</v>
      </c>
      <c r="AY223">
        <v>1</v>
      </c>
      <c r="AZ223">
        <v>0</v>
      </c>
      <c r="BA223">
        <v>228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Y223*Source!I101</f>
        <v>0.87962000000000007</v>
      </c>
      <c r="CY223">
        <f>AB223</f>
        <v>204.13</v>
      </c>
      <c r="CZ223">
        <f>AF223</f>
        <v>31.26</v>
      </c>
      <c r="DA223">
        <f>AJ223</f>
        <v>6.53</v>
      </c>
      <c r="DB223">
        <v>0</v>
      </c>
    </row>
    <row r="224" spans="1:106" x14ac:dyDescent="0.2">
      <c r="A224">
        <f>ROW(Source!A101)</f>
        <v>101</v>
      </c>
      <c r="B224">
        <v>16483255</v>
      </c>
      <c r="C224">
        <v>16483720</v>
      </c>
      <c r="D224">
        <v>15172819</v>
      </c>
      <c r="E224">
        <v>1</v>
      </c>
      <c r="F224">
        <v>1</v>
      </c>
      <c r="G224">
        <v>1</v>
      </c>
      <c r="H224">
        <v>3</v>
      </c>
      <c r="I224" t="s">
        <v>188</v>
      </c>
      <c r="J224" t="s">
        <v>190</v>
      </c>
      <c r="K224" t="s">
        <v>189</v>
      </c>
      <c r="L224">
        <v>1339</v>
      </c>
      <c r="N224">
        <v>1007</v>
      </c>
      <c r="O224" t="s">
        <v>166</v>
      </c>
      <c r="P224" t="s">
        <v>166</v>
      </c>
      <c r="Q224">
        <v>1</v>
      </c>
      <c r="W224">
        <v>1</v>
      </c>
      <c r="X224">
        <v>-1813551736</v>
      </c>
      <c r="Y224">
        <v>-4.3</v>
      </c>
      <c r="AA224">
        <v>3332.91</v>
      </c>
      <c r="AB224">
        <v>0</v>
      </c>
      <c r="AC224">
        <v>0</v>
      </c>
      <c r="AD224">
        <v>0</v>
      </c>
      <c r="AE224">
        <v>510.4</v>
      </c>
      <c r="AF224">
        <v>0</v>
      </c>
      <c r="AG224">
        <v>0</v>
      </c>
      <c r="AH224">
        <v>0</v>
      </c>
      <c r="AI224">
        <v>6.53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4</v>
      </c>
      <c r="AT224">
        <v>-4.3</v>
      </c>
      <c r="AU224" t="s">
        <v>4</v>
      </c>
      <c r="AV224">
        <v>0</v>
      </c>
      <c r="AW224">
        <v>2</v>
      </c>
      <c r="AX224">
        <v>16483729</v>
      </c>
      <c r="AY224">
        <v>1</v>
      </c>
      <c r="AZ224">
        <v>6144</v>
      </c>
      <c r="BA224">
        <v>229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Y224*Source!I101</f>
        <v>-1.46888</v>
      </c>
      <c r="CY224">
        <f>AA224</f>
        <v>3332.91</v>
      </c>
      <c r="CZ224">
        <f>AE224</f>
        <v>510.4</v>
      </c>
      <c r="DA224">
        <f>AI224</f>
        <v>6.53</v>
      </c>
      <c r="DB224">
        <v>0</v>
      </c>
    </row>
    <row r="225" spans="1:106" x14ac:dyDescent="0.2">
      <c r="A225">
        <f>ROW(Source!A101)</f>
        <v>101</v>
      </c>
      <c r="B225">
        <v>16483255</v>
      </c>
      <c r="C225">
        <v>16483720</v>
      </c>
      <c r="D225">
        <v>15172875</v>
      </c>
      <c r="E225">
        <v>1</v>
      </c>
      <c r="F225">
        <v>1</v>
      </c>
      <c r="G225">
        <v>1</v>
      </c>
      <c r="H225">
        <v>3</v>
      </c>
      <c r="I225" t="s">
        <v>175</v>
      </c>
      <c r="J225" t="s">
        <v>177</v>
      </c>
      <c r="K225" t="s">
        <v>176</v>
      </c>
      <c r="L225">
        <v>1339</v>
      </c>
      <c r="N225">
        <v>1007</v>
      </c>
      <c r="O225" t="s">
        <v>166</v>
      </c>
      <c r="P225" t="s">
        <v>166</v>
      </c>
      <c r="Q225">
        <v>1</v>
      </c>
      <c r="W225">
        <v>1</v>
      </c>
      <c r="X225">
        <v>-1001479081</v>
      </c>
      <c r="Y225">
        <v>-0.1</v>
      </c>
      <c r="AA225">
        <v>3381.95</v>
      </c>
      <c r="AB225">
        <v>0</v>
      </c>
      <c r="AC225">
        <v>0</v>
      </c>
      <c r="AD225">
        <v>0</v>
      </c>
      <c r="AE225">
        <v>517.91</v>
      </c>
      <c r="AF225">
        <v>0</v>
      </c>
      <c r="AG225">
        <v>0</v>
      </c>
      <c r="AH225">
        <v>0</v>
      </c>
      <c r="AI225">
        <v>6.53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4</v>
      </c>
      <c r="AT225">
        <v>-0.1</v>
      </c>
      <c r="AU225" t="s">
        <v>4</v>
      </c>
      <c r="AV225">
        <v>0</v>
      </c>
      <c r="AW225">
        <v>2</v>
      </c>
      <c r="AX225">
        <v>16483730</v>
      </c>
      <c r="AY225">
        <v>1</v>
      </c>
      <c r="AZ225">
        <v>6144</v>
      </c>
      <c r="BA225">
        <v>230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Y225*Source!I101</f>
        <v>-3.4160000000000003E-2</v>
      </c>
      <c r="CY225">
        <f>AA225</f>
        <v>3381.95</v>
      </c>
      <c r="CZ225">
        <f>AE225</f>
        <v>517.91</v>
      </c>
      <c r="DA225">
        <f>AI225</f>
        <v>6.53</v>
      </c>
      <c r="DB225">
        <v>0</v>
      </c>
    </row>
    <row r="226" spans="1:106" x14ac:dyDescent="0.2">
      <c r="A226">
        <f>ROW(Source!A101)</f>
        <v>101</v>
      </c>
      <c r="B226">
        <v>16483255</v>
      </c>
      <c r="C226">
        <v>16483720</v>
      </c>
      <c r="D226">
        <v>15172887</v>
      </c>
      <c r="E226">
        <v>1</v>
      </c>
      <c r="F226">
        <v>1</v>
      </c>
      <c r="G226">
        <v>1</v>
      </c>
      <c r="H226">
        <v>3</v>
      </c>
      <c r="I226" t="s">
        <v>179</v>
      </c>
      <c r="J226" t="s">
        <v>181</v>
      </c>
      <c r="K226" t="s">
        <v>180</v>
      </c>
      <c r="L226">
        <v>1339</v>
      </c>
      <c r="N226">
        <v>1007</v>
      </c>
      <c r="O226" t="s">
        <v>166</v>
      </c>
      <c r="P226" t="s">
        <v>166</v>
      </c>
      <c r="Q226">
        <v>1</v>
      </c>
      <c r="W226">
        <v>0</v>
      </c>
      <c r="X226">
        <v>-1561205286</v>
      </c>
      <c r="Y226">
        <v>1.87</v>
      </c>
      <c r="AA226">
        <v>3395.6</v>
      </c>
      <c r="AB226">
        <v>0</v>
      </c>
      <c r="AC226">
        <v>0</v>
      </c>
      <c r="AD226">
        <v>0</v>
      </c>
      <c r="AE226">
        <v>520</v>
      </c>
      <c r="AF226">
        <v>0</v>
      </c>
      <c r="AG226">
        <v>0</v>
      </c>
      <c r="AH226">
        <v>0</v>
      </c>
      <c r="AI226">
        <v>6.53</v>
      </c>
      <c r="AJ226">
        <v>1</v>
      </c>
      <c r="AK226">
        <v>1</v>
      </c>
      <c r="AL226">
        <v>1</v>
      </c>
      <c r="AN226">
        <v>0</v>
      </c>
      <c r="AO226">
        <v>0</v>
      </c>
      <c r="AP226">
        <v>0</v>
      </c>
      <c r="AQ226">
        <v>0</v>
      </c>
      <c r="AR226">
        <v>0</v>
      </c>
      <c r="AS226" t="s">
        <v>4</v>
      </c>
      <c r="AT226">
        <v>1.87</v>
      </c>
      <c r="AU226" t="s">
        <v>4</v>
      </c>
      <c r="AV226">
        <v>0</v>
      </c>
      <c r="AW226">
        <v>1</v>
      </c>
      <c r="AX226">
        <v>-1</v>
      </c>
      <c r="AY226">
        <v>0</v>
      </c>
      <c r="AZ226">
        <v>0</v>
      </c>
      <c r="BA226" t="s">
        <v>4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Y226*Source!I101</f>
        <v>0.63879200000000003</v>
      </c>
      <c r="CY226">
        <f>AA226</f>
        <v>3395.6</v>
      </c>
      <c r="CZ226">
        <f>AE226</f>
        <v>520</v>
      </c>
      <c r="DA226">
        <f>AI226</f>
        <v>6.53</v>
      </c>
      <c r="DB226">
        <v>0</v>
      </c>
    </row>
    <row r="227" spans="1:106" x14ac:dyDescent="0.2">
      <c r="A227">
        <f>ROW(Source!A108)</f>
        <v>108</v>
      </c>
      <c r="B227">
        <v>16483241</v>
      </c>
      <c r="C227">
        <v>16483735</v>
      </c>
      <c r="D227">
        <v>15435609</v>
      </c>
      <c r="E227">
        <v>1</v>
      </c>
      <c r="F227">
        <v>1</v>
      </c>
      <c r="G227">
        <v>1</v>
      </c>
      <c r="H227">
        <v>1</v>
      </c>
      <c r="I227" t="s">
        <v>849</v>
      </c>
      <c r="J227" t="s">
        <v>4</v>
      </c>
      <c r="K227" t="s">
        <v>850</v>
      </c>
      <c r="L227">
        <v>1191</v>
      </c>
      <c r="N227">
        <v>1013</v>
      </c>
      <c r="O227" t="s">
        <v>695</v>
      </c>
      <c r="P227" t="s">
        <v>695</v>
      </c>
      <c r="Q227">
        <v>1</v>
      </c>
      <c r="W227">
        <v>0</v>
      </c>
      <c r="X227">
        <v>-814890593</v>
      </c>
      <c r="Y227">
        <v>49.334999999999994</v>
      </c>
      <c r="AA227">
        <v>0</v>
      </c>
      <c r="AB227">
        <v>0</v>
      </c>
      <c r="AC227">
        <v>0</v>
      </c>
      <c r="AD227">
        <v>8.9700000000000006</v>
      </c>
      <c r="AE227">
        <v>0</v>
      </c>
      <c r="AF227">
        <v>0</v>
      </c>
      <c r="AG227">
        <v>0</v>
      </c>
      <c r="AH227">
        <v>8.9700000000000006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4</v>
      </c>
      <c r="AT227">
        <v>42.9</v>
      </c>
      <c r="AU227" t="s">
        <v>77</v>
      </c>
      <c r="AV227">
        <v>1</v>
      </c>
      <c r="AW227">
        <v>2</v>
      </c>
      <c r="AX227">
        <v>16483754</v>
      </c>
      <c r="AY227">
        <v>1</v>
      </c>
      <c r="AZ227">
        <v>0</v>
      </c>
      <c r="BA227">
        <v>231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Y227*Source!I108</f>
        <v>151.41898199999997</v>
      </c>
      <c r="CY227">
        <f>AD227</f>
        <v>8.9700000000000006</v>
      </c>
      <c r="CZ227">
        <f>AH227</f>
        <v>8.9700000000000006</v>
      </c>
      <c r="DA227">
        <f>AL227</f>
        <v>1</v>
      </c>
      <c r="DB227">
        <v>0</v>
      </c>
    </row>
    <row r="228" spans="1:106" x14ac:dyDescent="0.2">
      <c r="A228">
        <f>ROW(Source!A108)</f>
        <v>108</v>
      </c>
      <c r="B228">
        <v>16483241</v>
      </c>
      <c r="C228">
        <v>16483735</v>
      </c>
      <c r="D228">
        <v>15430395</v>
      </c>
      <c r="E228">
        <v>1</v>
      </c>
      <c r="F228">
        <v>1</v>
      </c>
      <c r="G228">
        <v>1</v>
      </c>
      <c r="H228">
        <v>1</v>
      </c>
      <c r="I228" t="s">
        <v>696</v>
      </c>
      <c r="J228" t="s">
        <v>4</v>
      </c>
      <c r="K228" t="s">
        <v>697</v>
      </c>
      <c r="L228">
        <v>1191</v>
      </c>
      <c r="N228">
        <v>1013</v>
      </c>
      <c r="O228" t="s">
        <v>695</v>
      </c>
      <c r="P228" t="s">
        <v>695</v>
      </c>
      <c r="Q228">
        <v>1</v>
      </c>
      <c r="W228">
        <v>0</v>
      </c>
      <c r="X228">
        <v>-1417349443</v>
      </c>
      <c r="Y228">
        <v>0.17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4</v>
      </c>
      <c r="AT228">
        <v>0.17</v>
      </c>
      <c r="AU228" t="s">
        <v>4</v>
      </c>
      <c r="AV228">
        <v>2</v>
      </c>
      <c r="AW228">
        <v>2</v>
      </c>
      <c r="AX228">
        <v>16483755</v>
      </c>
      <c r="AY228">
        <v>1</v>
      </c>
      <c r="AZ228">
        <v>2048</v>
      </c>
      <c r="BA228">
        <v>232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Y228*Source!I108</f>
        <v>0.52176400000000001</v>
      </c>
      <c r="CY228">
        <f>AD228</f>
        <v>0</v>
      </c>
      <c r="CZ228">
        <f>AH228</f>
        <v>0</v>
      </c>
      <c r="DA228">
        <f>AL228</f>
        <v>1</v>
      </c>
      <c r="DB228">
        <v>0</v>
      </c>
    </row>
    <row r="229" spans="1:106" x14ac:dyDescent="0.2">
      <c r="A229">
        <f>ROW(Source!A108)</f>
        <v>108</v>
      </c>
      <c r="B229">
        <v>16483241</v>
      </c>
      <c r="C229">
        <v>16483735</v>
      </c>
      <c r="D229">
        <v>15247974</v>
      </c>
      <c r="E229">
        <v>1</v>
      </c>
      <c r="F229">
        <v>1</v>
      </c>
      <c r="G229">
        <v>1</v>
      </c>
      <c r="H229">
        <v>2</v>
      </c>
      <c r="I229" t="s">
        <v>716</v>
      </c>
      <c r="J229" t="s">
        <v>717</v>
      </c>
      <c r="K229" t="s">
        <v>718</v>
      </c>
      <c r="L229">
        <v>1368</v>
      </c>
      <c r="N229">
        <v>1011</v>
      </c>
      <c r="O229" t="s">
        <v>701</v>
      </c>
      <c r="P229" t="s">
        <v>701</v>
      </c>
      <c r="Q229">
        <v>1</v>
      </c>
      <c r="W229">
        <v>0</v>
      </c>
      <c r="X229">
        <v>1188625873</v>
      </c>
      <c r="Y229">
        <v>2.5000000000000001E-2</v>
      </c>
      <c r="AA229">
        <v>0</v>
      </c>
      <c r="AB229">
        <v>31.26</v>
      </c>
      <c r="AC229">
        <v>13.5</v>
      </c>
      <c r="AD229">
        <v>0</v>
      </c>
      <c r="AE229">
        <v>0</v>
      </c>
      <c r="AF229">
        <v>31.26</v>
      </c>
      <c r="AG229">
        <v>13.5</v>
      </c>
      <c r="AH229">
        <v>0</v>
      </c>
      <c r="AI229">
        <v>1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4</v>
      </c>
      <c r="AT229">
        <v>0.02</v>
      </c>
      <c r="AU229" t="s">
        <v>76</v>
      </c>
      <c r="AV229">
        <v>0</v>
      </c>
      <c r="AW229">
        <v>2</v>
      </c>
      <c r="AX229">
        <v>16483756</v>
      </c>
      <c r="AY229">
        <v>1</v>
      </c>
      <c r="AZ229">
        <v>0</v>
      </c>
      <c r="BA229">
        <v>233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Y229*Source!I108</f>
        <v>7.6730000000000007E-2</v>
      </c>
      <c r="CY229">
        <f>AB229</f>
        <v>31.26</v>
      </c>
      <c r="CZ229">
        <f>AF229</f>
        <v>31.26</v>
      </c>
      <c r="DA229">
        <f>AJ229</f>
        <v>1</v>
      </c>
      <c r="DB229">
        <v>0</v>
      </c>
    </row>
    <row r="230" spans="1:106" x14ac:dyDescent="0.2">
      <c r="A230">
        <f>ROW(Source!A108)</f>
        <v>108</v>
      </c>
      <c r="B230">
        <v>16483241</v>
      </c>
      <c r="C230">
        <v>16483735</v>
      </c>
      <c r="D230">
        <v>15249073</v>
      </c>
      <c r="E230">
        <v>1</v>
      </c>
      <c r="F230">
        <v>1</v>
      </c>
      <c r="G230">
        <v>1</v>
      </c>
      <c r="H230">
        <v>2</v>
      </c>
      <c r="I230" t="s">
        <v>698</v>
      </c>
      <c r="J230" t="s">
        <v>699</v>
      </c>
      <c r="K230" t="s">
        <v>700</v>
      </c>
      <c r="L230">
        <v>1368</v>
      </c>
      <c r="N230">
        <v>1011</v>
      </c>
      <c r="O230" t="s">
        <v>701</v>
      </c>
      <c r="P230" t="s">
        <v>701</v>
      </c>
      <c r="Q230">
        <v>1</v>
      </c>
      <c r="W230">
        <v>0</v>
      </c>
      <c r="X230">
        <v>1372534845</v>
      </c>
      <c r="Y230">
        <v>0.1875</v>
      </c>
      <c r="AA230">
        <v>0</v>
      </c>
      <c r="AB230">
        <v>65.709999999999994</v>
      </c>
      <c r="AC230">
        <v>11.6</v>
      </c>
      <c r="AD230">
        <v>0</v>
      </c>
      <c r="AE230">
        <v>0</v>
      </c>
      <c r="AF230">
        <v>65.709999999999994</v>
      </c>
      <c r="AG230">
        <v>11.6</v>
      </c>
      <c r="AH230">
        <v>0</v>
      </c>
      <c r="AI230">
        <v>1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4</v>
      </c>
      <c r="AT230">
        <v>0.15</v>
      </c>
      <c r="AU230" t="s">
        <v>76</v>
      </c>
      <c r="AV230">
        <v>0</v>
      </c>
      <c r="AW230">
        <v>2</v>
      </c>
      <c r="AX230">
        <v>16483757</v>
      </c>
      <c r="AY230">
        <v>1</v>
      </c>
      <c r="AZ230">
        <v>0</v>
      </c>
      <c r="BA230">
        <v>234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Y230*Source!I108</f>
        <v>0.57547499999999996</v>
      </c>
      <c r="CY230">
        <f>AB230</f>
        <v>65.709999999999994</v>
      </c>
      <c r="CZ230">
        <f>AF230</f>
        <v>65.709999999999994</v>
      </c>
      <c r="DA230">
        <f>AJ230</f>
        <v>1</v>
      </c>
      <c r="DB230">
        <v>0</v>
      </c>
    </row>
    <row r="231" spans="1:106" x14ac:dyDescent="0.2">
      <c r="A231">
        <f>ROW(Source!A108)</f>
        <v>108</v>
      </c>
      <c r="B231">
        <v>16483241</v>
      </c>
      <c r="C231">
        <v>16483735</v>
      </c>
      <c r="D231">
        <v>15170682</v>
      </c>
      <c r="E231">
        <v>1</v>
      </c>
      <c r="F231">
        <v>1</v>
      </c>
      <c r="G231">
        <v>1</v>
      </c>
      <c r="H231">
        <v>3</v>
      </c>
      <c r="I231" t="s">
        <v>851</v>
      </c>
      <c r="J231" t="s">
        <v>852</v>
      </c>
      <c r="K231" t="s">
        <v>853</v>
      </c>
      <c r="L231">
        <v>1327</v>
      </c>
      <c r="N231">
        <v>1005</v>
      </c>
      <c r="O231" t="s">
        <v>17</v>
      </c>
      <c r="P231" t="s">
        <v>17</v>
      </c>
      <c r="Q231">
        <v>1</v>
      </c>
      <c r="W231">
        <v>0</v>
      </c>
      <c r="X231">
        <v>-1987926685</v>
      </c>
      <c r="Y231">
        <v>0.84</v>
      </c>
      <c r="AA231">
        <v>72.319999999999993</v>
      </c>
      <c r="AB231">
        <v>0</v>
      </c>
      <c r="AC231">
        <v>0</v>
      </c>
      <c r="AD231">
        <v>0</v>
      </c>
      <c r="AE231">
        <v>72.319999999999993</v>
      </c>
      <c r="AF231">
        <v>0</v>
      </c>
      <c r="AG231">
        <v>0</v>
      </c>
      <c r="AH231">
        <v>0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4</v>
      </c>
      <c r="AT231">
        <v>0.84</v>
      </c>
      <c r="AU231" t="s">
        <v>4</v>
      </c>
      <c r="AV231">
        <v>0</v>
      </c>
      <c r="AW231">
        <v>2</v>
      </c>
      <c r="AX231">
        <v>16483758</v>
      </c>
      <c r="AY231">
        <v>1</v>
      </c>
      <c r="AZ231">
        <v>0</v>
      </c>
      <c r="BA231">
        <v>235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Y231*Source!I108</f>
        <v>2.578128</v>
      </c>
      <c r="CY231">
        <f>AA231</f>
        <v>72.319999999999993</v>
      </c>
      <c r="CZ231">
        <f>AE231</f>
        <v>72.319999999999993</v>
      </c>
      <c r="DA231">
        <f>AI231</f>
        <v>1</v>
      </c>
      <c r="DB231">
        <v>0</v>
      </c>
    </row>
    <row r="232" spans="1:106" x14ac:dyDescent="0.2">
      <c r="A232">
        <f>ROW(Source!A108)</f>
        <v>108</v>
      </c>
      <c r="B232">
        <v>16483241</v>
      </c>
      <c r="C232">
        <v>16483735</v>
      </c>
      <c r="D232">
        <v>15171018</v>
      </c>
      <c r="E232">
        <v>1</v>
      </c>
      <c r="F232">
        <v>1</v>
      </c>
      <c r="G232">
        <v>1</v>
      </c>
      <c r="H232">
        <v>3</v>
      </c>
      <c r="I232" t="s">
        <v>854</v>
      </c>
      <c r="J232" t="s">
        <v>855</v>
      </c>
      <c r="K232" t="s">
        <v>856</v>
      </c>
      <c r="L232">
        <v>1346</v>
      </c>
      <c r="N232">
        <v>1009</v>
      </c>
      <c r="O232" t="s">
        <v>550</v>
      </c>
      <c r="P232" t="s">
        <v>550</v>
      </c>
      <c r="Q232">
        <v>1</v>
      </c>
      <c r="W232">
        <v>0</v>
      </c>
      <c r="X232">
        <v>813963326</v>
      </c>
      <c r="Y232">
        <v>0.31</v>
      </c>
      <c r="AA232">
        <v>1.82</v>
      </c>
      <c r="AB232">
        <v>0</v>
      </c>
      <c r="AC232">
        <v>0</v>
      </c>
      <c r="AD232">
        <v>0</v>
      </c>
      <c r="AE232">
        <v>1.82</v>
      </c>
      <c r="AF232">
        <v>0</v>
      </c>
      <c r="AG232">
        <v>0</v>
      </c>
      <c r="AH232">
        <v>0</v>
      </c>
      <c r="AI232">
        <v>1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4</v>
      </c>
      <c r="AT232">
        <v>0.31</v>
      </c>
      <c r="AU232" t="s">
        <v>4</v>
      </c>
      <c r="AV232">
        <v>0</v>
      </c>
      <c r="AW232">
        <v>2</v>
      </c>
      <c r="AX232">
        <v>16483759</v>
      </c>
      <c r="AY232">
        <v>1</v>
      </c>
      <c r="AZ232">
        <v>0</v>
      </c>
      <c r="BA232">
        <v>236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Y232*Source!I108</f>
        <v>0.95145199999999996</v>
      </c>
      <c r="CY232">
        <f>AA232</f>
        <v>1.82</v>
      </c>
      <c r="CZ232">
        <f>AE232</f>
        <v>1.82</v>
      </c>
      <c r="DA232">
        <f>AI232</f>
        <v>1</v>
      </c>
      <c r="DB232">
        <v>0</v>
      </c>
    </row>
    <row r="233" spans="1:106" x14ac:dyDescent="0.2">
      <c r="A233">
        <f>ROW(Source!A108)</f>
        <v>108</v>
      </c>
      <c r="B233">
        <v>16483241</v>
      </c>
      <c r="C233">
        <v>16483735</v>
      </c>
      <c r="D233">
        <v>15163054</v>
      </c>
      <c r="E233">
        <v>17</v>
      </c>
      <c r="F233">
        <v>1</v>
      </c>
      <c r="G233">
        <v>1</v>
      </c>
      <c r="H233">
        <v>3</v>
      </c>
      <c r="I233" t="s">
        <v>197</v>
      </c>
      <c r="J233" t="s">
        <v>4</v>
      </c>
      <c r="K233" t="s">
        <v>198</v>
      </c>
      <c r="L233">
        <v>1348</v>
      </c>
      <c r="N233">
        <v>1009</v>
      </c>
      <c r="O233" t="s">
        <v>199</v>
      </c>
      <c r="P233" t="s">
        <v>199</v>
      </c>
      <c r="Q233">
        <v>1000</v>
      </c>
      <c r="W233">
        <v>0</v>
      </c>
      <c r="X233">
        <v>1891904026</v>
      </c>
      <c r="Y233">
        <v>6.3E-2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0</v>
      </c>
      <c r="AP233">
        <v>0</v>
      </c>
      <c r="AQ233">
        <v>0</v>
      </c>
      <c r="AR233">
        <v>0</v>
      </c>
      <c r="AS233" t="s">
        <v>4</v>
      </c>
      <c r="AT233">
        <v>6.3E-2</v>
      </c>
      <c r="AU233" t="s">
        <v>4</v>
      </c>
      <c r="AV233">
        <v>0</v>
      </c>
      <c r="AW233">
        <v>2</v>
      </c>
      <c r="AX233">
        <v>16483760</v>
      </c>
      <c r="AY233">
        <v>1</v>
      </c>
      <c r="AZ233">
        <v>0</v>
      </c>
      <c r="BA233">
        <v>237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Y233*Source!I108</f>
        <v>0.19335959999999999</v>
      </c>
      <c r="CY233">
        <f>AA233</f>
        <v>0</v>
      </c>
      <c r="CZ233">
        <f>AE233</f>
        <v>0</v>
      </c>
      <c r="DA233">
        <f>AI233</f>
        <v>1</v>
      </c>
      <c r="DB233">
        <v>0</v>
      </c>
    </row>
    <row r="234" spans="1:106" x14ac:dyDescent="0.2">
      <c r="A234">
        <f>ROW(Source!A108)</f>
        <v>108</v>
      </c>
      <c r="B234">
        <v>16483241</v>
      </c>
      <c r="C234">
        <v>16483735</v>
      </c>
      <c r="D234">
        <v>15203308</v>
      </c>
      <c r="E234">
        <v>1</v>
      </c>
      <c r="F234">
        <v>1</v>
      </c>
      <c r="G234">
        <v>1</v>
      </c>
      <c r="H234">
        <v>3</v>
      </c>
      <c r="I234" t="s">
        <v>201</v>
      </c>
      <c r="J234" t="s">
        <v>203</v>
      </c>
      <c r="K234" t="s">
        <v>202</v>
      </c>
      <c r="L234">
        <v>1348</v>
      </c>
      <c r="N234">
        <v>1009</v>
      </c>
      <c r="O234" t="s">
        <v>199</v>
      </c>
      <c r="P234" t="s">
        <v>199</v>
      </c>
      <c r="Q234">
        <v>1000</v>
      </c>
      <c r="W234">
        <v>0</v>
      </c>
      <c r="X234">
        <v>772632804</v>
      </c>
      <c r="Y234">
        <v>3.0418000000000001E-2</v>
      </c>
      <c r="AA234">
        <v>19973.669999999998</v>
      </c>
      <c r="AB234">
        <v>0</v>
      </c>
      <c r="AC234">
        <v>0</v>
      </c>
      <c r="AD234">
        <v>0</v>
      </c>
      <c r="AE234">
        <v>19973.669999999998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0</v>
      </c>
      <c r="AP234">
        <v>0</v>
      </c>
      <c r="AQ234">
        <v>0</v>
      </c>
      <c r="AR234">
        <v>0</v>
      </c>
      <c r="AS234" t="s">
        <v>4</v>
      </c>
      <c r="AT234">
        <v>3.0418000000000001E-2</v>
      </c>
      <c r="AU234" t="s">
        <v>4</v>
      </c>
      <c r="AV234">
        <v>0</v>
      </c>
      <c r="AW234">
        <v>1</v>
      </c>
      <c r="AX234">
        <v>-1</v>
      </c>
      <c r="AY234">
        <v>0</v>
      </c>
      <c r="AZ234">
        <v>0</v>
      </c>
      <c r="BA234" t="s">
        <v>4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Y234*Source!I108</f>
        <v>9.3358925600000003E-2</v>
      </c>
      <c r="CY234">
        <f>AA234</f>
        <v>19973.669999999998</v>
      </c>
      <c r="CZ234">
        <f>AE234</f>
        <v>19973.669999999998</v>
      </c>
      <c r="DA234">
        <f>AI234</f>
        <v>1</v>
      </c>
      <c r="DB234">
        <v>0</v>
      </c>
    </row>
    <row r="235" spans="1:106" x14ac:dyDescent="0.2">
      <c r="A235">
        <f>ROW(Source!A108)</f>
        <v>108</v>
      </c>
      <c r="B235">
        <v>16483241</v>
      </c>
      <c r="C235">
        <v>16483735</v>
      </c>
      <c r="D235">
        <v>15204729</v>
      </c>
      <c r="E235">
        <v>1</v>
      </c>
      <c r="F235">
        <v>1</v>
      </c>
      <c r="G235">
        <v>1</v>
      </c>
      <c r="H235">
        <v>3</v>
      </c>
      <c r="I235" t="s">
        <v>857</v>
      </c>
      <c r="J235" t="s">
        <v>858</v>
      </c>
      <c r="K235" t="s">
        <v>859</v>
      </c>
      <c r="L235">
        <v>1348</v>
      </c>
      <c r="N235">
        <v>1009</v>
      </c>
      <c r="O235" t="s">
        <v>199</v>
      </c>
      <c r="P235" t="s">
        <v>199</v>
      </c>
      <c r="Q235">
        <v>1000</v>
      </c>
      <c r="W235">
        <v>0</v>
      </c>
      <c r="X235">
        <v>-2084827333</v>
      </c>
      <c r="Y235">
        <v>5.0999999999999997E-2</v>
      </c>
      <c r="AA235">
        <v>4294</v>
      </c>
      <c r="AB235">
        <v>0</v>
      </c>
      <c r="AC235">
        <v>0</v>
      </c>
      <c r="AD235">
        <v>0</v>
      </c>
      <c r="AE235">
        <v>4294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4</v>
      </c>
      <c r="AT235">
        <v>5.0999999999999997E-2</v>
      </c>
      <c r="AU235" t="s">
        <v>4</v>
      </c>
      <c r="AV235">
        <v>0</v>
      </c>
      <c r="AW235">
        <v>2</v>
      </c>
      <c r="AX235">
        <v>16483761</v>
      </c>
      <c r="AY235">
        <v>1</v>
      </c>
      <c r="AZ235">
        <v>0</v>
      </c>
      <c r="BA235">
        <v>238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Y235*Source!I108</f>
        <v>0.15652919999999998</v>
      </c>
      <c r="CY235">
        <f>AA235</f>
        <v>4294</v>
      </c>
      <c r="CZ235">
        <f>AE235</f>
        <v>4294</v>
      </c>
      <c r="DA235">
        <f>AI235</f>
        <v>1</v>
      </c>
      <c r="DB235">
        <v>0</v>
      </c>
    </row>
    <row r="236" spans="1:106" x14ac:dyDescent="0.2">
      <c r="A236">
        <f>ROW(Source!A109)</f>
        <v>109</v>
      </c>
      <c r="B236">
        <v>16483255</v>
      </c>
      <c r="C236">
        <v>16483735</v>
      </c>
      <c r="D236">
        <v>15435609</v>
      </c>
      <c r="E236">
        <v>1</v>
      </c>
      <c r="F236">
        <v>1</v>
      </c>
      <c r="G236">
        <v>1</v>
      </c>
      <c r="H236">
        <v>1</v>
      </c>
      <c r="I236" t="s">
        <v>849</v>
      </c>
      <c r="J236" t="s">
        <v>4</v>
      </c>
      <c r="K236" t="s">
        <v>850</v>
      </c>
      <c r="L236">
        <v>1191</v>
      </c>
      <c r="N236">
        <v>1013</v>
      </c>
      <c r="O236" t="s">
        <v>695</v>
      </c>
      <c r="P236" t="s">
        <v>695</v>
      </c>
      <c r="Q236">
        <v>1</v>
      </c>
      <c r="W236">
        <v>0</v>
      </c>
      <c r="X236">
        <v>-814890593</v>
      </c>
      <c r="Y236">
        <v>49.334999999999994</v>
      </c>
      <c r="AA236">
        <v>0</v>
      </c>
      <c r="AB236">
        <v>0</v>
      </c>
      <c r="AC236">
        <v>0</v>
      </c>
      <c r="AD236">
        <v>58.57</v>
      </c>
      <c r="AE236">
        <v>0</v>
      </c>
      <c r="AF236">
        <v>0</v>
      </c>
      <c r="AG236">
        <v>0</v>
      </c>
      <c r="AH236">
        <v>8.9700000000000006</v>
      </c>
      <c r="AI236">
        <v>1</v>
      </c>
      <c r="AJ236">
        <v>1</v>
      </c>
      <c r="AK236">
        <v>1</v>
      </c>
      <c r="AL236">
        <v>6.53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4</v>
      </c>
      <c r="AT236">
        <v>42.9</v>
      </c>
      <c r="AU236" t="s">
        <v>77</v>
      </c>
      <c r="AV236">
        <v>1</v>
      </c>
      <c r="AW236">
        <v>2</v>
      </c>
      <c r="AX236">
        <v>16483754</v>
      </c>
      <c r="AY236">
        <v>1</v>
      </c>
      <c r="AZ236">
        <v>0</v>
      </c>
      <c r="BA236">
        <v>239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Y236*Source!I109</f>
        <v>151.41898199999997</v>
      </c>
      <c r="CY236">
        <f>AD236</f>
        <v>58.57</v>
      </c>
      <c r="CZ236">
        <f>AH236</f>
        <v>8.9700000000000006</v>
      </c>
      <c r="DA236">
        <f>AL236</f>
        <v>6.53</v>
      </c>
      <c r="DB236">
        <v>0</v>
      </c>
    </row>
    <row r="237" spans="1:106" x14ac:dyDescent="0.2">
      <c r="A237">
        <f>ROW(Source!A109)</f>
        <v>109</v>
      </c>
      <c r="B237">
        <v>16483255</v>
      </c>
      <c r="C237">
        <v>16483735</v>
      </c>
      <c r="D237">
        <v>15430395</v>
      </c>
      <c r="E237">
        <v>1</v>
      </c>
      <c r="F237">
        <v>1</v>
      </c>
      <c r="G237">
        <v>1</v>
      </c>
      <c r="H237">
        <v>1</v>
      </c>
      <c r="I237" t="s">
        <v>696</v>
      </c>
      <c r="J237" t="s">
        <v>4</v>
      </c>
      <c r="K237" t="s">
        <v>697</v>
      </c>
      <c r="L237">
        <v>1191</v>
      </c>
      <c r="N237">
        <v>1013</v>
      </c>
      <c r="O237" t="s">
        <v>695</v>
      </c>
      <c r="P237" t="s">
        <v>695</v>
      </c>
      <c r="Q237">
        <v>1</v>
      </c>
      <c r="W237">
        <v>0</v>
      </c>
      <c r="X237">
        <v>-1417349443</v>
      </c>
      <c r="Y237">
        <v>0.17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6.53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4</v>
      </c>
      <c r="AT237">
        <v>0.17</v>
      </c>
      <c r="AU237" t="s">
        <v>4</v>
      </c>
      <c r="AV237">
        <v>2</v>
      </c>
      <c r="AW237">
        <v>2</v>
      </c>
      <c r="AX237">
        <v>16483755</v>
      </c>
      <c r="AY237">
        <v>1</v>
      </c>
      <c r="AZ237">
        <v>2048</v>
      </c>
      <c r="BA237">
        <v>240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Y237*Source!I109</f>
        <v>0.52176400000000001</v>
      </c>
      <c r="CY237">
        <f>AD237</f>
        <v>0</v>
      </c>
      <c r="CZ237">
        <f>AH237</f>
        <v>0</v>
      </c>
      <c r="DA237">
        <f>AL237</f>
        <v>1</v>
      </c>
      <c r="DB237">
        <v>0</v>
      </c>
    </row>
    <row r="238" spans="1:106" x14ac:dyDescent="0.2">
      <c r="A238">
        <f>ROW(Source!A109)</f>
        <v>109</v>
      </c>
      <c r="B238">
        <v>16483255</v>
      </c>
      <c r="C238">
        <v>16483735</v>
      </c>
      <c r="D238">
        <v>15247974</v>
      </c>
      <c r="E238">
        <v>1</v>
      </c>
      <c r="F238">
        <v>1</v>
      </c>
      <c r="G238">
        <v>1</v>
      </c>
      <c r="H238">
        <v>2</v>
      </c>
      <c r="I238" t="s">
        <v>716</v>
      </c>
      <c r="J238" t="s">
        <v>717</v>
      </c>
      <c r="K238" t="s">
        <v>718</v>
      </c>
      <c r="L238">
        <v>1368</v>
      </c>
      <c r="N238">
        <v>1011</v>
      </c>
      <c r="O238" t="s">
        <v>701</v>
      </c>
      <c r="P238" t="s">
        <v>701</v>
      </c>
      <c r="Q238">
        <v>1</v>
      </c>
      <c r="W238">
        <v>0</v>
      </c>
      <c r="X238">
        <v>1188625873</v>
      </c>
      <c r="Y238">
        <v>2.5000000000000001E-2</v>
      </c>
      <c r="AA238">
        <v>0</v>
      </c>
      <c r="AB238">
        <v>204.13</v>
      </c>
      <c r="AC238">
        <v>13.5</v>
      </c>
      <c r="AD238">
        <v>0</v>
      </c>
      <c r="AE238">
        <v>0</v>
      </c>
      <c r="AF238">
        <v>31.26</v>
      </c>
      <c r="AG238">
        <v>13.5</v>
      </c>
      <c r="AH238">
        <v>0</v>
      </c>
      <c r="AI238">
        <v>1</v>
      </c>
      <c r="AJ238">
        <v>6.53</v>
      </c>
      <c r="AK238">
        <v>1</v>
      </c>
      <c r="AL238">
        <v>1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4</v>
      </c>
      <c r="AT238">
        <v>0.02</v>
      </c>
      <c r="AU238" t="s">
        <v>76</v>
      </c>
      <c r="AV238">
        <v>0</v>
      </c>
      <c r="AW238">
        <v>2</v>
      </c>
      <c r="AX238">
        <v>16483756</v>
      </c>
      <c r="AY238">
        <v>1</v>
      </c>
      <c r="AZ238">
        <v>0</v>
      </c>
      <c r="BA238">
        <v>241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Y238*Source!I109</f>
        <v>7.6730000000000007E-2</v>
      </c>
      <c r="CY238">
        <f>AB238</f>
        <v>204.13</v>
      </c>
      <c r="CZ238">
        <f>AF238</f>
        <v>31.26</v>
      </c>
      <c r="DA238">
        <f>AJ238</f>
        <v>6.53</v>
      </c>
      <c r="DB238">
        <v>0</v>
      </c>
    </row>
    <row r="239" spans="1:106" x14ac:dyDescent="0.2">
      <c r="A239">
        <f>ROW(Source!A109)</f>
        <v>109</v>
      </c>
      <c r="B239">
        <v>16483255</v>
      </c>
      <c r="C239">
        <v>16483735</v>
      </c>
      <c r="D239">
        <v>15249073</v>
      </c>
      <c r="E239">
        <v>1</v>
      </c>
      <c r="F239">
        <v>1</v>
      </c>
      <c r="G239">
        <v>1</v>
      </c>
      <c r="H239">
        <v>2</v>
      </c>
      <c r="I239" t="s">
        <v>698</v>
      </c>
      <c r="J239" t="s">
        <v>699</v>
      </c>
      <c r="K239" t="s">
        <v>700</v>
      </c>
      <c r="L239">
        <v>1368</v>
      </c>
      <c r="N239">
        <v>1011</v>
      </c>
      <c r="O239" t="s">
        <v>701</v>
      </c>
      <c r="P239" t="s">
        <v>701</v>
      </c>
      <c r="Q239">
        <v>1</v>
      </c>
      <c r="W239">
        <v>0</v>
      </c>
      <c r="X239">
        <v>1372534845</v>
      </c>
      <c r="Y239">
        <v>0.1875</v>
      </c>
      <c r="AA239">
        <v>0</v>
      </c>
      <c r="AB239">
        <v>429.09</v>
      </c>
      <c r="AC239">
        <v>11.6</v>
      </c>
      <c r="AD239">
        <v>0</v>
      </c>
      <c r="AE239">
        <v>0</v>
      </c>
      <c r="AF239">
        <v>65.709999999999994</v>
      </c>
      <c r="AG239">
        <v>11.6</v>
      </c>
      <c r="AH239">
        <v>0</v>
      </c>
      <c r="AI239">
        <v>1</v>
      </c>
      <c r="AJ239">
        <v>6.53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4</v>
      </c>
      <c r="AT239">
        <v>0.15</v>
      </c>
      <c r="AU239" t="s">
        <v>76</v>
      </c>
      <c r="AV239">
        <v>0</v>
      </c>
      <c r="AW239">
        <v>2</v>
      </c>
      <c r="AX239">
        <v>16483757</v>
      </c>
      <c r="AY239">
        <v>1</v>
      </c>
      <c r="AZ239">
        <v>0</v>
      </c>
      <c r="BA239">
        <v>242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Y239*Source!I109</f>
        <v>0.57547499999999996</v>
      </c>
      <c r="CY239">
        <f>AB239</f>
        <v>429.09</v>
      </c>
      <c r="CZ239">
        <f>AF239</f>
        <v>65.709999999999994</v>
      </c>
      <c r="DA239">
        <f>AJ239</f>
        <v>6.53</v>
      </c>
      <c r="DB239">
        <v>0</v>
      </c>
    </row>
    <row r="240" spans="1:106" x14ac:dyDescent="0.2">
      <c r="A240">
        <f>ROW(Source!A109)</f>
        <v>109</v>
      </c>
      <c r="B240">
        <v>16483255</v>
      </c>
      <c r="C240">
        <v>16483735</v>
      </c>
      <c r="D240">
        <v>15170682</v>
      </c>
      <c r="E240">
        <v>1</v>
      </c>
      <c r="F240">
        <v>1</v>
      </c>
      <c r="G240">
        <v>1</v>
      </c>
      <c r="H240">
        <v>3</v>
      </c>
      <c r="I240" t="s">
        <v>851</v>
      </c>
      <c r="J240" t="s">
        <v>852</v>
      </c>
      <c r="K240" t="s">
        <v>853</v>
      </c>
      <c r="L240">
        <v>1327</v>
      </c>
      <c r="N240">
        <v>1005</v>
      </c>
      <c r="O240" t="s">
        <v>17</v>
      </c>
      <c r="P240" t="s">
        <v>17</v>
      </c>
      <c r="Q240">
        <v>1</v>
      </c>
      <c r="W240">
        <v>0</v>
      </c>
      <c r="X240">
        <v>-1987926685</v>
      </c>
      <c r="Y240">
        <v>0.84</v>
      </c>
      <c r="AA240">
        <v>472.25</v>
      </c>
      <c r="AB240">
        <v>0</v>
      </c>
      <c r="AC240">
        <v>0</v>
      </c>
      <c r="AD240">
        <v>0</v>
      </c>
      <c r="AE240">
        <v>72.319999999999993</v>
      </c>
      <c r="AF240">
        <v>0</v>
      </c>
      <c r="AG240">
        <v>0</v>
      </c>
      <c r="AH240">
        <v>0</v>
      </c>
      <c r="AI240">
        <v>6.53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4</v>
      </c>
      <c r="AT240">
        <v>0.84</v>
      </c>
      <c r="AU240" t="s">
        <v>4</v>
      </c>
      <c r="AV240">
        <v>0</v>
      </c>
      <c r="AW240">
        <v>2</v>
      </c>
      <c r="AX240">
        <v>16483758</v>
      </c>
      <c r="AY240">
        <v>1</v>
      </c>
      <c r="AZ240">
        <v>0</v>
      </c>
      <c r="BA240">
        <v>243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Y240*Source!I109</f>
        <v>2.578128</v>
      </c>
      <c r="CY240">
        <f>AA240</f>
        <v>472.25</v>
      </c>
      <c r="CZ240">
        <f>AE240</f>
        <v>72.319999999999993</v>
      </c>
      <c r="DA240">
        <f>AI240</f>
        <v>6.53</v>
      </c>
      <c r="DB240">
        <v>0</v>
      </c>
    </row>
    <row r="241" spans="1:106" x14ac:dyDescent="0.2">
      <c r="A241">
        <f>ROW(Source!A109)</f>
        <v>109</v>
      </c>
      <c r="B241">
        <v>16483255</v>
      </c>
      <c r="C241">
        <v>16483735</v>
      </c>
      <c r="D241">
        <v>15171018</v>
      </c>
      <c r="E241">
        <v>1</v>
      </c>
      <c r="F241">
        <v>1</v>
      </c>
      <c r="G241">
        <v>1</v>
      </c>
      <c r="H241">
        <v>3</v>
      </c>
      <c r="I241" t="s">
        <v>854</v>
      </c>
      <c r="J241" t="s">
        <v>855</v>
      </c>
      <c r="K241" t="s">
        <v>856</v>
      </c>
      <c r="L241">
        <v>1346</v>
      </c>
      <c r="N241">
        <v>1009</v>
      </c>
      <c r="O241" t="s">
        <v>550</v>
      </c>
      <c r="P241" t="s">
        <v>550</v>
      </c>
      <c r="Q241">
        <v>1</v>
      </c>
      <c r="W241">
        <v>0</v>
      </c>
      <c r="X241">
        <v>813963326</v>
      </c>
      <c r="Y241">
        <v>0.31</v>
      </c>
      <c r="AA241">
        <v>11.88</v>
      </c>
      <c r="AB241">
        <v>0</v>
      </c>
      <c r="AC241">
        <v>0</v>
      </c>
      <c r="AD241">
        <v>0</v>
      </c>
      <c r="AE241">
        <v>1.82</v>
      </c>
      <c r="AF241">
        <v>0</v>
      </c>
      <c r="AG241">
        <v>0</v>
      </c>
      <c r="AH241">
        <v>0</v>
      </c>
      <c r="AI241">
        <v>6.53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4</v>
      </c>
      <c r="AT241">
        <v>0.31</v>
      </c>
      <c r="AU241" t="s">
        <v>4</v>
      </c>
      <c r="AV241">
        <v>0</v>
      </c>
      <c r="AW241">
        <v>2</v>
      </c>
      <c r="AX241">
        <v>16483759</v>
      </c>
      <c r="AY241">
        <v>1</v>
      </c>
      <c r="AZ241">
        <v>0</v>
      </c>
      <c r="BA241">
        <v>244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Y241*Source!I109</f>
        <v>0.95145199999999996</v>
      </c>
      <c r="CY241">
        <f>AA241</f>
        <v>11.88</v>
      </c>
      <c r="CZ241">
        <f>AE241</f>
        <v>1.82</v>
      </c>
      <c r="DA241">
        <f>AI241</f>
        <v>6.53</v>
      </c>
      <c r="DB241">
        <v>0</v>
      </c>
    </row>
    <row r="242" spans="1:106" x14ac:dyDescent="0.2">
      <c r="A242">
        <f>ROW(Source!A109)</f>
        <v>109</v>
      </c>
      <c r="B242">
        <v>16483255</v>
      </c>
      <c r="C242">
        <v>16483735</v>
      </c>
      <c r="D242">
        <v>15163054</v>
      </c>
      <c r="E242">
        <v>17</v>
      </c>
      <c r="F242">
        <v>1</v>
      </c>
      <c r="G242">
        <v>1</v>
      </c>
      <c r="H242">
        <v>3</v>
      </c>
      <c r="I242" t="s">
        <v>197</v>
      </c>
      <c r="J242" t="s">
        <v>4</v>
      </c>
      <c r="K242" t="s">
        <v>198</v>
      </c>
      <c r="L242">
        <v>1348</v>
      </c>
      <c r="N242">
        <v>1009</v>
      </c>
      <c r="O242" t="s">
        <v>199</v>
      </c>
      <c r="P242" t="s">
        <v>199</v>
      </c>
      <c r="Q242">
        <v>1000</v>
      </c>
      <c r="W242">
        <v>0</v>
      </c>
      <c r="X242">
        <v>1891904026</v>
      </c>
      <c r="Y242">
        <v>6.3E-2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6.53</v>
      </c>
      <c r="AJ242">
        <v>1</v>
      </c>
      <c r="AK242">
        <v>1</v>
      </c>
      <c r="AL242">
        <v>1</v>
      </c>
      <c r="AN242">
        <v>0</v>
      </c>
      <c r="AO242">
        <v>0</v>
      </c>
      <c r="AP242">
        <v>0</v>
      </c>
      <c r="AQ242">
        <v>0</v>
      </c>
      <c r="AR242">
        <v>0</v>
      </c>
      <c r="AS242" t="s">
        <v>4</v>
      </c>
      <c r="AT242">
        <v>6.3E-2</v>
      </c>
      <c r="AU242" t="s">
        <v>4</v>
      </c>
      <c r="AV242">
        <v>0</v>
      </c>
      <c r="AW242">
        <v>2</v>
      </c>
      <c r="AX242">
        <v>16483760</v>
      </c>
      <c r="AY242">
        <v>1</v>
      </c>
      <c r="AZ242">
        <v>0</v>
      </c>
      <c r="BA242">
        <v>245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Y242*Source!I109</f>
        <v>0.19335959999999999</v>
      </c>
      <c r="CY242">
        <f>AA242</f>
        <v>0</v>
      </c>
      <c r="CZ242">
        <f>AE242</f>
        <v>0</v>
      </c>
      <c r="DA242">
        <f>AI242</f>
        <v>6.53</v>
      </c>
      <c r="DB242">
        <v>0</v>
      </c>
    </row>
    <row r="243" spans="1:106" x14ac:dyDescent="0.2">
      <c r="A243">
        <f>ROW(Source!A109)</f>
        <v>109</v>
      </c>
      <c r="B243">
        <v>16483255</v>
      </c>
      <c r="C243">
        <v>16483735</v>
      </c>
      <c r="D243">
        <v>15203308</v>
      </c>
      <c r="E243">
        <v>1</v>
      </c>
      <c r="F243">
        <v>1</v>
      </c>
      <c r="G243">
        <v>1</v>
      </c>
      <c r="H243">
        <v>3</v>
      </c>
      <c r="I243" t="s">
        <v>201</v>
      </c>
      <c r="J243" t="s">
        <v>203</v>
      </c>
      <c r="K243" t="s">
        <v>202</v>
      </c>
      <c r="L243">
        <v>1348</v>
      </c>
      <c r="N243">
        <v>1009</v>
      </c>
      <c r="O243" t="s">
        <v>199</v>
      </c>
      <c r="P243" t="s">
        <v>199</v>
      </c>
      <c r="Q243">
        <v>1000</v>
      </c>
      <c r="W243">
        <v>0</v>
      </c>
      <c r="X243">
        <v>772632804</v>
      </c>
      <c r="Y243">
        <v>3.0418000000000001E-2</v>
      </c>
      <c r="AA243">
        <v>130428.07</v>
      </c>
      <c r="AB243">
        <v>0</v>
      </c>
      <c r="AC243">
        <v>0</v>
      </c>
      <c r="AD243">
        <v>0</v>
      </c>
      <c r="AE243">
        <v>19973.669999999998</v>
      </c>
      <c r="AF243">
        <v>0</v>
      </c>
      <c r="AG243">
        <v>0</v>
      </c>
      <c r="AH243">
        <v>0</v>
      </c>
      <c r="AI243">
        <v>6.53</v>
      </c>
      <c r="AJ243">
        <v>1</v>
      </c>
      <c r="AK243">
        <v>1</v>
      </c>
      <c r="AL243">
        <v>1</v>
      </c>
      <c r="AN243">
        <v>0</v>
      </c>
      <c r="AO243">
        <v>0</v>
      </c>
      <c r="AP243">
        <v>0</v>
      </c>
      <c r="AQ243">
        <v>0</v>
      </c>
      <c r="AR243">
        <v>0</v>
      </c>
      <c r="AS243" t="s">
        <v>4</v>
      </c>
      <c r="AT243">
        <v>3.0418000000000001E-2</v>
      </c>
      <c r="AU243" t="s">
        <v>4</v>
      </c>
      <c r="AV243">
        <v>0</v>
      </c>
      <c r="AW243">
        <v>1</v>
      </c>
      <c r="AX243">
        <v>-1</v>
      </c>
      <c r="AY243">
        <v>0</v>
      </c>
      <c r="AZ243">
        <v>0</v>
      </c>
      <c r="BA243" t="s">
        <v>4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Y243*Source!I109</f>
        <v>9.3358925600000003E-2</v>
      </c>
      <c r="CY243">
        <f>AA243</f>
        <v>130428.07</v>
      </c>
      <c r="CZ243">
        <f>AE243</f>
        <v>19973.669999999998</v>
      </c>
      <c r="DA243">
        <f>AI243</f>
        <v>6.53</v>
      </c>
      <c r="DB243">
        <v>0</v>
      </c>
    </row>
    <row r="244" spans="1:106" x14ac:dyDescent="0.2">
      <c r="A244">
        <f>ROW(Source!A109)</f>
        <v>109</v>
      </c>
      <c r="B244">
        <v>16483255</v>
      </c>
      <c r="C244">
        <v>16483735</v>
      </c>
      <c r="D244">
        <v>15204729</v>
      </c>
      <c r="E244">
        <v>1</v>
      </c>
      <c r="F244">
        <v>1</v>
      </c>
      <c r="G244">
        <v>1</v>
      </c>
      <c r="H244">
        <v>3</v>
      </c>
      <c r="I244" t="s">
        <v>857</v>
      </c>
      <c r="J244" t="s">
        <v>858</v>
      </c>
      <c r="K244" t="s">
        <v>859</v>
      </c>
      <c r="L244">
        <v>1348</v>
      </c>
      <c r="N244">
        <v>1009</v>
      </c>
      <c r="O244" t="s">
        <v>199</v>
      </c>
      <c r="P244" t="s">
        <v>199</v>
      </c>
      <c r="Q244">
        <v>1000</v>
      </c>
      <c r="W244">
        <v>0</v>
      </c>
      <c r="X244">
        <v>-2084827333</v>
      </c>
      <c r="Y244">
        <v>5.0999999999999997E-2</v>
      </c>
      <c r="AA244">
        <v>28039.82</v>
      </c>
      <c r="AB244">
        <v>0</v>
      </c>
      <c r="AC244">
        <v>0</v>
      </c>
      <c r="AD244">
        <v>0</v>
      </c>
      <c r="AE244">
        <v>4294</v>
      </c>
      <c r="AF244">
        <v>0</v>
      </c>
      <c r="AG244">
        <v>0</v>
      </c>
      <c r="AH244">
        <v>0</v>
      </c>
      <c r="AI244">
        <v>6.53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4</v>
      </c>
      <c r="AT244">
        <v>5.0999999999999997E-2</v>
      </c>
      <c r="AU244" t="s">
        <v>4</v>
      </c>
      <c r="AV244">
        <v>0</v>
      </c>
      <c r="AW244">
        <v>2</v>
      </c>
      <c r="AX244">
        <v>16483761</v>
      </c>
      <c r="AY244">
        <v>1</v>
      </c>
      <c r="AZ244">
        <v>0</v>
      </c>
      <c r="BA244">
        <v>246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Y244*Source!I109</f>
        <v>0.15652919999999998</v>
      </c>
      <c r="CY244">
        <f>AA244</f>
        <v>28039.82</v>
      </c>
      <c r="CZ244">
        <f>AE244</f>
        <v>4294</v>
      </c>
      <c r="DA244">
        <f>AI244</f>
        <v>6.53</v>
      </c>
      <c r="DB244">
        <v>0</v>
      </c>
    </row>
    <row r="245" spans="1:106" x14ac:dyDescent="0.2">
      <c r="A245">
        <f>ROW(Source!A114)</f>
        <v>114</v>
      </c>
      <c r="B245">
        <v>16483241</v>
      </c>
      <c r="C245">
        <v>16672767</v>
      </c>
      <c r="D245">
        <v>15430767</v>
      </c>
      <c r="E245">
        <v>1</v>
      </c>
      <c r="F245">
        <v>1</v>
      </c>
      <c r="G245">
        <v>1</v>
      </c>
      <c r="H245">
        <v>1</v>
      </c>
      <c r="I245" t="s">
        <v>719</v>
      </c>
      <c r="J245" t="s">
        <v>4</v>
      </c>
      <c r="K245" t="s">
        <v>720</v>
      </c>
      <c r="L245">
        <v>1191</v>
      </c>
      <c r="N245">
        <v>1013</v>
      </c>
      <c r="O245" t="s">
        <v>695</v>
      </c>
      <c r="P245" t="s">
        <v>695</v>
      </c>
      <c r="Q245">
        <v>1</v>
      </c>
      <c r="W245">
        <v>0</v>
      </c>
      <c r="X245">
        <v>-400197608</v>
      </c>
      <c r="Y245">
        <v>124.23</v>
      </c>
      <c r="AA245">
        <v>0</v>
      </c>
      <c r="AB245">
        <v>0</v>
      </c>
      <c r="AC245">
        <v>0</v>
      </c>
      <c r="AD245">
        <v>8.5299999999999994</v>
      </c>
      <c r="AE245">
        <v>0</v>
      </c>
      <c r="AF245">
        <v>0</v>
      </c>
      <c r="AG245">
        <v>0</v>
      </c>
      <c r="AH245">
        <v>8.5299999999999994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4</v>
      </c>
      <c r="AT245">
        <v>124.23</v>
      </c>
      <c r="AU245" t="s">
        <v>4</v>
      </c>
      <c r="AV245">
        <v>1</v>
      </c>
      <c r="AW245">
        <v>2</v>
      </c>
      <c r="AX245">
        <v>16672768</v>
      </c>
      <c r="AY245">
        <v>1</v>
      </c>
      <c r="AZ245">
        <v>0</v>
      </c>
      <c r="BA245">
        <v>247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Y245*Source!I114</f>
        <v>68.32650000000001</v>
      </c>
      <c r="CY245">
        <f>AD245</f>
        <v>8.5299999999999994</v>
      </c>
      <c r="CZ245">
        <f>AH245</f>
        <v>8.5299999999999994</v>
      </c>
      <c r="DA245">
        <f>AL245</f>
        <v>1</v>
      </c>
      <c r="DB245">
        <v>0</v>
      </c>
    </row>
    <row r="246" spans="1:106" x14ac:dyDescent="0.2">
      <c r="A246">
        <f>ROW(Source!A114)</f>
        <v>114</v>
      </c>
      <c r="B246">
        <v>16483241</v>
      </c>
      <c r="C246">
        <v>16672767</v>
      </c>
      <c r="D246">
        <v>15249402</v>
      </c>
      <c r="E246">
        <v>1</v>
      </c>
      <c r="F246">
        <v>1</v>
      </c>
      <c r="G246">
        <v>1</v>
      </c>
      <c r="H246">
        <v>2</v>
      </c>
      <c r="I246" t="s">
        <v>746</v>
      </c>
      <c r="J246" t="s">
        <v>747</v>
      </c>
      <c r="K246" t="s">
        <v>748</v>
      </c>
      <c r="L246">
        <v>1368</v>
      </c>
      <c r="N246">
        <v>1011</v>
      </c>
      <c r="O246" t="s">
        <v>701</v>
      </c>
      <c r="P246" t="s">
        <v>701</v>
      </c>
      <c r="Q246">
        <v>1</v>
      </c>
      <c r="W246">
        <v>0</v>
      </c>
      <c r="X246">
        <v>-2111251057</v>
      </c>
      <c r="Y246">
        <v>1.38</v>
      </c>
      <c r="AA246">
        <v>0</v>
      </c>
      <c r="AB246">
        <v>32.5</v>
      </c>
      <c r="AC246">
        <v>0</v>
      </c>
      <c r="AD246">
        <v>0</v>
      </c>
      <c r="AE246">
        <v>0</v>
      </c>
      <c r="AF246">
        <v>32.5</v>
      </c>
      <c r="AG246">
        <v>0</v>
      </c>
      <c r="AH246">
        <v>0</v>
      </c>
      <c r="AI246">
        <v>1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4</v>
      </c>
      <c r="AT246">
        <v>1.38</v>
      </c>
      <c r="AU246" t="s">
        <v>4</v>
      </c>
      <c r="AV246">
        <v>0</v>
      </c>
      <c r="AW246">
        <v>2</v>
      </c>
      <c r="AX246">
        <v>16672769</v>
      </c>
      <c r="AY246">
        <v>1</v>
      </c>
      <c r="AZ246">
        <v>0</v>
      </c>
      <c r="BA246">
        <v>248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Y246*Source!I114</f>
        <v>0.75900000000000001</v>
      </c>
      <c r="CY246">
        <f>AB246</f>
        <v>32.5</v>
      </c>
      <c r="CZ246">
        <f>AF246</f>
        <v>32.5</v>
      </c>
      <c r="DA246">
        <f>AJ246</f>
        <v>1</v>
      </c>
      <c r="DB246">
        <v>0</v>
      </c>
    </row>
    <row r="247" spans="1:106" x14ac:dyDescent="0.2">
      <c r="A247">
        <f>ROW(Source!A114)</f>
        <v>114</v>
      </c>
      <c r="B247">
        <v>16483241</v>
      </c>
      <c r="C247">
        <v>16672767</v>
      </c>
      <c r="D247">
        <v>15249998</v>
      </c>
      <c r="E247">
        <v>1</v>
      </c>
      <c r="F247">
        <v>1</v>
      </c>
      <c r="G247">
        <v>1</v>
      </c>
      <c r="H247">
        <v>2</v>
      </c>
      <c r="I247" t="s">
        <v>749</v>
      </c>
      <c r="J247" t="s">
        <v>750</v>
      </c>
      <c r="K247" t="s">
        <v>751</v>
      </c>
      <c r="L247">
        <v>1368</v>
      </c>
      <c r="N247">
        <v>1011</v>
      </c>
      <c r="O247" t="s">
        <v>701</v>
      </c>
      <c r="P247" t="s">
        <v>701</v>
      </c>
      <c r="Q247">
        <v>1</v>
      </c>
      <c r="W247">
        <v>0</v>
      </c>
      <c r="X247">
        <v>1518765163</v>
      </c>
      <c r="Y247">
        <v>1.38</v>
      </c>
      <c r="AA247">
        <v>0</v>
      </c>
      <c r="AB247">
        <v>1.53</v>
      </c>
      <c r="AC247">
        <v>0</v>
      </c>
      <c r="AD247">
        <v>0</v>
      </c>
      <c r="AE247">
        <v>0</v>
      </c>
      <c r="AF247">
        <v>1.53</v>
      </c>
      <c r="AG247">
        <v>0</v>
      </c>
      <c r="AH247">
        <v>0</v>
      </c>
      <c r="AI247">
        <v>1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4</v>
      </c>
      <c r="AT247">
        <v>1.38</v>
      </c>
      <c r="AU247" t="s">
        <v>4</v>
      </c>
      <c r="AV247">
        <v>0</v>
      </c>
      <c r="AW247">
        <v>2</v>
      </c>
      <c r="AX247">
        <v>16672770</v>
      </c>
      <c r="AY247">
        <v>1</v>
      </c>
      <c r="AZ247">
        <v>0</v>
      </c>
      <c r="BA247">
        <v>249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Y247*Source!I114</f>
        <v>0.75900000000000001</v>
      </c>
      <c r="CY247">
        <f>AB247</f>
        <v>1.53</v>
      </c>
      <c r="CZ247">
        <f>AF247</f>
        <v>1.53</v>
      </c>
      <c r="DA247">
        <f>AJ247</f>
        <v>1</v>
      </c>
      <c r="DB247">
        <v>0</v>
      </c>
    </row>
    <row r="248" spans="1:106" x14ac:dyDescent="0.2">
      <c r="A248">
        <f>ROW(Source!A114)</f>
        <v>114</v>
      </c>
      <c r="B248">
        <v>16483241</v>
      </c>
      <c r="C248">
        <v>16672767</v>
      </c>
      <c r="D248">
        <v>15167286</v>
      </c>
      <c r="E248">
        <v>1</v>
      </c>
      <c r="F248">
        <v>1</v>
      </c>
      <c r="G248">
        <v>1</v>
      </c>
      <c r="H248">
        <v>3</v>
      </c>
      <c r="I248" t="s">
        <v>782</v>
      </c>
      <c r="J248" t="s">
        <v>783</v>
      </c>
      <c r="K248" t="s">
        <v>784</v>
      </c>
      <c r="L248">
        <v>1339</v>
      </c>
      <c r="N248">
        <v>1007</v>
      </c>
      <c r="O248" t="s">
        <v>166</v>
      </c>
      <c r="P248" t="s">
        <v>166</v>
      </c>
      <c r="Q248">
        <v>1</v>
      </c>
      <c r="W248">
        <v>0</v>
      </c>
      <c r="X248">
        <v>-1660354250</v>
      </c>
      <c r="Y248">
        <v>0.1</v>
      </c>
      <c r="AA248">
        <v>2.44</v>
      </c>
      <c r="AB248">
        <v>0</v>
      </c>
      <c r="AC248">
        <v>0</v>
      </c>
      <c r="AD248">
        <v>0</v>
      </c>
      <c r="AE248">
        <v>2.44</v>
      </c>
      <c r="AF248">
        <v>0</v>
      </c>
      <c r="AG248">
        <v>0</v>
      </c>
      <c r="AH248">
        <v>0</v>
      </c>
      <c r="AI248">
        <v>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4</v>
      </c>
      <c r="AT248">
        <v>0.1</v>
      </c>
      <c r="AU248" t="s">
        <v>4</v>
      </c>
      <c r="AV248">
        <v>0</v>
      </c>
      <c r="AW248">
        <v>2</v>
      </c>
      <c r="AX248">
        <v>16672771</v>
      </c>
      <c r="AY248">
        <v>1</v>
      </c>
      <c r="AZ248">
        <v>0</v>
      </c>
      <c r="BA248">
        <v>250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Y248*Source!I114</f>
        <v>5.5000000000000007E-2</v>
      </c>
      <c r="CY248">
        <f>AA248</f>
        <v>2.44</v>
      </c>
      <c r="CZ248">
        <f>AE248</f>
        <v>2.44</v>
      </c>
      <c r="DA248">
        <f>AI248</f>
        <v>1</v>
      </c>
      <c r="DB248">
        <v>0</v>
      </c>
    </row>
    <row r="249" spans="1:106" x14ac:dyDescent="0.2">
      <c r="A249">
        <f>ROW(Source!A114)</f>
        <v>114</v>
      </c>
      <c r="B249">
        <v>16483241</v>
      </c>
      <c r="C249">
        <v>16672767</v>
      </c>
      <c r="D249">
        <v>15162639</v>
      </c>
      <c r="E249">
        <v>17</v>
      </c>
      <c r="F249">
        <v>1</v>
      </c>
      <c r="G249">
        <v>1</v>
      </c>
      <c r="H249">
        <v>3</v>
      </c>
      <c r="I249" t="s">
        <v>210</v>
      </c>
      <c r="J249" t="s">
        <v>4</v>
      </c>
      <c r="K249" t="s">
        <v>211</v>
      </c>
      <c r="L249">
        <v>1339</v>
      </c>
      <c r="N249">
        <v>1007</v>
      </c>
      <c r="O249" t="s">
        <v>166</v>
      </c>
      <c r="P249" t="s">
        <v>166</v>
      </c>
      <c r="Q249">
        <v>1</v>
      </c>
      <c r="W249">
        <v>0</v>
      </c>
      <c r="X249">
        <v>-2113302258</v>
      </c>
      <c r="Y249">
        <v>2.14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0</v>
      </c>
      <c r="AP249">
        <v>0</v>
      </c>
      <c r="AQ249">
        <v>0</v>
      </c>
      <c r="AR249">
        <v>0</v>
      </c>
      <c r="AS249" t="s">
        <v>4</v>
      </c>
      <c r="AT249">
        <v>2.14</v>
      </c>
      <c r="AU249" t="s">
        <v>4</v>
      </c>
      <c r="AV249">
        <v>0</v>
      </c>
      <c r="AW249">
        <v>2</v>
      </c>
      <c r="AX249">
        <v>16672774</v>
      </c>
      <c r="AY249">
        <v>1</v>
      </c>
      <c r="AZ249">
        <v>0</v>
      </c>
      <c r="BA249">
        <v>253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Y249*Source!I114</f>
        <v>1.1770000000000003</v>
      </c>
      <c r="CY249">
        <f>AA249</f>
        <v>0</v>
      </c>
      <c r="CZ249">
        <f>AE249</f>
        <v>0</v>
      </c>
      <c r="DA249">
        <f>AI249</f>
        <v>1</v>
      </c>
      <c r="DB249">
        <v>0</v>
      </c>
    </row>
    <row r="250" spans="1:106" x14ac:dyDescent="0.2">
      <c r="A250">
        <f>ROW(Source!A114)</f>
        <v>114</v>
      </c>
      <c r="B250">
        <v>16483241</v>
      </c>
      <c r="C250">
        <v>16672767</v>
      </c>
      <c r="D250">
        <v>15172837</v>
      </c>
      <c r="E250">
        <v>1</v>
      </c>
      <c r="F250">
        <v>1</v>
      </c>
      <c r="G250">
        <v>1</v>
      </c>
      <c r="H250">
        <v>3</v>
      </c>
      <c r="I250" t="s">
        <v>213</v>
      </c>
      <c r="J250" t="s">
        <v>215</v>
      </c>
      <c r="K250" t="s">
        <v>214</v>
      </c>
      <c r="L250">
        <v>1339</v>
      </c>
      <c r="N250">
        <v>1007</v>
      </c>
      <c r="O250" t="s">
        <v>166</v>
      </c>
      <c r="P250" t="s">
        <v>166</v>
      </c>
      <c r="Q250">
        <v>1</v>
      </c>
      <c r="W250">
        <v>0</v>
      </c>
      <c r="X250">
        <v>-1970722706</v>
      </c>
      <c r="Y250">
        <v>2.14</v>
      </c>
      <c r="AA250">
        <v>548.29999999999995</v>
      </c>
      <c r="AB250">
        <v>0</v>
      </c>
      <c r="AC250">
        <v>0</v>
      </c>
      <c r="AD250">
        <v>0</v>
      </c>
      <c r="AE250">
        <v>548.29999999999995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0</v>
      </c>
      <c r="AP250">
        <v>0</v>
      </c>
      <c r="AQ250">
        <v>0</v>
      </c>
      <c r="AR250">
        <v>0</v>
      </c>
      <c r="AS250" t="s">
        <v>4</v>
      </c>
      <c r="AT250">
        <v>2.14</v>
      </c>
      <c r="AU250" t="s">
        <v>4</v>
      </c>
      <c r="AV250">
        <v>0</v>
      </c>
      <c r="AW250">
        <v>1</v>
      </c>
      <c r="AX250">
        <v>-1</v>
      </c>
      <c r="AY250">
        <v>0</v>
      </c>
      <c r="AZ250">
        <v>0</v>
      </c>
      <c r="BA250" t="s">
        <v>4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Y250*Source!I114</f>
        <v>1.1770000000000003</v>
      </c>
      <c r="CY250">
        <f>AA250</f>
        <v>548.29999999999995</v>
      </c>
      <c r="CZ250">
        <f>AE250</f>
        <v>548.29999999999995</v>
      </c>
      <c r="DA250">
        <f>AI250</f>
        <v>1</v>
      </c>
      <c r="DB250">
        <v>0</v>
      </c>
    </row>
    <row r="251" spans="1:106" x14ac:dyDescent="0.2">
      <c r="A251">
        <f>ROW(Source!A115)</f>
        <v>115</v>
      </c>
      <c r="B251">
        <v>16483255</v>
      </c>
      <c r="C251">
        <v>16672767</v>
      </c>
      <c r="D251">
        <v>15430767</v>
      </c>
      <c r="E251">
        <v>1</v>
      </c>
      <c r="F251">
        <v>1</v>
      </c>
      <c r="G251">
        <v>1</v>
      </c>
      <c r="H251">
        <v>1</v>
      </c>
      <c r="I251" t="s">
        <v>719</v>
      </c>
      <c r="J251" t="s">
        <v>4</v>
      </c>
      <c r="K251" t="s">
        <v>720</v>
      </c>
      <c r="L251">
        <v>1191</v>
      </c>
      <c r="N251">
        <v>1013</v>
      </c>
      <c r="O251" t="s">
        <v>695</v>
      </c>
      <c r="P251" t="s">
        <v>695</v>
      </c>
      <c r="Q251">
        <v>1</v>
      </c>
      <c r="W251">
        <v>0</v>
      </c>
      <c r="X251">
        <v>-400197608</v>
      </c>
      <c r="Y251">
        <v>124.23</v>
      </c>
      <c r="AA251">
        <v>0</v>
      </c>
      <c r="AB251">
        <v>0</v>
      </c>
      <c r="AC251">
        <v>0</v>
      </c>
      <c r="AD251">
        <v>55.7</v>
      </c>
      <c r="AE251">
        <v>0</v>
      </c>
      <c r="AF251">
        <v>0</v>
      </c>
      <c r="AG251">
        <v>0</v>
      </c>
      <c r="AH251">
        <v>8.5299999999999994</v>
      </c>
      <c r="AI251">
        <v>1</v>
      </c>
      <c r="AJ251">
        <v>1</v>
      </c>
      <c r="AK251">
        <v>1</v>
      </c>
      <c r="AL251">
        <v>6.53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4</v>
      </c>
      <c r="AT251">
        <v>124.23</v>
      </c>
      <c r="AU251" t="s">
        <v>4</v>
      </c>
      <c r="AV251">
        <v>1</v>
      </c>
      <c r="AW251">
        <v>2</v>
      </c>
      <c r="AX251">
        <v>16672768</v>
      </c>
      <c r="AY251">
        <v>1</v>
      </c>
      <c r="AZ251">
        <v>0</v>
      </c>
      <c r="BA251">
        <v>254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Y251*Source!I115</f>
        <v>68.32650000000001</v>
      </c>
      <c r="CY251">
        <f>AD251</f>
        <v>55.7</v>
      </c>
      <c r="CZ251">
        <f>AH251</f>
        <v>8.5299999999999994</v>
      </c>
      <c r="DA251">
        <f>AL251</f>
        <v>6.53</v>
      </c>
      <c r="DB251">
        <v>0</v>
      </c>
    </row>
    <row r="252" spans="1:106" x14ac:dyDescent="0.2">
      <c r="A252">
        <f>ROW(Source!A115)</f>
        <v>115</v>
      </c>
      <c r="B252">
        <v>16483255</v>
      </c>
      <c r="C252">
        <v>16672767</v>
      </c>
      <c r="D252">
        <v>15249402</v>
      </c>
      <c r="E252">
        <v>1</v>
      </c>
      <c r="F252">
        <v>1</v>
      </c>
      <c r="G252">
        <v>1</v>
      </c>
      <c r="H252">
        <v>2</v>
      </c>
      <c r="I252" t="s">
        <v>746</v>
      </c>
      <c r="J252" t="s">
        <v>747</v>
      </c>
      <c r="K252" t="s">
        <v>748</v>
      </c>
      <c r="L252">
        <v>1368</v>
      </c>
      <c r="N252">
        <v>1011</v>
      </c>
      <c r="O252" t="s">
        <v>701</v>
      </c>
      <c r="P252" t="s">
        <v>701</v>
      </c>
      <c r="Q252">
        <v>1</v>
      </c>
      <c r="W252">
        <v>0</v>
      </c>
      <c r="X252">
        <v>-2111251057</v>
      </c>
      <c r="Y252">
        <v>1.38</v>
      </c>
      <c r="AA252">
        <v>0</v>
      </c>
      <c r="AB252">
        <v>212.23</v>
      </c>
      <c r="AC252">
        <v>0</v>
      </c>
      <c r="AD252">
        <v>0</v>
      </c>
      <c r="AE252">
        <v>0</v>
      </c>
      <c r="AF252">
        <v>32.5</v>
      </c>
      <c r="AG252">
        <v>0</v>
      </c>
      <c r="AH252">
        <v>0</v>
      </c>
      <c r="AI252">
        <v>1</v>
      </c>
      <c r="AJ252">
        <v>6.53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4</v>
      </c>
      <c r="AT252">
        <v>1.38</v>
      </c>
      <c r="AU252" t="s">
        <v>4</v>
      </c>
      <c r="AV252">
        <v>0</v>
      </c>
      <c r="AW252">
        <v>2</v>
      </c>
      <c r="AX252">
        <v>16672769</v>
      </c>
      <c r="AY252">
        <v>1</v>
      </c>
      <c r="AZ252">
        <v>0</v>
      </c>
      <c r="BA252">
        <v>255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Y252*Source!I115</f>
        <v>0.75900000000000001</v>
      </c>
      <c r="CY252">
        <f>AB252</f>
        <v>212.23</v>
      </c>
      <c r="CZ252">
        <f>AF252</f>
        <v>32.5</v>
      </c>
      <c r="DA252">
        <f>AJ252</f>
        <v>6.53</v>
      </c>
      <c r="DB252">
        <v>0</v>
      </c>
    </row>
    <row r="253" spans="1:106" x14ac:dyDescent="0.2">
      <c r="A253">
        <f>ROW(Source!A115)</f>
        <v>115</v>
      </c>
      <c r="B253">
        <v>16483255</v>
      </c>
      <c r="C253">
        <v>16672767</v>
      </c>
      <c r="D253">
        <v>15249998</v>
      </c>
      <c r="E253">
        <v>1</v>
      </c>
      <c r="F253">
        <v>1</v>
      </c>
      <c r="G253">
        <v>1</v>
      </c>
      <c r="H253">
        <v>2</v>
      </c>
      <c r="I253" t="s">
        <v>749</v>
      </c>
      <c r="J253" t="s">
        <v>750</v>
      </c>
      <c r="K253" t="s">
        <v>751</v>
      </c>
      <c r="L253">
        <v>1368</v>
      </c>
      <c r="N253">
        <v>1011</v>
      </c>
      <c r="O253" t="s">
        <v>701</v>
      </c>
      <c r="P253" t="s">
        <v>701</v>
      </c>
      <c r="Q253">
        <v>1</v>
      </c>
      <c r="W253">
        <v>0</v>
      </c>
      <c r="X253">
        <v>1518765163</v>
      </c>
      <c r="Y253">
        <v>1.38</v>
      </c>
      <c r="AA253">
        <v>0</v>
      </c>
      <c r="AB253">
        <v>9.99</v>
      </c>
      <c r="AC253">
        <v>0</v>
      </c>
      <c r="AD253">
        <v>0</v>
      </c>
      <c r="AE253">
        <v>0</v>
      </c>
      <c r="AF253">
        <v>1.53</v>
      </c>
      <c r="AG253">
        <v>0</v>
      </c>
      <c r="AH253">
        <v>0</v>
      </c>
      <c r="AI253">
        <v>1</v>
      </c>
      <c r="AJ253">
        <v>6.53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4</v>
      </c>
      <c r="AT253">
        <v>1.38</v>
      </c>
      <c r="AU253" t="s">
        <v>4</v>
      </c>
      <c r="AV253">
        <v>0</v>
      </c>
      <c r="AW253">
        <v>2</v>
      </c>
      <c r="AX253">
        <v>16672770</v>
      </c>
      <c r="AY253">
        <v>1</v>
      </c>
      <c r="AZ253">
        <v>0</v>
      </c>
      <c r="BA253">
        <v>256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Y253*Source!I115</f>
        <v>0.75900000000000001</v>
      </c>
      <c r="CY253">
        <f>AB253</f>
        <v>9.99</v>
      </c>
      <c r="CZ253">
        <f>AF253</f>
        <v>1.53</v>
      </c>
      <c r="DA253">
        <f>AJ253</f>
        <v>6.53</v>
      </c>
      <c r="DB253">
        <v>0</v>
      </c>
    </row>
    <row r="254" spans="1:106" x14ac:dyDescent="0.2">
      <c r="A254">
        <f>ROW(Source!A115)</f>
        <v>115</v>
      </c>
      <c r="B254">
        <v>16483255</v>
      </c>
      <c r="C254">
        <v>16672767</v>
      </c>
      <c r="D254">
        <v>15167286</v>
      </c>
      <c r="E254">
        <v>1</v>
      </c>
      <c r="F254">
        <v>1</v>
      </c>
      <c r="G254">
        <v>1</v>
      </c>
      <c r="H254">
        <v>3</v>
      </c>
      <c r="I254" t="s">
        <v>782</v>
      </c>
      <c r="J254" t="s">
        <v>783</v>
      </c>
      <c r="K254" t="s">
        <v>784</v>
      </c>
      <c r="L254">
        <v>1339</v>
      </c>
      <c r="N254">
        <v>1007</v>
      </c>
      <c r="O254" t="s">
        <v>166</v>
      </c>
      <c r="P254" t="s">
        <v>166</v>
      </c>
      <c r="Q254">
        <v>1</v>
      </c>
      <c r="W254">
        <v>0</v>
      </c>
      <c r="X254">
        <v>-1660354250</v>
      </c>
      <c r="Y254">
        <v>0.1</v>
      </c>
      <c r="AA254">
        <v>15.93</v>
      </c>
      <c r="AB254">
        <v>0</v>
      </c>
      <c r="AC254">
        <v>0</v>
      </c>
      <c r="AD254">
        <v>0</v>
      </c>
      <c r="AE254">
        <v>2.44</v>
      </c>
      <c r="AF254">
        <v>0</v>
      </c>
      <c r="AG254">
        <v>0</v>
      </c>
      <c r="AH254">
        <v>0</v>
      </c>
      <c r="AI254">
        <v>6.53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4</v>
      </c>
      <c r="AT254">
        <v>0.1</v>
      </c>
      <c r="AU254" t="s">
        <v>4</v>
      </c>
      <c r="AV254">
        <v>0</v>
      </c>
      <c r="AW254">
        <v>2</v>
      </c>
      <c r="AX254">
        <v>16672771</v>
      </c>
      <c r="AY254">
        <v>1</v>
      </c>
      <c r="AZ254">
        <v>0</v>
      </c>
      <c r="BA254">
        <v>257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Y254*Source!I115</f>
        <v>5.5000000000000007E-2</v>
      </c>
      <c r="CY254">
        <f>AA254</f>
        <v>15.93</v>
      </c>
      <c r="CZ254">
        <f>AE254</f>
        <v>2.44</v>
      </c>
      <c r="DA254">
        <f>AI254</f>
        <v>6.53</v>
      </c>
      <c r="DB254">
        <v>0</v>
      </c>
    </row>
    <row r="255" spans="1:106" x14ac:dyDescent="0.2">
      <c r="A255">
        <f>ROW(Source!A115)</f>
        <v>115</v>
      </c>
      <c r="B255">
        <v>16483255</v>
      </c>
      <c r="C255">
        <v>16672767</v>
      </c>
      <c r="D255">
        <v>15162639</v>
      </c>
      <c r="E255">
        <v>17</v>
      </c>
      <c r="F255">
        <v>1</v>
      </c>
      <c r="G255">
        <v>1</v>
      </c>
      <c r="H255">
        <v>3</v>
      </c>
      <c r="I255" t="s">
        <v>210</v>
      </c>
      <c r="J255" t="s">
        <v>4</v>
      </c>
      <c r="K255" t="s">
        <v>211</v>
      </c>
      <c r="L255">
        <v>1339</v>
      </c>
      <c r="N255">
        <v>1007</v>
      </c>
      <c r="O255" t="s">
        <v>166</v>
      </c>
      <c r="P255" t="s">
        <v>166</v>
      </c>
      <c r="Q255">
        <v>1</v>
      </c>
      <c r="W255">
        <v>0</v>
      </c>
      <c r="X255">
        <v>-2113302258</v>
      </c>
      <c r="Y255">
        <v>2.14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6.53</v>
      </c>
      <c r="AJ255">
        <v>1</v>
      </c>
      <c r="AK255">
        <v>1</v>
      </c>
      <c r="AL255">
        <v>1</v>
      </c>
      <c r="AN255">
        <v>0</v>
      </c>
      <c r="AO255">
        <v>0</v>
      </c>
      <c r="AP255">
        <v>0</v>
      </c>
      <c r="AQ255">
        <v>0</v>
      </c>
      <c r="AR255">
        <v>0</v>
      </c>
      <c r="AS255" t="s">
        <v>4</v>
      </c>
      <c r="AT255">
        <v>2.14</v>
      </c>
      <c r="AU255" t="s">
        <v>4</v>
      </c>
      <c r="AV255">
        <v>0</v>
      </c>
      <c r="AW255">
        <v>2</v>
      </c>
      <c r="AX255">
        <v>16672774</v>
      </c>
      <c r="AY255">
        <v>1</v>
      </c>
      <c r="AZ255">
        <v>0</v>
      </c>
      <c r="BA255">
        <v>260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Y255*Source!I115</f>
        <v>1.1770000000000003</v>
      </c>
      <c r="CY255">
        <f>AA255</f>
        <v>0</v>
      </c>
      <c r="CZ255">
        <f>AE255</f>
        <v>0</v>
      </c>
      <c r="DA255">
        <f>AI255</f>
        <v>6.53</v>
      </c>
      <c r="DB255">
        <v>0</v>
      </c>
    </row>
    <row r="256" spans="1:106" x14ac:dyDescent="0.2">
      <c r="A256">
        <f>ROW(Source!A115)</f>
        <v>115</v>
      </c>
      <c r="B256">
        <v>16483255</v>
      </c>
      <c r="C256">
        <v>16672767</v>
      </c>
      <c r="D256">
        <v>15172837</v>
      </c>
      <c r="E256">
        <v>1</v>
      </c>
      <c r="F256">
        <v>1</v>
      </c>
      <c r="G256">
        <v>1</v>
      </c>
      <c r="H256">
        <v>3</v>
      </c>
      <c r="I256" t="s">
        <v>213</v>
      </c>
      <c r="J256" t="s">
        <v>215</v>
      </c>
      <c r="K256" t="s">
        <v>214</v>
      </c>
      <c r="L256">
        <v>1339</v>
      </c>
      <c r="N256">
        <v>1007</v>
      </c>
      <c r="O256" t="s">
        <v>166</v>
      </c>
      <c r="P256" t="s">
        <v>166</v>
      </c>
      <c r="Q256">
        <v>1</v>
      </c>
      <c r="W256">
        <v>0</v>
      </c>
      <c r="X256">
        <v>-1970722706</v>
      </c>
      <c r="Y256">
        <v>2.14</v>
      </c>
      <c r="AA256">
        <v>3580.4</v>
      </c>
      <c r="AB256">
        <v>0</v>
      </c>
      <c r="AC256">
        <v>0</v>
      </c>
      <c r="AD256">
        <v>0</v>
      </c>
      <c r="AE256">
        <v>548.29999999999995</v>
      </c>
      <c r="AF256">
        <v>0</v>
      </c>
      <c r="AG256">
        <v>0</v>
      </c>
      <c r="AH256">
        <v>0</v>
      </c>
      <c r="AI256">
        <v>6.53</v>
      </c>
      <c r="AJ256">
        <v>1</v>
      </c>
      <c r="AK256">
        <v>1</v>
      </c>
      <c r="AL256">
        <v>1</v>
      </c>
      <c r="AN256">
        <v>0</v>
      </c>
      <c r="AO256">
        <v>0</v>
      </c>
      <c r="AP256">
        <v>0</v>
      </c>
      <c r="AQ256">
        <v>0</v>
      </c>
      <c r="AR256">
        <v>0</v>
      </c>
      <c r="AS256" t="s">
        <v>4</v>
      </c>
      <c r="AT256">
        <v>2.14</v>
      </c>
      <c r="AU256" t="s">
        <v>4</v>
      </c>
      <c r="AV256">
        <v>0</v>
      </c>
      <c r="AW256">
        <v>1</v>
      </c>
      <c r="AX256">
        <v>-1</v>
      </c>
      <c r="AY256">
        <v>0</v>
      </c>
      <c r="AZ256">
        <v>0</v>
      </c>
      <c r="BA256" t="s">
        <v>4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Y256*Source!I115</f>
        <v>1.1770000000000003</v>
      </c>
      <c r="CY256">
        <f>AA256</f>
        <v>3580.4</v>
      </c>
      <c r="CZ256">
        <f>AE256</f>
        <v>548.29999999999995</v>
      </c>
      <c r="DA256">
        <f>AI256</f>
        <v>6.53</v>
      </c>
      <c r="DB256">
        <v>0</v>
      </c>
    </row>
    <row r="257" spans="1:106" x14ac:dyDescent="0.2">
      <c r="A257">
        <f>ROW(Source!A120)</f>
        <v>120</v>
      </c>
      <c r="B257">
        <v>16483241</v>
      </c>
      <c r="C257">
        <v>16483797</v>
      </c>
      <c r="D257">
        <v>15436556</v>
      </c>
      <c r="E257">
        <v>1</v>
      </c>
      <c r="F257">
        <v>1</v>
      </c>
      <c r="G257">
        <v>1</v>
      </c>
      <c r="H257">
        <v>1</v>
      </c>
      <c r="I257" t="s">
        <v>860</v>
      </c>
      <c r="J257" t="s">
        <v>4</v>
      </c>
      <c r="K257" t="s">
        <v>861</v>
      </c>
      <c r="L257">
        <v>1191</v>
      </c>
      <c r="N257">
        <v>1013</v>
      </c>
      <c r="O257" t="s">
        <v>695</v>
      </c>
      <c r="P257" t="s">
        <v>695</v>
      </c>
      <c r="Q257">
        <v>1</v>
      </c>
      <c r="W257">
        <v>0</v>
      </c>
      <c r="X257">
        <v>1069510174</v>
      </c>
      <c r="Y257">
        <v>7.5324999999999989</v>
      </c>
      <c r="AA257">
        <v>0</v>
      </c>
      <c r="AB257">
        <v>0</v>
      </c>
      <c r="AC257">
        <v>0</v>
      </c>
      <c r="AD257">
        <v>9.6199999999999992</v>
      </c>
      <c r="AE257">
        <v>0</v>
      </c>
      <c r="AF257">
        <v>0</v>
      </c>
      <c r="AG257">
        <v>0</v>
      </c>
      <c r="AH257">
        <v>9.6199999999999992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4</v>
      </c>
      <c r="AT257">
        <v>6.55</v>
      </c>
      <c r="AU257" t="s">
        <v>77</v>
      </c>
      <c r="AV257">
        <v>1</v>
      </c>
      <c r="AW257">
        <v>2</v>
      </c>
      <c r="AX257">
        <v>16483805</v>
      </c>
      <c r="AY257">
        <v>1</v>
      </c>
      <c r="AZ257">
        <v>0</v>
      </c>
      <c r="BA257">
        <v>261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Y257*Source!I120</f>
        <v>13.889929999999998</v>
      </c>
      <c r="CY257">
        <f>AD257</f>
        <v>9.6199999999999992</v>
      </c>
      <c r="CZ257">
        <f>AH257</f>
        <v>9.6199999999999992</v>
      </c>
      <c r="DA257">
        <f>AL257</f>
        <v>1</v>
      </c>
      <c r="DB257">
        <v>0</v>
      </c>
    </row>
    <row r="258" spans="1:106" x14ac:dyDescent="0.2">
      <c r="A258">
        <f>ROW(Source!A120)</f>
        <v>120</v>
      </c>
      <c r="B258">
        <v>16483241</v>
      </c>
      <c r="C258">
        <v>16483797</v>
      </c>
      <c r="D258">
        <v>15430395</v>
      </c>
      <c r="E258">
        <v>1</v>
      </c>
      <c r="F258">
        <v>1</v>
      </c>
      <c r="G258">
        <v>1</v>
      </c>
      <c r="H258">
        <v>1</v>
      </c>
      <c r="I258" t="s">
        <v>696</v>
      </c>
      <c r="J258" t="s">
        <v>4</v>
      </c>
      <c r="K258" t="s">
        <v>697</v>
      </c>
      <c r="L258">
        <v>1191</v>
      </c>
      <c r="N258">
        <v>1013</v>
      </c>
      <c r="O258" t="s">
        <v>695</v>
      </c>
      <c r="P258" t="s">
        <v>695</v>
      </c>
      <c r="Q258">
        <v>1</v>
      </c>
      <c r="W258">
        <v>0</v>
      </c>
      <c r="X258">
        <v>-1417349443</v>
      </c>
      <c r="Y258">
        <v>0.02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1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4</v>
      </c>
      <c r="AT258">
        <v>0.02</v>
      </c>
      <c r="AU258" t="s">
        <v>4</v>
      </c>
      <c r="AV258">
        <v>2</v>
      </c>
      <c r="AW258">
        <v>2</v>
      </c>
      <c r="AX258">
        <v>16483806</v>
      </c>
      <c r="AY258">
        <v>1</v>
      </c>
      <c r="AZ258">
        <v>2048</v>
      </c>
      <c r="BA258">
        <v>262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Y258*Source!I120</f>
        <v>3.6880000000000003E-2</v>
      </c>
      <c r="CY258">
        <f>AD258</f>
        <v>0</v>
      </c>
      <c r="CZ258">
        <f>AH258</f>
        <v>0</v>
      </c>
      <c r="DA258">
        <f>AL258</f>
        <v>1</v>
      </c>
      <c r="DB258">
        <v>0</v>
      </c>
    </row>
    <row r="259" spans="1:106" x14ac:dyDescent="0.2">
      <c r="A259">
        <f>ROW(Source!A120)</f>
        <v>120</v>
      </c>
      <c r="B259">
        <v>16483241</v>
      </c>
      <c r="C259">
        <v>16483797</v>
      </c>
      <c r="D259">
        <v>15247974</v>
      </c>
      <c r="E259">
        <v>1</v>
      </c>
      <c r="F259">
        <v>1</v>
      </c>
      <c r="G259">
        <v>1</v>
      </c>
      <c r="H259">
        <v>2</v>
      </c>
      <c r="I259" t="s">
        <v>716</v>
      </c>
      <c r="J259" t="s">
        <v>717</v>
      </c>
      <c r="K259" t="s">
        <v>718</v>
      </c>
      <c r="L259">
        <v>1368</v>
      </c>
      <c r="N259">
        <v>1011</v>
      </c>
      <c r="O259" t="s">
        <v>701</v>
      </c>
      <c r="P259" t="s">
        <v>701</v>
      </c>
      <c r="Q259">
        <v>1</v>
      </c>
      <c r="W259">
        <v>0</v>
      </c>
      <c r="X259">
        <v>1188625873</v>
      </c>
      <c r="Y259">
        <v>1.2500000000000001E-2</v>
      </c>
      <c r="AA259">
        <v>0</v>
      </c>
      <c r="AB259">
        <v>31.26</v>
      </c>
      <c r="AC259">
        <v>13.5</v>
      </c>
      <c r="AD259">
        <v>0</v>
      </c>
      <c r="AE259">
        <v>0</v>
      </c>
      <c r="AF259">
        <v>31.26</v>
      </c>
      <c r="AG259">
        <v>13.5</v>
      </c>
      <c r="AH259">
        <v>0</v>
      </c>
      <c r="AI259">
        <v>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4</v>
      </c>
      <c r="AT259">
        <v>0.01</v>
      </c>
      <c r="AU259" t="s">
        <v>76</v>
      </c>
      <c r="AV259">
        <v>0</v>
      </c>
      <c r="AW259">
        <v>2</v>
      </c>
      <c r="AX259">
        <v>16483807</v>
      </c>
      <c r="AY259">
        <v>1</v>
      </c>
      <c r="AZ259">
        <v>0</v>
      </c>
      <c r="BA259">
        <v>263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Y259*Source!I120</f>
        <v>2.3050000000000001E-2</v>
      </c>
      <c r="CY259">
        <f>AB259</f>
        <v>31.26</v>
      </c>
      <c r="CZ259">
        <f>AF259</f>
        <v>31.26</v>
      </c>
      <c r="DA259">
        <f>AJ259</f>
        <v>1</v>
      </c>
      <c r="DB259">
        <v>0</v>
      </c>
    </row>
    <row r="260" spans="1:106" x14ac:dyDescent="0.2">
      <c r="A260">
        <f>ROW(Source!A120)</f>
        <v>120</v>
      </c>
      <c r="B260">
        <v>16483241</v>
      </c>
      <c r="C260">
        <v>16483797</v>
      </c>
      <c r="D260">
        <v>15249073</v>
      </c>
      <c r="E260">
        <v>1</v>
      </c>
      <c r="F260">
        <v>1</v>
      </c>
      <c r="G260">
        <v>1</v>
      </c>
      <c r="H260">
        <v>2</v>
      </c>
      <c r="I260" t="s">
        <v>698</v>
      </c>
      <c r="J260" t="s">
        <v>699</v>
      </c>
      <c r="K260" t="s">
        <v>700</v>
      </c>
      <c r="L260">
        <v>1368</v>
      </c>
      <c r="N260">
        <v>1011</v>
      </c>
      <c r="O260" t="s">
        <v>701</v>
      </c>
      <c r="P260" t="s">
        <v>701</v>
      </c>
      <c r="Q260">
        <v>1</v>
      </c>
      <c r="W260">
        <v>0</v>
      </c>
      <c r="X260">
        <v>1372534845</v>
      </c>
      <c r="Y260">
        <v>1.2500000000000001E-2</v>
      </c>
      <c r="AA260">
        <v>0</v>
      </c>
      <c r="AB260">
        <v>65.709999999999994</v>
      </c>
      <c r="AC260">
        <v>11.6</v>
      </c>
      <c r="AD260">
        <v>0</v>
      </c>
      <c r="AE260">
        <v>0</v>
      </c>
      <c r="AF260">
        <v>65.709999999999994</v>
      </c>
      <c r="AG260">
        <v>11.6</v>
      </c>
      <c r="AH260">
        <v>0</v>
      </c>
      <c r="AI260">
        <v>1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4</v>
      </c>
      <c r="AT260">
        <v>0.01</v>
      </c>
      <c r="AU260" t="s">
        <v>76</v>
      </c>
      <c r="AV260">
        <v>0</v>
      </c>
      <c r="AW260">
        <v>2</v>
      </c>
      <c r="AX260">
        <v>16483808</v>
      </c>
      <c r="AY260">
        <v>1</v>
      </c>
      <c r="AZ260">
        <v>0</v>
      </c>
      <c r="BA260">
        <v>264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Y260*Source!I120</f>
        <v>2.3050000000000001E-2</v>
      </c>
      <c r="CY260">
        <f>AB260</f>
        <v>65.709999999999994</v>
      </c>
      <c r="CZ260">
        <f>AF260</f>
        <v>65.709999999999994</v>
      </c>
      <c r="DA260">
        <f>AJ260</f>
        <v>1</v>
      </c>
      <c r="DB260">
        <v>0</v>
      </c>
    </row>
    <row r="261" spans="1:106" x14ac:dyDescent="0.2">
      <c r="A261">
        <f>ROW(Source!A120)</f>
        <v>120</v>
      </c>
      <c r="B261">
        <v>16483241</v>
      </c>
      <c r="C261">
        <v>16483797</v>
      </c>
      <c r="D261">
        <v>15171018</v>
      </c>
      <c r="E261">
        <v>1</v>
      </c>
      <c r="F261">
        <v>1</v>
      </c>
      <c r="G261">
        <v>1</v>
      </c>
      <c r="H261">
        <v>3</v>
      </c>
      <c r="I261" t="s">
        <v>854</v>
      </c>
      <c r="J261" t="s">
        <v>855</v>
      </c>
      <c r="K261" t="s">
        <v>856</v>
      </c>
      <c r="L261">
        <v>1346</v>
      </c>
      <c r="N261">
        <v>1009</v>
      </c>
      <c r="O261" t="s">
        <v>550</v>
      </c>
      <c r="P261" t="s">
        <v>550</v>
      </c>
      <c r="Q261">
        <v>1</v>
      </c>
      <c r="W261">
        <v>0</v>
      </c>
      <c r="X261">
        <v>813963326</v>
      </c>
      <c r="Y261">
        <v>1.6</v>
      </c>
      <c r="AA261">
        <v>1.82</v>
      </c>
      <c r="AB261">
        <v>0</v>
      </c>
      <c r="AC261">
        <v>0</v>
      </c>
      <c r="AD261">
        <v>0</v>
      </c>
      <c r="AE261">
        <v>1.82</v>
      </c>
      <c r="AF261">
        <v>0</v>
      </c>
      <c r="AG261">
        <v>0</v>
      </c>
      <c r="AH261">
        <v>0</v>
      </c>
      <c r="AI261">
        <v>1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4</v>
      </c>
      <c r="AT261">
        <v>0.1</v>
      </c>
      <c r="AU261" t="s">
        <v>220</v>
      </c>
      <c r="AV261">
        <v>0</v>
      </c>
      <c r="AW261">
        <v>2</v>
      </c>
      <c r="AX261">
        <v>16483809</v>
      </c>
      <c r="AY261">
        <v>1</v>
      </c>
      <c r="AZ261">
        <v>0</v>
      </c>
      <c r="BA261">
        <v>265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Y261*Source!I120</f>
        <v>2.9504000000000001</v>
      </c>
      <c r="CY261">
        <f>AA261</f>
        <v>1.82</v>
      </c>
      <c r="CZ261">
        <f>AE261</f>
        <v>1.82</v>
      </c>
      <c r="DA261">
        <f>AI261</f>
        <v>1</v>
      </c>
      <c r="DB261">
        <v>0</v>
      </c>
    </row>
    <row r="262" spans="1:106" x14ac:dyDescent="0.2">
      <c r="A262">
        <f>ROW(Source!A120)</f>
        <v>120</v>
      </c>
      <c r="B262">
        <v>16483241</v>
      </c>
      <c r="C262">
        <v>16483797</v>
      </c>
      <c r="D262">
        <v>15203482</v>
      </c>
      <c r="E262">
        <v>1</v>
      </c>
      <c r="F262">
        <v>1</v>
      </c>
      <c r="G262">
        <v>1</v>
      </c>
      <c r="H262">
        <v>3</v>
      </c>
      <c r="I262" t="s">
        <v>225</v>
      </c>
      <c r="J262" t="s">
        <v>227</v>
      </c>
      <c r="K262" t="s">
        <v>226</v>
      </c>
      <c r="L262">
        <v>1348</v>
      </c>
      <c r="N262">
        <v>1009</v>
      </c>
      <c r="O262" t="s">
        <v>199</v>
      </c>
      <c r="P262" t="s">
        <v>199</v>
      </c>
      <c r="Q262">
        <v>1000</v>
      </c>
      <c r="W262">
        <v>0</v>
      </c>
      <c r="X262">
        <v>1391078241</v>
      </c>
      <c r="Y262">
        <v>0.20799999999999999</v>
      </c>
      <c r="AA262">
        <v>11225.81</v>
      </c>
      <c r="AB262">
        <v>0</v>
      </c>
      <c r="AC262">
        <v>0</v>
      </c>
      <c r="AD262">
        <v>0</v>
      </c>
      <c r="AE262">
        <v>11225.81</v>
      </c>
      <c r="AF262">
        <v>0</v>
      </c>
      <c r="AG262">
        <v>0</v>
      </c>
      <c r="AH262">
        <v>0</v>
      </c>
      <c r="AI262">
        <v>1</v>
      </c>
      <c r="AJ262">
        <v>1</v>
      </c>
      <c r="AK262">
        <v>1</v>
      </c>
      <c r="AL262">
        <v>1</v>
      </c>
      <c r="AN262">
        <v>0</v>
      </c>
      <c r="AO262">
        <v>0</v>
      </c>
      <c r="AP262">
        <v>1</v>
      </c>
      <c r="AQ262">
        <v>0</v>
      </c>
      <c r="AR262">
        <v>0</v>
      </c>
      <c r="AS262" t="s">
        <v>4</v>
      </c>
      <c r="AT262">
        <v>1.2999999999999999E-2</v>
      </c>
      <c r="AU262" t="s">
        <v>220</v>
      </c>
      <c r="AV262">
        <v>0</v>
      </c>
      <c r="AW262">
        <v>1</v>
      </c>
      <c r="AX262">
        <v>-1</v>
      </c>
      <c r="AY262">
        <v>0</v>
      </c>
      <c r="AZ262">
        <v>0</v>
      </c>
      <c r="BA262" t="s">
        <v>4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Y262*Source!I120</f>
        <v>0.383552</v>
      </c>
      <c r="CY262">
        <f>AA262</f>
        <v>11225.81</v>
      </c>
      <c r="CZ262">
        <f>AE262</f>
        <v>11225.81</v>
      </c>
      <c r="DA262">
        <f>AI262</f>
        <v>1</v>
      </c>
      <c r="DB262">
        <v>0</v>
      </c>
    </row>
    <row r="263" spans="1:106" x14ac:dyDescent="0.2">
      <c r="A263">
        <f>ROW(Source!A120)</f>
        <v>120</v>
      </c>
      <c r="B263">
        <v>16483241</v>
      </c>
      <c r="C263">
        <v>16483797</v>
      </c>
      <c r="D263">
        <v>15162572</v>
      </c>
      <c r="E263">
        <v>17</v>
      </c>
      <c r="F263">
        <v>1</v>
      </c>
      <c r="G263">
        <v>1</v>
      </c>
      <c r="H263">
        <v>3</v>
      </c>
      <c r="I263" t="s">
        <v>222</v>
      </c>
      <c r="J263" t="s">
        <v>4</v>
      </c>
      <c r="K263" t="s">
        <v>223</v>
      </c>
      <c r="L263">
        <v>1348</v>
      </c>
      <c r="N263">
        <v>1009</v>
      </c>
      <c r="O263" t="s">
        <v>199</v>
      </c>
      <c r="P263" t="s">
        <v>199</v>
      </c>
      <c r="Q263">
        <v>1000</v>
      </c>
      <c r="W263">
        <v>0</v>
      </c>
      <c r="X263">
        <v>-1212923053</v>
      </c>
      <c r="Y263">
        <v>0.20799999999999999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0</v>
      </c>
      <c r="AP263">
        <v>1</v>
      </c>
      <c r="AQ263">
        <v>0</v>
      </c>
      <c r="AR263">
        <v>0</v>
      </c>
      <c r="AS263" t="s">
        <v>4</v>
      </c>
      <c r="AT263">
        <v>1.2999999999999999E-2</v>
      </c>
      <c r="AU263" t="s">
        <v>220</v>
      </c>
      <c r="AV263">
        <v>0</v>
      </c>
      <c r="AW263">
        <v>2</v>
      </c>
      <c r="AX263">
        <v>16483810</v>
      </c>
      <c r="AY263">
        <v>1</v>
      </c>
      <c r="AZ263">
        <v>0</v>
      </c>
      <c r="BA263">
        <v>266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Y263*Source!I120</f>
        <v>0.383552</v>
      </c>
      <c r="CY263">
        <f>AA263</f>
        <v>0</v>
      </c>
      <c r="CZ263">
        <f>AE263</f>
        <v>0</v>
      </c>
      <c r="DA263">
        <f>AI263</f>
        <v>1</v>
      </c>
      <c r="DB263">
        <v>0</v>
      </c>
    </row>
    <row r="264" spans="1:106" x14ac:dyDescent="0.2">
      <c r="A264">
        <f>ROW(Source!A121)</f>
        <v>121</v>
      </c>
      <c r="B264">
        <v>16483255</v>
      </c>
      <c r="C264">
        <v>16483797</v>
      </c>
      <c r="D264">
        <v>15436556</v>
      </c>
      <c r="E264">
        <v>1</v>
      </c>
      <c r="F264">
        <v>1</v>
      </c>
      <c r="G264">
        <v>1</v>
      </c>
      <c r="H264">
        <v>1</v>
      </c>
      <c r="I264" t="s">
        <v>860</v>
      </c>
      <c r="J264" t="s">
        <v>4</v>
      </c>
      <c r="K264" t="s">
        <v>861</v>
      </c>
      <c r="L264">
        <v>1191</v>
      </c>
      <c r="N264">
        <v>1013</v>
      </c>
      <c r="O264" t="s">
        <v>695</v>
      </c>
      <c r="P264" t="s">
        <v>695</v>
      </c>
      <c r="Q264">
        <v>1</v>
      </c>
      <c r="W264">
        <v>0</v>
      </c>
      <c r="X264">
        <v>1069510174</v>
      </c>
      <c r="Y264">
        <v>7.5324999999999989</v>
      </c>
      <c r="AA264">
        <v>0</v>
      </c>
      <c r="AB264">
        <v>0</v>
      </c>
      <c r="AC264">
        <v>0</v>
      </c>
      <c r="AD264">
        <v>62.82</v>
      </c>
      <c r="AE264">
        <v>0</v>
      </c>
      <c r="AF264">
        <v>0</v>
      </c>
      <c r="AG264">
        <v>0</v>
      </c>
      <c r="AH264">
        <v>9.6199999999999992</v>
      </c>
      <c r="AI264">
        <v>1</v>
      </c>
      <c r="AJ264">
        <v>1</v>
      </c>
      <c r="AK264">
        <v>1</v>
      </c>
      <c r="AL264">
        <v>6.53</v>
      </c>
      <c r="AN264">
        <v>0</v>
      </c>
      <c r="AO264">
        <v>1</v>
      </c>
      <c r="AP264">
        <v>1</v>
      </c>
      <c r="AQ264">
        <v>0</v>
      </c>
      <c r="AR264">
        <v>0</v>
      </c>
      <c r="AS264" t="s">
        <v>4</v>
      </c>
      <c r="AT264">
        <v>6.55</v>
      </c>
      <c r="AU264" t="s">
        <v>77</v>
      </c>
      <c r="AV264">
        <v>1</v>
      </c>
      <c r="AW264">
        <v>2</v>
      </c>
      <c r="AX264">
        <v>16483805</v>
      </c>
      <c r="AY264">
        <v>1</v>
      </c>
      <c r="AZ264">
        <v>0</v>
      </c>
      <c r="BA264">
        <v>267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Y264*Source!I121</f>
        <v>13.889929999999998</v>
      </c>
      <c r="CY264">
        <f>AD264</f>
        <v>62.82</v>
      </c>
      <c r="CZ264">
        <f>AH264</f>
        <v>9.6199999999999992</v>
      </c>
      <c r="DA264">
        <f>AL264</f>
        <v>6.53</v>
      </c>
      <c r="DB264">
        <v>0</v>
      </c>
    </row>
    <row r="265" spans="1:106" x14ac:dyDescent="0.2">
      <c r="A265">
        <f>ROW(Source!A121)</f>
        <v>121</v>
      </c>
      <c r="B265">
        <v>16483255</v>
      </c>
      <c r="C265">
        <v>16483797</v>
      </c>
      <c r="D265">
        <v>15430395</v>
      </c>
      <c r="E265">
        <v>1</v>
      </c>
      <c r="F265">
        <v>1</v>
      </c>
      <c r="G265">
        <v>1</v>
      </c>
      <c r="H265">
        <v>1</v>
      </c>
      <c r="I265" t="s">
        <v>696</v>
      </c>
      <c r="J265" t="s">
        <v>4</v>
      </c>
      <c r="K265" t="s">
        <v>697</v>
      </c>
      <c r="L265">
        <v>1191</v>
      </c>
      <c r="N265">
        <v>1013</v>
      </c>
      <c r="O265" t="s">
        <v>695</v>
      </c>
      <c r="P265" t="s">
        <v>695</v>
      </c>
      <c r="Q265">
        <v>1</v>
      </c>
      <c r="W265">
        <v>0</v>
      </c>
      <c r="X265">
        <v>-1417349443</v>
      </c>
      <c r="Y265">
        <v>0.02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1</v>
      </c>
      <c r="AJ265">
        <v>1</v>
      </c>
      <c r="AK265">
        <v>6.53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4</v>
      </c>
      <c r="AT265">
        <v>0.02</v>
      </c>
      <c r="AU265" t="s">
        <v>4</v>
      </c>
      <c r="AV265">
        <v>2</v>
      </c>
      <c r="AW265">
        <v>2</v>
      </c>
      <c r="AX265">
        <v>16483806</v>
      </c>
      <c r="AY265">
        <v>1</v>
      </c>
      <c r="AZ265">
        <v>2048</v>
      </c>
      <c r="BA265">
        <v>268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Y265*Source!I121</f>
        <v>3.6880000000000003E-2</v>
      </c>
      <c r="CY265">
        <f>AD265</f>
        <v>0</v>
      </c>
      <c r="CZ265">
        <f>AH265</f>
        <v>0</v>
      </c>
      <c r="DA265">
        <f>AL265</f>
        <v>1</v>
      </c>
      <c r="DB265">
        <v>0</v>
      </c>
    </row>
    <row r="266" spans="1:106" x14ac:dyDescent="0.2">
      <c r="A266">
        <f>ROW(Source!A121)</f>
        <v>121</v>
      </c>
      <c r="B266">
        <v>16483255</v>
      </c>
      <c r="C266">
        <v>16483797</v>
      </c>
      <c r="D266">
        <v>15247974</v>
      </c>
      <c r="E266">
        <v>1</v>
      </c>
      <c r="F266">
        <v>1</v>
      </c>
      <c r="G266">
        <v>1</v>
      </c>
      <c r="H266">
        <v>2</v>
      </c>
      <c r="I266" t="s">
        <v>716</v>
      </c>
      <c r="J266" t="s">
        <v>717</v>
      </c>
      <c r="K266" t="s">
        <v>718</v>
      </c>
      <c r="L266">
        <v>1368</v>
      </c>
      <c r="N266">
        <v>1011</v>
      </c>
      <c r="O266" t="s">
        <v>701</v>
      </c>
      <c r="P266" t="s">
        <v>701</v>
      </c>
      <c r="Q266">
        <v>1</v>
      </c>
      <c r="W266">
        <v>0</v>
      </c>
      <c r="X266">
        <v>1188625873</v>
      </c>
      <c r="Y266">
        <v>1.2500000000000001E-2</v>
      </c>
      <c r="AA266">
        <v>0</v>
      </c>
      <c r="AB266">
        <v>204.13</v>
      </c>
      <c r="AC266">
        <v>13.5</v>
      </c>
      <c r="AD266">
        <v>0</v>
      </c>
      <c r="AE266">
        <v>0</v>
      </c>
      <c r="AF266">
        <v>31.26</v>
      </c>
      <c r="AG266">
        <v>13.5</v>
      </c>
      <c r="AH266">
        <v>0</v>
      </c>
      <c r="AI266">
        <v>1</v>
      </c>
      <c r="AJ266">
        <v>6.53</v>
      </c>
      <c r="AK266">
        <v>1</v>
      </c>
      <c r="AL266">
        <v>1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4</v>
      </c>
      <c r="AT266">
        <v>0.01</v>
      </c>
      <c r="AU266" t="s">
        <v>76</v>
      </c>
      <c r="AV266">
        <v>0</v>
      </c>
      <c r="AW266">
        <v>2</v>
      </c>
      <c r="AX266">
        <v>16483807</v>
      </c>
      <c r="AY266">
        <v>1</v>
      </c>
      <c r="AZ266">
        <v>0</v>
      </c>
      <c r="BA266">
        <v>269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Y266*Source!I121</f>
        <v>2.3050000000000001E-2</v>
      </c>
      <c r="CY266">
        <f>AB266</f>
        <v>204.13</v>
      </c>
      <c r="CZ266">
        <f>AF266</f>
        <v>31.26</v>
      </c>
      <c r="DA266">
        <f>AJ266</f>
        <v>6.53</v>
      </c>
      <c r="DB266">
        <v>0</v>
      </c>
    </row>
    <row r="267" spans="1:106" x14ac:dyDescent="0.2">
      <c r="A267">
        <f>ROW(Source!A121)</f>
        <v>121</v>
      </c>
      <c r="B267">
        <v>16483255</v>
      </c>
      <c r="C267">
        <v>16483797</v>
      </c>
      <c r="D267">
        <v>15249073</v>
      </c>
      <c r="E267">
        <v>1</v>
      </c>
      <c r="F267">
        <v>1</v>
      </c>
      <c r="G267">
        <v>1</v>
      </c>
      <c r="H267">
        <v>2</v>
      </c>
      <c r="I267" t="s">
        <v>698</v>
      </c>
      <c r="J267" t="s">
        <v>699</v>
      </c>
      <c r="K267" t="s">
        <v>700</v>
      </c>
      <c r="L267">
        <v>1368</v>
      </c>
      <c r="N267">
        <v>1011</v>
      </c>
      <c r="O267" t="s">
        <v>701</v>
      </c>
      <c r="P267" t="s">
        <v>701</v>
      </c>
      <c r="Q267">
        <v>1</v>
      </c>
      <c r="W267">
        <v>0</v>
      </c>
      <c r="X267">
        <v>1372534845</v>
      </c>
      <c r="Y267">
        <v>1.2500000000000001E-2</v>
      </c>
      <c r="AA267">
        <v>0</v>
      </c>
      <c r="AB267">
        <v>429.09</v>
      </c>
      <c r="AC267">
        <v>11.6</v>
      </c>
      <c r="AD267">
        <v>0</v>
      </c>
      <c r="AE267">
        <v>0</v>
      </c>
      <c r="AF267">
        <v>65.709999999999994</v>
      </c>
      <c r="AG267">
        <v>11.6</v>
      </c>
      <c r="AH267">
        <v>0</v>
      </c>
      <c r="AI267">
        <v>1</v>
      </c>
      <c r="AJ267">
        <v>6.53</v>
      </c>
      <c r="AK267">
        <v>1</v>
      </c>
      <c r="AL267">
        <v>1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4</v>
      </c>
      <c r="AT267">
        <v>0.01</v>
      </c>
      <c r="AU267" t="s">
        <v>76</v>
      </c>
      <c r="AV267">
        <v>0</v>
      </c>
      <c r="AW267">
        <v>2</v>
      </c>
      <c r="AX267">
        <v>16483808</v>
      </c>
      <c r="AY267">
        <v>1</v>
      </c>
      <c r="AZ267">
        <v>0</v>
      </c>
      <c r="BA267">
        <v>270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Y267*Source!I121</f>
        <v>2.3050000000000001E-2</v>
      </c>
      <c r="CY267">
        <f>AB267</f>
        <v>429.09</v>
      </c>
      <c r="CZ267">
        <f>AF267</f>
        <v>65.709999999999994</v>
      </c>
      <c r="DA267">
        <f>AJ267</f>
        <v>6.53</v>
      </c>
      <c r="DB267">
        <v>0</v>
      </c>
    </row>
    <row r="268" spans="1:106" x14ac:dyDescent="0.2">
      <c r="A268">
        <f>ROW(Source!A121)</f>
        <v>121</v>
      </c>
      <c r="B268">
        <v>16483255</v>
      </c>
      <c r="C268">
        <v>16483797</v>
      </c>
      <c r="D268">
        <v>15171018</v>
      </c>
      <c r="E268">
        <v>1</v>
      </c>
      <c r="F268">
        <v>1</v>
      </c>
      <c r="G268">
        <v>1</v>
      </c>
      <c r="H268">
        <v>3</v>
      </c>
      <c r="I268" t="s">
        <v>854</v>
      </c>
      <c r="J268" t="s">
        <v>855</v>
      </c>
      <c r="K268" t="s">
        <v>856</v>
      </c>
      <c r="L268">
        <v>1346</v>
      </c>
      <c r="N268">
        <v>1009</v>
      </c>
      <c r="O268" t="s">
        <v>550</v>
      </c>
      <c r="P268" t="s">
        <v>550</v>
      </c>
      <c r="Q268">
        <v>1</v>
      </c>
      <c r="W268">
        <v>0</v>
      </c>
      <c r="X268">
        <v>813963326</v>
      </c>
      <c r="Y268">
        <v>1.6</v>
      </c>
      <c r="AA268">
        <v>11.88</v>
      </c>
      <c r="AB268">
        <v>0</v>
      </c>
      <c r="AC268">
        <v>0</v>
      </c>
      <c r="AD268">
        <v>0</v>
      </c>
      <c r="AE268">
        <v>1.82</v>
      </c>
      <c r="AF268">
        <v>0</v>
      </c>
      <c r="AG268">
        <v>0</v>
      </c>
      <c r="AH268">
        <v>0</v>
      </c>
      <c r="AI268">
        <v>6.53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4</v>
      </c>
      <c r="AT268">
        <v>0.1</v>
      </c>
      <c r="AU268" t="s">
        <v>220</v>
      </c>
      <c r="AV268">
        <v>0</v>
      </c>
      <c r="AW268">
        <v>2</v>
      </c>
      <c r="AX268">
        <v>16483809</v>
      </c>
      <c r="AY268">
        <v>1</v>
      </c>
      <c r="AZ268">
        <v>0</v>
      </c>
      <c r="BA268">
        <v>271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Y268*Source!I121</f>
        <v>2.9504000000000001</v>
      </c>
      <c r="CY268">
        <f>AA268</f>
        <v>11.88</v>
      </c>
      <c r="CZ268">
        <f>AE268</f>
        <v>1.82</v>
      </c>
      <c r="DA268">
        <f>AI268</f>
        <v>6.53</v>
      </c>
      <c r="DB268">
        <v>0</v>
      </c>
    </row>
    <row r="269" spans="1:106" x14ac:dyDescent="0.2">
      <c r="A269">
        <f>ROW(Source!A121)</f>
        <v>121</v>
      </c>
      <c r="B269">
        <v>16483255</v>
      </c>
      <c r="C269">
        <v>16483797</v>
      </c>
      <c r="D269">
        <v>15203482</v>
      </c>
      <c r="E269">
        <v>1</v>
      </c>
      <c r="F269">
        <v>1</v>
      </c>
      <c r="G269">
        <v>1</v>
      </c>
      <c r="H269">
        <v>3</v>
      </c>
      <c r="I269" t="s">
        <v>225</v>
      </c>
      <c r="J269" t="s">
        <v>227</v>
      </c>
      <c r="K269" t="s">
        <v>226</v>
      </c>
      <c r="L269">
        <v>1348</v>
      </c>
      <c r="N269">
        <v>1009</v>
      </c>
      <c r="O269" t="s">
        <v>199</v>
      </c>
      <c r="P269" t="s">
        <v>199</v>
      </c>
      <c r="Q269">
        <v>1000</v>
      </c>
      <c r="W269">
        <v>0</v>
      </c>
      <c r="X269">
        <v>1391078241</v>
      </c>
      <c r="Y269">
        <v>0.20799999999999999</v>
      </c>
      <c r="AA269">
        <v>73304.539999999994</v>
      </c>
      <c r="AB269">
        <v>0</v>
      </c>
      <c r="AC269">
        <v>0</v>
      </c>
      <c r="AD269">
        <v>0</v>
      </c>
      <c r="AE269">
        <v>11225.81</v>
      </c>
      <c r="AF269">
        <v>0</v>
      </c>
      <c r="AG269">
        <v>0</v>
      </c>
      <c r="AH269">
        <v>0</v>
      </c>
      <c r="AI269">
        <v>6.53</v>
      </c>
      <c r="AJ269">
        <v>1</v>
      </c>
      <c r="AK269">
        <v>1</v>
      </c>
      <c r="AL269">
        <v>1</v>
      </c>
      <c r="AN269">
        <v>0</v>
      </c>
      <c r="AO269">
        <v>0</v>
      </c>
      <c r="AP269">
        <v>1</v>
      </c>
      <c r="AQ269">
        <v>0</v>
      </c>
      <c r="AR269">
        <v>0</v>
      </c>
      <c r="AS269" t="s">
        <v>4</v>
      </c>
      <c r="AT269">
        <v>1.2999999999999999E-2</v>
      </c>
      <c r="AU269" t="s">
        <v>220</v>
      </c>
      <c r="AV269">
        <v>0</v>
      </c>
      <c r="AW269">
        <v>1</v>
      </c>
      <c r="AX269">
        <v>-1</v>
      </c>
      <c r="AY269">
        <v>0</v>
      </c>
      <c r="AZ269">
        <v>0</v>
      </c>
      <c r="BA269" t="s">
        <v>4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Y269*Source!I121</f>
        <v>0.383552</v>
      </c>
      <c r="CY269">
        <f>AA269</f>
        <v>73304.539999999994</v>
      </c>
      <c r="CZ269">
        <f>AE269</f>
        <v>11225.81</v>
      </c>
      <c r="DA269">
        <f>AI269</f>
        <v>6.53</v>
      </c>
      <c r="DB269">
        <v>0</v>
      </c>
    </row>
    <row r="270" spans="1:106" x14ac:dyDescent="0.2">
      <c r="A270">
        <f>ROW(Source!A121)</f>
        <v>121</v>
      </c>
      <c r="B270">
        <v>16483255</v>
      </c>
      <c r="C270">
        <v>16483797</v>
      </c>
      <c r="D270">
        <v>15162572</v>
      </c>
      <c r="E270">
        <v>17</v>
      </c>
      <c r="F270">
        <v>1</v>
      </c>
      <c r="G270">
        <v>1</v>
      </c>
      <c r="H270">
        <v>3</v>
      </c>
      <c r="I270" t="s">
        <v>222</v>
      </c>
      <c r="J270" t="s">
        <v>4</v>
      </c>
      <c r="K270" t="s">
        <v>223</v>
      </c>
      <c r="L270">
        <v>1348</v>
      </c>
      <c r="N270">
        <v>1009</v>
      </c>
      <c r="O270" t="s">
        <v>199</v>
      </c>
      <c r="P270" t="s">
        <v>199</v>
      </c>
      <c r="Q270">
        <v>1000</v>
      </c>
      <c r="W270">
        <v>0</v>
      </c>
      <c r="X270">
        <v>-1212923053</v>
      </c>
      <c r="Y270">
        <v>0.20799999999999999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6.53</v>
      </c>
      <c r="AJ270">
        <v>1</v>
      </c>
      <c r="AK270">
        <v>1</v>
      </c>
      <c r="AL270">
        <v>1</v>
      </c>
      <c r="AN270">
        <v>0</v>
      </c>
      <c r="AO270">
        <v>0</v>
      </c>
      <c r="AP270">
        <v>1</v>
      </c>
      <c r="AQ270">
        <v>0</v>
      </c>
      <c r="AR270">
        <v>0</v>
      </c>
      <c r="AS270" t="s">
        <v>4</v>
      </c>
      <c r="AT270">
        <v>1.2999999999999999E-2</v>
      </c>
      <c r="AU270" t="s">
        <v>220</v>
      </c>
      <c r="AV270">
        <v>0</v>
      </c>
      <c r="AW270">
        <v>2</v>
      </c>
      <c r="AX270">
        <v>16483810</v>
      </c>
      <c r="AY270">
        <v>1</v>
      </c>
      <c r="AZ270">
        <v>0</v>
      </c>
      <c r="BA270">
        <v>272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Y270*Source!I121</f>
        <v>0.383552</v>
      </c>
      <c r="CY270">
        <f>AA270</f>
        <v>0</v>
      </c>
      <c r="CZ270">
        <f>AE270</f>
        <v>0</v>
      </c>
      <c r="DA270">
        <f>AI270</f>
        <v>6.53</v>
      </c>
      <c r="DB270">
        <v>0</v>
      </c>
    </row>
    <row r="271" spans="1:106" x14ac:dyDescent="0.2">
      <c r="A271">
        <f>ROW(Source!A126)</f>
        <v>126</v>
      </c>
      <c r="B271">
        <v>16483241</v>
      </c>
      <c r="C271">
        <v>16483816</v>
      </c>
      <c r="D271">
        <v>15430767</v>
      </c>
      <c r="E271">
        <v>1</v>
      </c>
      <c r="F271">
        <v>1</v>
      </c>
      <c r="G271">
        <v>1</v>
      </c>
      <c r="H271">
        <v>1</v>
      </c>
      <c r="I271" t="s">
        <v>719</v>
      </c>
      <c r="J271" t="s">
        <v>4</v>
      </c>
      <c r="K271" t="s">
        <v>720</v>
      </c>
      <c r="L271">
        <v>1191</v>
      </c>
      <c r="N271">
        <v>1013</v>
      </c>
      <c r="O271" t="s">
        <v>695</v>
      </c>
      <c r="P271" t="s">
        <v>695</v>
      </c>
      <c r="Q271">
        <v>1</v>
      </c>
      <c r="W271">
        <v>0</v>
      </c>
      <c r="X271">
        <v>-400197608</v>
      </c>
      <c r="Y271">
        <v>43.320499999999996</v>
      </c>
      <c r="AA271">
        <v>0</v>
      </c>
      <c r="AB271">
        <v>0</v>
      </c>
      <c r="AC271">
        <v>0</v>
      </c>
      <c r="AD271">
        <v>8.5299999999999994</v>
      </c>
      <c r="AE271">
        <v>0</v>
      </c>
      <c r="AF271">
        <v>0</v>
      </c>
      <c r="AG271">
        <v>0</v>
      </c>
      <c r="AH271">
        <v>8.5299999999999994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4</v>
      </c>
      <c r="AT271">
        <v>37.67</v>
      </c>
      <c r="AU271" t="s">
        <v>77</v>
      </c>
      <c r="AV271">
        <v>1</v>
      </c>
      <c r="AW271">
        <v>2</v>
      </c>
      <c r="AX271">
        <v>16483824</v>
      </c>
      <c r="AY271">
        <v>1</v>
      </c>
      <c r="AZ271">
        <v>0</v>
      </c>
      <c r="BA271">
        <v>273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Y271*Source!I126</f>
        <v>79.883001999999991</v>
      </c>
      <c r="CY271">
        <f>AD271</f>
        <v>8.5299999999999994</v>
      </c>
      <c r="CZ271">
        <f>AH271</f>
        <v>8.5299999999999994</v>
      </c>
      <c r="DA271">
        <f>AL271</f>
        <v>1</v>
      </c>
      <c r="DB271">
        <v>0</v>
      </c>
    </row>
    <row r="272" spans="1:106" x14ac:dyDescent="0.2">
      <c r="A272">
        <f>ROW(Source!A126)</f>
        <v>126</v>
      </c>
      <c r="B272">
        <v>16483241</v>
      </c>
      <c r="C272">
        <v>16483816</v>
      </c>
      <c r="D272">
        <v>15430395</v>
      </c>
      <c r="E272">
        <v>1</v>
      </c>
      <c r="F272">
        <v>1</v>
      </c>
      <c r="G272">
        <v>1</v>
      </c>
      <c r="H272">
        <v>1</v>
      </c>
      <c r="I272" t="s">
        <v>696</v>
      </c>
      <c r="J272" t="s">
        <v>4</v>
      </c>
      <c r="K272" t="s">
        <v>697</v>
      </c>
      <c r="L272">
        <v>1191</v>
      </c>
      <c r="N272">
        <v>1013</v>
      </c>
      <c r="O272" t="s">
        <v>695</v>
      </c>
      <c r="P272" t="s">
        <v>695</v>
      </c>
      <c r="Q272">
        <v>1</v>
      </c>
      <c r="W272">
        <v>0</v>
      </c>
      <c r="X272">
        <v>-1417349443</v>
      </c>
      <c r="Y272">
        <v>0.17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4</v>
      </c>
      <c r="AT272">
        <v>0.17</v>
      </c>
      <c r="AU272" t="s">
        <v>4</v>
      </c>
      <c r="AV272">
        <v>2</v>
      </c>
      <c r="AW272">
        <v>2</v>
      </c>
      <c r="AX272">
        <v>16483825</v>
      </c>
      <c r="AY272">
        <v>1</v>
      </c>
      <c r="AZ272">
        <v>2048</v>
      </c>
      <c r="BA272">
        <v>274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Y272*Source!I126</f>
        <v>0.31348000000000004</v>
      </c>
      <c r="CY272">
        <f>AD272</f>
        <v>0</v>
      </c>
      <c r="CZ272">
        <f>AH272</f>
        <v>0</v>
      </c>
      <c r="DA272">
        <f>AL272</f>
        <v>1</v>
      </c>
      <c r="DB272">
        <v>0</v>
      </c>
    </row>
    <row r="273" spans="1:106" x14ac:dyDescent="0.2">
      <c r="A273">
        <f>ROW(Source!A126)</f>
        <v>126</v>
      </c>
      <c r="B273">
        <v>16483241</v>
      </c>
      <c r="C273">
        <v>16483816</v>
      </c>
      <c r="D273">
        <v>15247970</v>
      </c>
      <c r="E273">
        <v>1</v>
      </c>
      <c r="F273">
        <v>1</v>
      </c>
      <c r="G273">
        <v>1</v>
      </c>
      <c r="H273">
        <v>2</v>
      </c>
      <c r="I273" t="s">
        <v>862</v>
      </c>
      <c r="J273" t="s">
        <v>863</v>
      </c>
      <c r="K273" t="s">
        <v>864</v>
      </c>
      <c r="L273">
        <v>1368</v>
      </c>
      <c r="N273">
        <v>1011</v>
      </c>
      <c r="O273" t="s">
        <v>701</v>
      </c>
      <c r="P273" t="s">
        <v>701</v>
      </c>
      <c r="Q273">
        <v>1</v>
      </c>
      <c r="W273">
        <v>0</v>
      </c>
      <c r="X273">
        <v>368031958</v>
      </c>
      <c r="Y273">
        <v>0.16250000000000001</v>
      </c>
      <c r="AA273">
        <v>0</v>
      </c>
      <c r="AB273">
        <v>27.66</v>
      </c>
      <c r="AC273">
        <v>11.6</v>
      </c>
      <c r="AD273">
        <v>0</v>
      </c>
      <c r="AE273">
        <v>0</v>
      </c>
      <c r="AF273">
        <v>27.66</v>
      </c>
      <c r="AG273">
        <v>11.6</v>
      </c>
      <c r="AH273">
        <v>0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4</v>
      </c>
      <c r="AT273">
        <v>0.13</v>
      </c>
      <c r="AU273" t="s">
        <v>76</v>
      </c>
      <c r="AV273">
        <v>0</v>
      </c>
      <c r="AW273">
        <v>2</v>
      </c>
      <c r="AX273">
        <v>16483826</v>
      </c>
      <c r="AY273">
        <v>1</v>
      </c>
      <c r="AZ273">
        <v>0</v>
      </c>
      <c r="BA273">
        <v>275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Y273*Source!I126</f>
        <v>0.29965000000000003</v>
      </c>
      <c r="CY273">
        <f>AB273</f>
        <v>27.66</v>
      </c>
      <c r="CZ273">
        <f>AF273</f>
        <v>27.66</v>
      </c>
      <c r="DA273">
        <f>AJ273</f>
        <v>1</v>
      </c>
      <c r="DB273">
        <v>0</v>
      </c>
    </row>
    <row r="274" spans="1:106" x14ac:dyDescent="0.2">
      <c r="A274">
        <f>ROW(Source!A126)</f>
        <v>126</v>
      </c>
      <c r="B274">
        <v>16483241</v>
      </c>
      <c r="C274">
        <v>16483816</v>
      </c>
      <c r="D274">
        <v>15249073</v>
      </c>
      <c r="E274">
        <v>1</v>
      </c>
      <c r="F274">
        <v>1</v>
      </c>
      <c r="G274">
        <v>1</v>
      </c>
      <c r="H274">
        <v>2</v>
      </c>
      <c r="I274" t="s">
        <v>698</v>
      </c>
      <c r="J274" t="s">
        <v>699</v>
      </c>
      <c r="K274" t="s">
        <v>700</v>
      </c>
      <c r="L274">
        <v>1368</v>
      </c>
      <c r="N274">
        <v>1011</v>
      </c>
      <c r="O274" t="s">
        <v>701</v>
      </c>
      <c r="P274" t="s">
        <v>701</v>
      </c>
      <c r="Q274">
        <v>1</v>
      </c>
      <c r="W274">
        <v>0</v>
      </c>
      <c r="X274">
        <v>1372534845</v>
      </c>
      <c r="Y274">
        <v>0.05</v>
      </c>
      <c r="AA274">
        <v>0</v>
      </c>
      <c r="AB274">
        <v>65.709999999999994</v>
      </c>
      <c r="AC274">
        <v>11.6</v>
      </c>
      <c r="AD274">
        <v>0</v>
      </c>
      <c r="AE274">
        <v>0</v>
      </c>
      <c r="AF274">
        <v>65.709999999999994</v>
      </c>
      <c r="AG274">
        <v>11.6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4</v>
      </c>
      <c r="AT274">
        <v>0.04</v>
      </c>
      <c r="AU274" t="s">
        <v>76</v>
      </c>
      <c r="AV274">
        <v>0</v>
      </c>
      <c r="AW274">
        <v>2</v>
      </c>
      <c r="AX274">
        <v>16483827</v>
      </c>
      <c r="AY274">
        <v>1</v>
      </c>
      <c r="AZ274">
        <v>0</v>
      </c>
      <c r="BA274">
        <v>276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Y274*Source!I126</f>
        <v>9.2200000000000004E-2</v>
      </c>
      <c r="CY274">
        <f>AB274</f>
        <v>65.709999999999994</v>
      </c>
      <c r="CZ274">
        <f>AF274</f>
        <v>65.709999999999994</v>
      </c>
      <c r="DA274">
        <f>AJ274</f>
        <v>1</v>
      </c>
      <c r="DB274">
        <v>0</v>
      </c>
    </row>
    <row r="275" spans="1:106" x14ac:dyDescent="0.2">
      <c r="A275">
        <f>ROW(Source!A126)</f>
        <v>126</v>
      </c>
      <c r="B275">
        <v>16483241</v>
      </c>
      <c r="C275">
        <v>16483816</v>
      </c>
      <c r="D275">
        <v>15167286</v>
      </c>
      <c r="E275">
        <v>1</v>
      </c>
      <c r="F275">
        <v>1</v>
      </c>
      <c r="G275">
        <v>1</v>
      </c>
      <c r="H275">
        <v>3</v>
      </c>
      <c r="I275" t="s">
        <v>782</v>
      </c>
      <c r="J275" t="s">
        <v>783</v>
      </c>
      <c r="K275" t="s">
        <v>784</v>
      </c>
      <c r="L275">
        <v>1339</v>
      </c>
      <c r="N275">
        <v>1007</v>
      </c>
      <c r="O275" t="s">
        <v>166</v>
      </c>
      <c r="P275" t="s">
        <v>166</v>
      </c>
      <c r="Q275">
        <v>1</v>
      </c>
      <c r="W275">
        <v>0</v>
      </c>
      <c r="X275">
        <v>-1660354250</v>
      </c>
      <c r="Y275">
        <v>0.17399999999999999</v>
      </c>
      <c r="AA275">
        <v>2.44</v>
      </c>
      <c r="AB275">
        <v>0</v>
      </c>
      <c r="AC275">
        <v>0</v>
      </c>
      <c r="AD275">
        <v>0</v>
      </c>
      <c r="AE275">
        <v>2.44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4</v>
      </c>
      <c r="AT275">
        <v>0.17399999999999999</v>
      </c>
      <c r="AU275" t="s">
        <v>4</v>
      </c>
      <c r="AV275">
        <v>0</v>
      </c>
      <c r="AW275">
        <v>2</v>
      </c>
      <c r="AX275">
        <v>16483828</v>
      </c>
      <c r="AY275">
        <v>1</v>
      </c>
      <c r="AZ275">
        <v>0</v>
      </c>
      <c r="BA275">
        <v>277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Y275*Source!I126</f>
        <v>0.32085599999999997</v>
      </c>
      <c r="CY275">
        <f>AA275</f>
        <v>2.44</v>
      </c>
      <c r="CZ275">
        <f>AE275</f>
        <v>2.44</v>
      </c>
      <c r="DA275">
        <f>AI275</f>
        <v>1</v>
      </c>
      <c r="DB275">
        <v>0</v>
      </c>
    </row>
    <row r="276" spans="1:106" x14ac:dyDescent="0.2">
      <c r="A276">
        <f>ROW(Source!A126)</f>
        <v>126</v>
      </c>
      <c r="B276">
        <v>16483241</v>
      </c>
      <c r="C276">
        <v>16483816</v>
      </c>
      <c r="D276">
        <v>15172906</v>
      </c>
      <c r="E276">
        <v>1</v>
      </c>
      <c r="F276">
        <v>1</v>
      </c>
      <c r="G276">
        <v>1</v>
      </c>
      <c r="H276">
        <v>3</v>
      </c>
      <c r="I276" t="s">
        <v>865</v>
      </c>
      <c r="J276" t="s">
        <v>866</v>
      </c>
      <c r="K276" t="s">
        <v>867</v>
      </c>
      <c r="L276">
        <v>1348</v>
      </c>
      <c r="N276">
        <v>1009</v>
      </c>
      <c r="O276" t="s">
        <v>199</v>
      </c>
      <c r="P276" t="s">
        <v>199</v>
      </c>
      <c r="Q276">
        <v>1000</v>
      </c>
      <c r="W276">
        <v>0</v>
      </c>
      <c r="X276">
        <v>-2114578287</v>
      </c>
      <c r="Y276">
        <v>0.9</v>
      </c>
      <c r="AA276">
        <v>11381.57</v>
      </c>
      <c r="AB276">
        <v>0</v>
      </c>
      <c r="AC276">
        <v>0</v>
      </c>
      <c r="AD276">
        <v>0</v>
      </c>
      <c r="AE276">
        <v>11381.57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4</v>
      </c>
      <c r="AT276">
        <v>0.9</v>
      </c>
      <c r="AU276" t="s">
        <v>4</v>
      </c>
      <c r="AV276">
        <v>0</v>
      </c>
      <c r="AW276">
        <v>2</v>
      </c>
      <c r="AX276">
        <v>16483829</v>
      </c>
      <c r="AY276">
        <v>1</v>
      </c>
      <c r="AZ276">
        <v>0</v>
      </c>
      <c r="BA276">
        <v>278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Y276*Source!I126</f>
        <v>1.6596000000000002</v>
      </c>
      <c r="CY276">
        <f>AA276</f>
        <v>11381.57</v>
      </c>
      <c r="CZ276">
        <f>AE276</f>
        <v>11381.57</v>
      </c>
      <c r="DA276">
        <f>AI276</f>
        <v>1</v>
      </c>
      <c r="DB276">
        <v>0</v>
      </c>
    </row>
    <row r="277" spans="1:106" x14ac:dyDescent="0.2">
      <c r="A277">
        <f>ROW(Source!A126)</f>
        <v>126</v>
      </c>
      <c r="B277">
        <v>16483241</v>
      </c>
      <c r="C277">
        <v>16483816</v>
      </c>
      <c r="D277">
        <v>15203485</v>
      </c>
      <c r="E277">
        <v>1</v>
      </c>
      <c r="F277">
        <v>1</v>
      </c>
      <c r="G277">
        <v>1</v>
      </c>
      <c r="H277">
        <v>3</v>
      </c>
      <c r="I277" t="s">
        <v>868</v>
      </c>
      <c r="J277" t="s">
        <v>869</v>
      </c>
      <c r="K277" t="s">
        <v>870</v>
      </c>
      <c r="L277">
        <v>1346</v>
      </c>
      <c r="N277">
        <v>1009</v>
      </c>
      <c r="O277" t="s">
        <v>550</v>
      </c>
      <c r="P277" t="s">
        <v>550</v>
      </c>
      <c r="Q277">
        <v>1</v>
      </c>
      <c r="W277">
        <v>0</v>
      </c>
      <c r="X277">
        <v>303141801</v>
      </c>
      <c r="Y277">
        <v>30</v>
      </c>
      <c r="AA277">
        <v>15.25</v>
      </c>
      <c r="AB277">
        <v>0</v>
      </c>
      <c r="AC277">
        <v>0</v>
      </c>
      <c r="AD277">
        <v>0</v>
      </c>
      <c r="AE277">
        <v>15.25</v>
      </c>
      <c r="AF277">
        <v>0</v>
      </c>
      <c r="AG277">
        <v>0</v>
      </c>
      <c r="AH277">
        <v>0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4</v>
      </c>
      <c r="AT277">
        <v>30</v>
      </c>
      <c r="AU277" t="s">
        <v>4</v>
      </c>
      <c r="AV277">
        <v>0</v>
      </c>
      <c r="AW277">
        <v>2</v>
      </c>
      <c r="AX277">
        <v>16483830</v>
      </c>
      <c r="AY277">
        <v>1</v>
      </c>
      <c r="AZ277">
        <v>0</v>
      </c>
      <c r="BA277">
        <v>279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Y277*Source!I126</f>
        <v>55.32</v>
      </c>
      <c r="CY277">
        <f>AA277</f>
        <v>15.25</v>
      </c>
      <c r="CZ277">
        <f>AE277</f>
        <v>15.25</v>
      </c>
      <c r="DA277">
        <f>AI277</f>
        <v>1</v>
      </c>
      <c r="DB277">
        <v>0</v>
      </c>
    </row>
    <row r="278" spans="1:106" x14ac:dyDescent="0.2">
      <c r="A278">
        <f>ROW(Source!A127)</f>
        <v>127</v>
      </c>
      <c r="B278">
        <v>16483255</v>
      </c>
      <c r="C278">
        <v>16483816</v>
      </c>
      <c r="D278">
        <v>15430767</v>
      </c>
      <c r="E278">
        <v>1</v>
      </c>
      <c r="F278">
        <v>1</v>
      </c>
      <c r="G278">
        <v>1</v>
      </c>
      <c r="H278">
        <v>1</v>
      </c>
      <c r="I278" t="s">
        <v>719</v>
      </c>
      <c r="J278" t="s">
        <v>4</v>
      </c>
      <c r="K278" t="s">
        <v>720</v>
      </c>
      <c r="L278">
        <v>1191</v>
      </c>
      <c r="N278">
        <v>1013</v>
      </c>
      <c r="O278" t="s">
        <v>695</v>
      </c>
      <c r="P278" t="s">
        <v>695</v>
      </c>
      <c r="Q278">
        <v>1</v>
      </c>
      <c r="W278">
        <v>0</v>
      </c>
      <c r="X278">
        <v>-400197608</v>
      </c>
      <c r="Y278">
        <v>43.320499999999996</v>
      </c>
      <c r="AA278">
        <v>0</v>
      </c>
      <c r="AB278">
        <v>0</v>
      </c>
      <c r="AC278">
        <v>0</v>
      </c>
      <c r="AD278">
        <v>55.7</v>
      </c>
      <c r="AE278">
        <v>0</v>
      </c>
      <c r="AF278">
        <v>0</v>
      </c>
      <c r="AG278">
        <v>0</v>
      </c>
      <c r="AH278">
        <v>8.5299999999999994</v>
      </c>
      <c r="AI278">
        <v>1</v>
      </c>
      <c r="AJ278">
        <v>1</v>
      </c>
      <c r="AK278">
        <v>1</v>
      </c>
      <c r="AL278">
        <v>6.53</v>
      </c>
      <c r="AN278">
        <v>0</v>
      </c>
      <c r="AO278">
        <v>1</v>
      </c>
      <c r="AP278">
        <v>1</v>
      </c>
      <c r="AQ278">
        <v>0</v>
      </c>
      <c r="AR278">
        <v>0</v>
      </c>
      <c r="AS278" t="s">
        <v>4</v>
      </c>
      <c r="AT278">
        <v>37.67</v>
      </c>
      <c r="AU278" t="s">
        <v>77</v>
      </c>
      <c r="AV278">
        <v>1</v>
      </c>
      <c r="AW278">
        <v>2</v>
      </c>
      <c r="AX278">
        <v>16483824</v>
      </c>
      <c r="AY278">
        <v>1</v>
      </c>
      <c r="AZ278">
        <v>0</v>
      </c>
      <c r="BA278">
        <v>280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Y278*Source!I127</f>
        <v>79.883001999999991</v>
      </c>
      <c r="CY278">
        <f>AD278</f>
        <v>55.7</v>
      </c>
      <c r="CZ278">
        <f>AH278</f>
        <v>8.5299999999999994</v>
      </c>
      <c r="DA278">
        <f>AL278</f>
        <v>6.53</v>
      </c>
      <c r="DB278">
        <v>0</v>
      </c>
    </row>
    <row r="279" spans="1:106" x14ac:dyDescent="0.2">
      <c r="A279">
        <f>ROW(Source!A127)</f>
        <v>127</v>
      </c>
      <c r="B279">
        <v>16483255</v>
      </c>
      <c r="C279">
        <v>16483816</v>
      </c>
      <c r="D279">
        <v>15430395</v>
      </c>
      <c r="E279">
        <v>1</v>
      </c>
      <c r="F279">
        <v>1</v>
      </c>
      <c r="G279">
        <v>1</v>
      </c>
      <c r="H279">
        <v>1</v>
      </c>
      <c r="I279" t="s">
        <v>696</v>
      </c>
      <c r="J279" t="s">
        <v>4</v>
      </c>
      <c r="K279" t="s">
        <v>697</v>
      </c>
      <c r="L279">
        <v>1191</v>
      </c>
      <c r="N279">
        <v>1013</v>
      </c>
      <c r="O279" t="s">
        <v>695</v>
      </c>
      <c r="P279" t="s">
        <v>695</v>
      </c>
      <c r="Q279">
        <v>1</v>
      </c>
      <c r="W279">
        <v>0</v>
      </c>
      <c r="X279">
        <v>-1417349443</v>
      </c>
      <c r="Y279">
        <v>0.17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1</v>
      </c>
      <c r="AJ279">
        <v>1</v>
      </c>
      <c r="AK279">
        <v>6.53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4</v>
      </c>
      <c r="AT279">
        <v>0.17</v>
      </c>
      <c r="AU279" t="s">
        <v>4</v>
      </c>
      <c r="AV279">
        <v>2</v>
      </c>
      <c r="AW279">
        <v>2</v>
      </c>
      <c r="AX279">
        <v>16483825</v>
      </c>
      <c r="AY279">
        <v>1</v>
      </c>
      <c r="AZ279">
        <v>2048</v>
      </c>
      <c r="BA279">
        <v>281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Y279*Source!I127</f>
        <v>0.31348000000000004</v>
      </c>
      <c r="CY279">
        <f>AD279</f>
        <v>0</v>
      </c>
      <c r="CZ279">
        <f>AH279</f>
        <v>0</v>
      </c>
      <c r="DA279">
        <f>AL279</f>
        <v>1</v>
      </c>
      <c r="DB279">
        <v>0</v>
      </c>
    </row>
    <row r="280" spans="1:106" x14ac:dyDescent="0.2">
      <c r="A280">
        <f>ROW(Source!A127)</f>
        <v>127</v>
      </c>
      <c r="B280">
        <v>16483255</v>
      </c>
      <c r="C280">
        <v>16483816</v>
      </c>
      <c r="D280">
        <v>15247970</v>
      </c>
      <c r="E280">
        <v>1</v>
      </c>
      <c r="F280">
        <v>1</v>
      </c>
      <c r="G280">
        <v>1</v>
      </c>
      <c r="H280">
        <v>2</v>
      </c>
      <c r="I280" t="s">
        <v>862</v>
      </c>
      <c r="J280" t="s">
        <v>863</v>
      </c>
      <c r="K280" t="s">
        <v>864</v>
      </c>
      <c r="L280">
        <v>1368</v>
      </c>
      <c r="N280">
        <v>1011</v>
      </c>
      <c r="O280" t="s">
        <v>701</v>
      </c>
      <c r="P280" t="s">
        <v>701</v>
      </c>
      <c r="Q280">
        <v>1</v>
      </c>
      <c r="W280">
        <v>0</v>
      </c>
      <c r="X280">
        <v>368031958</v>
      </c>
      <c r="Y280">
        <v>0.16250000000000001</v>
      </c>
      <c r="AA280">
        <v>0</v>
      </c>
      <c r="AB280">
        <v>180.62</v>
      </c>
      <c r="AC280">
        <v>11.6</v>
      </c>
      <c r="AD280">
        <v>0</v>
      </c>
      <c r="AE280">
        <v>0</v>
      </c>
      <c r="AF280">
        <v>27.66</v>
      </c>
      <c r="AG280">
        <v>11.6</v>
      </c>
      <c r="AH280">
        <v>0</v>
      </c>
      <c r="AI280">
        <v>1</v>
      </c>
      <c r="AJ280">
        <v>6.53</v>
      </c>
      <c r="AK280">
        <v>1</v>
      </c>
      <c r="AL280">
        <v>1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4</v>
      </c>
      <c r="AT280">
        <v>0.13</v>
      </c>
      <c r="AU280" t="s">
        <v>76</v>
      </c>
      <c r="AV280">
        <v>0</v>
      </c>
      <c r="AW280">
        <v>2</v>
      </c>
      <c r="AX280">
        <v>16483826</v>
      </c>
      <c r="AY280">
        <v>1</v>
      </c>
      <c r="AZ280">
        <v>0</v>
      </c>
      <c r="BA280">
        <v>282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Y280*Source!I127</f>
        <v>0.29965000000000003</v>
      </c>
      <c r="CY280">
        <f>AB280</f>
        <v>180.62</v>
      </c>
      <c r="CZ280">
        <f>AF280</f>
        <v>27.66</v>
      </c>
      <c r="DA280">
        <f>AJ280</f>
        <v>6.53</v>
      </c>
      <c r="DB280">
        <v>0</v>
      </c>
    </row>
    <row r="281" spans="1:106" x14ac:dyDescent="0.2">
      <c r="A281">
        <f>ROW(Source!A127)</f>
        <v>127</v>
      </c>
      <c r="B281">
        <v>16483255</v>
      </c>
      <c r="C281">
        <v>16483816</v>
      </c>
      <c r="D281">
        <v>15249073</v>
      </c>
      <c r="E281">
        <v>1</v>
      </c>
      <c r="F281">
        <v>1</v>
      </c>
      <c r="G281">
        <v>1</v>
      </c>
      <c r="H281">
        <v>2</v>
      </c>
      <c r="I281" t="s">
        <v>698</v>
      </c>
      <c r="J281" t="s">
        <v>699</v>
      </c>
      <c r="K281" t="s">
        <v>700</v>
      </c>
      <c r="L281">
        <v>1368</v>
      </c>
      <c r="N281">
        <v>1011</v>
      </c>
      <c r="O281" t="s">
        <v>701</v>
      </c>
      <c r="P281" t="s">
        <v>701</v>
      </c>
      <c r="Q281">
        <v>1</v>
      </c>
      <c r="W281">
        <v>0</v>
      </c>
      <c r="X281">
        <v>1372534845</v>
      </c>
      <c r="Y281">
        <v>0.05</v>
      </c>
      <c r="AA281">
        <v>0</v>
      </c>
      <c r="AB281">
        <v>429.09</v>
      </c>
      <c r="AC281">
        <v>11.6</v>
      </c>
      <c r="AD281">
        <v>0</v>
      </c>
      <c r="AE281">
        <v>0</v>
      </c>
      <c r="AF281">
        <v>65.709999999999994</v>
      </c>
      <c r="AG281">
        <v>11.6</v>
      </c>
      <c r="AH281">
        <v>0</v>
      </c>
      <c r="AI281">
        <v>1</v>
      </c>
      <c r="AJ281">
        <v>6.53</v>
      </c>
      <c r="AK281">
        <v>1</v>
      </c>
      <c r="AL281">
        <v>1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4</v>
      </c>
      <c r="AT281">
        <v>0.04</v>
      </c>
      <c r="AU281" t="s">
        <v>76</v>
      </c>
      <c r="AV281">
        <v>0</v>
      </c>
      <c r="AW281">
        <v>2</v>
      </c>
      <c r="AX281">
        <v>16483827</v>
      </c>
      <c r="AY281">
        <v>1</v>
      </c>
      <c r="AZ281">
        <v>0</v>
      </c>
      <c r="BA281">
        <v>283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Y281*Source!I127</f>
        <v>9.2200000000000004E-2</v>
      </c>
      <c r="CY281">
        <f>AB281</f>
        <v>429.09</v>
      </c>
      <c r="CZ281">
        <f>AF281</f>
        <v>65.709999999999994</v>
      </c>
      <c r="DA281">
        <f>AJ281</f>
        <v>6.53</v>
      </c>
      <c r="DB281">
        <v>0</v>
      </c>
    </row>
    <row r="282" spans="1:106" x14ac:dyDescent="0.2">
      <c r="A282">
        <f>ROW(Source!A127)</f>
        <v>127</v>
      </c>
      <c r="B282">
        <v>16483255</v>
      </c>
      <c r="C282">
        <v>16483816</v>
      </c>
      <c r="D282">
        <v>15167286</v>
      </c>
      <c r="E282">
        <v>1</v>
      </c>
      <c r="F282">
        <v>1</v>
      </c>
      <c r="G282">
        <v>1</v>
      </c>
      <c r="H282">
        <v>3</v>
      </c>
      <c r="I282" t="s">
        <v>782</v>
      </c>
      <c r="J282" t="s">
        <v>783</v>
      </c>
      <c r="K282" t="s">
        <v>784</v>
      </c>
      <c r="L282">
        <v>1339</v>
      </c>
      <c r="N282">
        <v>1007</v>
      </c>
      <c r="O282" t="s">
        <v>166</v>
      </c>
      <c r="P282" t="s">
        <v>166</v>
      </c>
      <c r="Q282">
        <v>1</v>
      </c>
      <c r="W282">
        <v>0</v>
      </c>
      <c r="X282">
        <v>-1660354250</v>
      </c>
      <c r="Y282">
        <v>0.17399999999999999</v>
      </c>
      <c r="AA282">
        <v>15.93</v>
      </c>
      <c r="AB282">
        <v>0</v>
      </c>
      <c r="AC282">
        <v>0</v>
      </c>
      <c r="AD282">
        <v>0</v>
      </c>
      <c r="AE282">
        <v>2.44</v>
      </c>
      <c r="AF282">
        <v>0</v>
      </c>
      <c r="AG282">
        <v>0</v>
      </c>
      <c r="AH282">
        <v>0</v>
      </c>
      <c r="AI282">
        <v>6.53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4</v>
      </c>
      <c r="AT282">
        <v>0.17399999999999999</v>
      </c>
      <c r="AU282" t="s">
        <v>4</v>
      </c>
      <c r="AV282">
        <v>0</v>
      </c>
      <c r="AW282">
        <v>2</v>
      </c>
      <c r="AX282">
        <v>16483828</v>
      </c>
      <c r="AY282">
        <v>1</v>
      </c>
      <c r="AZ282">
        <v>0</v>
      </c>
      <c r="BA282">
        <v>284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Y282*Source!I127</f>
        <v>0.32085599999999997</v>
      </c>
      <c r="CY282">
        <f>AA282</f>
        <v>15.93</v>
      </c>
      <c r="CZ282">
        <f>AE282</f>
        <v>2.44</v>
      </c>
      <c r="DA282">
        <f>AI282</f>
        <v>6.53</v>
      </c>
      <c r="DB282">
        <v>0</v>
      </c>
    </row>
    <row r="283" spans="1:106" x14ac:dyDescent="0.2">
      <c r="A283">
        <f>ROW(Source!A127)</f>
        <v>127</v>
      </c>
      <c r="B283">
        <v>16483255</v>
      </c>
      <c r="C283">
        <v>16483816</v>
      </c>
      <c r="D283">
        <v>15172906</v>
      </c>
      <c r="E283">
        <v>1</v>
      </c>
      <c r="F283">
        <v>1</v>
      </c>
      <c r="G283">
        <v>1</v>
      </c>
      <c r="H283">
        <v>3</v>
      </c>
      <c r="I283" t="s">
        <v>865</v>
      </c>
      <c r="J283" t="s">
        <v>866</v>
      </c>
      <c r="K283" t="s">
        <v>867</v>
      </c>
      <c r="L283">
        <v>1348</v>
      </c>
      <c r="N283">
        <v>1009</v>
      </c>
      <c r="O283" t="s">
        <v>199</v>
      </c>
      <c r="P283" t="s">
        <v>199</v>
      </c>
      <c r="Q283">
        <v>1000</v>
      </c>
      <c r="W283">
        <v>0</v>
      </c>
      <c r="X283">
        <v>-2114578287</v>
      </c>
      <c r="Y283">
        <v>0.9</v>
      </c>
      <c r="AA283">
        <v>74321.649999999994</v>
      </c>
      <c r="AB283">
        <v>0</v>
      </c>
      <c r="AC283">
        <v>0</v>
      </c>
      <c r="AD283">
        <v>0</v>
      </c>
      <c r="AE283">
        <v>11381.57</v>
      </c>
      <c r="AF283">
        <v>0</v>
      </c>
      <c r="AG283">
        <v>0</v>
      </c>
      <c r="AH283">
        <v>0</v>
      </c>
      <c r="AI283">
        <v>6.53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4</v>
      </c>
      <c r="AT283">
        <v>0.9</v>
      </c>
      <c r="AU283" t="s">
        <v>4</v>
      </c>
      <c r="AV283">
        <v>0</v>
      </c>
      <c r="AW283">
        <v>2</v>
      </c>
      <c r="AX283">
        <v>16483829</v>
      </c>
      <c r="AY283">
        <v>1</v>
      </c>
      <c r="AZ283">
        <v>0</v>
      </c>
      <c r="BA283">
        <v>285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Y283*Source!I127</f>
        <v>1.6596000000000002</v>
      </c>
      <c r="CY283">
        <f>AA283</f>
        <v>74321.649999999994</v>
      </c>
      <c r="CZ283">
        <f>AE283</f>
        <v>11381.57</v>
      </c>
      <c r="DA283">
        <f>AI283</f>
        <v>6.53</v>
      </c>
      <c r="DB283">
        <v>0</v>
      </c>
    </row>
    <row r="284" spans="1:106" x14ac:dyDescent="0.2">
      <c r="A284">
        <f>ROW(Source!A127)</f>
        <v>127</v>
      </c>
      <c r="B284">
        <v>16483255</v>
      </c>
      <c r="C284">
        <v>16483816</v>
      </c>
      <c r="D284">
        <v>15203485</v>
      </c>
      <c r="E284">
        <v>1</v>
      </c>
      <c r="F284">
        <v>1</v>
      </c>
      <c r="G284">
        <v>1</v>
      </c>
      <c r="H284">
        <v>3</v>
      </c>
      <c r="I284" t="s">
        <v>868</v>
      </c>
      <c r="J284" t="s">
        <v>869</v>
      </c>
      <c r="K284" t="s">
        <v>870</v>
      </c>
      <c r="L284">
        <v>1346</v>
      </c>
      <c r="N284">
        <v>1009</v>
      </c>
      <c r="O284" t="s">
        <v>550</v>
      </c>
      <c r="P284" t="s">
        <v>550</v>
      </c>
      <c r="Q284">
        <v>1</v>
      </c>
      <c r="W284">
        <v>0</v>
      </c>
      <c r="X284">
        <v>303141801</v>
      </c>
      <c r="Y284">
        <v>30</v>
      </c>
      <c r="AA284">
        <v>99.58</v>
      </c>
      <c r="AB284">
        <v>0</v>
      </c>
      <c r="AC284">
        <v>0</v>
      </c>
      <c r="AD284">
        <v>0</v>
      </c>
      <c r="AE284">
        <v>15.25</v>
      </c>
      <c r="AF284">
        <v>0</v>
      </c>
      <c r="AG284">
        <v>0</v>
      </c>
      <c r="AH284">
        <v>0</v>
      </c>
      <c r="AI284">
        <v>6.53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4</v>
      </c>
      <c r="AT284">
        <v>30</v>
      </c>
      <c r="AU284" t="s">
        <v>4</v>
      </c>
      <c r="AV284">
        <v>0</v>
      </c>
      <c r="AW284">
        <v>2</v>
      </c>
      <c r="AX284">
        <v>16483830</v>
      </c>
      <c r="AY284">
        <v>1</v>
      </c>
      <c r="AZ284">
        <v>0</v>
      </c>
      <c r="BA284">
        <v>286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Y284*Source!I127</f>
        <v>55.32</v>
      </c>
      <c r="CY284">
        <f>AA284</f>
        <v>99.58</v>
      </c>
      <c r="CZ284">
        <f>AE284</f>
        <v>15.25</v>
      </c>
      <c r="DA284">
        <f>AI284</f>
        <v>6.53</v>
      </c>
      <c r="DB284">
        <v>0</v>
      </c>
    </row>
    <row r="285" spans="1:106" x14ac:dyDescent="0.2">
      <c r="A285">
        <f>ROW(Source!A128)</f>
        <v>128</v>
      </c>
      <c r="B285">
        <v>16483241</v>
      </c>
      <c r="C285">
        <v>16483831</v>
      </c>
      <c r="D285">
        <v>15432356</v>
      </c>
      <c r="E285">
        <v>1</v>
      </c>
      <c r="F285">
        <v>1</v>
      </c>
      <c r="G285">
        <v>1</v>
      </c>
      <c r="H285">
        <v>1</v>
      </c>
      <c r="I285" t="s">
        <v>871</v>
      </c>
      <c r="J285" t="s">
        <v>4</v>
      </c>
      <c r="K285" t="s">
        <v>872</v>
      </c>
      <c r="L285">
        <v>1191</v>
      </c>
      <c r="N285">
        <v>1013</v>
      </c>
      <c r="O285" t="s">
        <v>695</v>
      </c>
      <c r="P285" t="s">
        <v>695</v>
      </c>
      <c r="Q285">
        <v>1</v>
      </c>
      <c r="W285">
        <v>0</v>
      </c>
      <c r="X285">
        <v>1850719656</v>
      </c>
      <c r="Y285">
        <v>36.121499999999997</v>
      </c>
      <c r="AA285">
        <v>0</v>
      </c>
      <c r="AB285">
        <v>0</v>
      </c>
      <c r="AC285">
        <v>0</v>
      </c>
      <c r="AD285">
        <v>8.31</v>
      </c>
      <c r="AE285">
        <v>0</v>
      </c>
      <c r="AF285">
        <v>0</v>
      </c>
      <c r="AG285">
        <v>0</v>
      </c>
      <c r="AH285">
        <v>8.31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4</v>
      </c>
      <c r="AT285">
        <v>31.41</v>
      </c>
      <c r="AU285" t="s">
        <v>77</v>
      </c>
      <c r="AV285">
        <v>1</v>
      </c>
      <c r="AW285">
        <v>2</v>
      </c>
      <c r="AX285">
        <v>16483832</v>
      </c>
      <c r="AY285">
        <v>1</v>
      </c>
      <c r="AZ285">
        <v>0</v>
      </c>
      <c r="BA285">
        <v>287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Y285*Source!I128</f>
        <v>66.608046000000002</v>
      </c>
      <c r="CY285">
        <f>AD285</f>
        <v>8.31</v>
      </c>
      <c r="CZ285">
        <f>AH285</f>
        <v>8.31</v>
      </c>
      <c r="DA285">
        <f>AL285</f>
        <v>1</v>
      </c>
      <c r="DB285">
        <v>0</v>
      </c>
    </row>
    <row r="286" spans="1:106" x14ac:dyDescent="0.2">
      <c r="A286">
        <f>ROW(Source!A128)</f>
        <v>128</v>
      </c>
      <c r="B286">
        <v>16483241</v>
      </c>
      <c r="C286">
        <v>16483831</v>
      </c>
      <c r="D286">
        <v>15430395</v>
      </c>
      <c r="E286">
        <v>1</v>
      </c>
      <c r="F286">
        <v>1</v>
      </c>
      <c r="G286">
        <v>1</v>
      </c>
      <c r="H286">
        <v>1</v>
      </c>
      <c r="I286" t="s">
        <v>696</v>
      </c>
      <c r="J286" t="s">
        <v>4</v>
      </c>
      <c r="K286" t="s">
        <v>697</v>
      </c>
      <c r="L286">
        <v>1191</v>
      </c>
      <c r="N286">
        <v>1013</v>
      </c>
      <c r="O286" t="s">
        <v>695</v>
      </c>
      <c r="P286" t="s">
        <v>695</v>
      </c>
      <c r="Q286">
        <v>1</v>
      </c>
      <c r="W286">
        <v>0</v>
      </c>
      <c r="X286">
        <v>-1417349443</v>
      </c>
      <c r="Y286">
        <v>0.82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4</v>
      </c>
      <c r="AT286">
        <v>0.82</v>
      </c>
      <c r="AU286" t="s">
        <v>4</v>
      </c>
      <c r="AV286">
        <v>2</v>
      </c>
      <c r="AW286">
        <v>2</v>
      </c>
      <c r="AX286">
        <v>16483833</v>
      </c>
      <c r="AY286">
        <v>1</v>
      </c>
      <c r="AZ286">
        <v>2048</v>
      </c>
      <c r="BA286">
        <v>288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Y286*Source!I128</f>
        <v>1.5120799999999999</v>
      </c>
      <c r="CY286">
        <f>AD286</f>
        <v>0</v>
      </c>
      <c r="CZ286">
        <f>AH286</f>
        <v>0</v>
      </c>
      <c r="DA286">
        <f>AL286</f>
        <v>1</v>
      </c>
      <c r="DB286">
        <v>0</v>
      </c>
    </row>
    <row r="287" spans="1:106" x14ac:dyDescent="0.2">
      <c r="A287">
        <f>ROW(Source!A128)</f>
        <v>128</v>
      </c>
      <c r="B287">
        <v>16483241</v>
      </c>
      <c r="C287">
        <v>16483831</v>
      </c>
      <c r="D287">
        <v>15247974</v>
      </c>
      <c r="E287">
        <v>1</v>
      </c>
      <c r="F287">
        <v>1</v>
      </c>
      <c r="G287">
        <v>1</v>
      </c>
      <c r="H287">
        <v>2</v>
      </c>
      <c r="I287" t="s">
        <v>716</v>
      </c>
      <c r="J287" t="s">
        <v>717</v>
      </c>
      <c r="K287" t="s">
        <v>718</v>
      </c>
      <c r="L287">
        <v>1368</v>
      </c>
      <c r="N287">
        <v>1011</v>
      </c>
      <c r="O287" t="s">
        <v>701</v>
      </c>
      <c r="P287" t="s">
        <v>701</v>
      </c>
      <c r="Q287">
        <v>1</v>
      </c>
      <c r="W287">
        <v>0</v>
      </c>
      <c r="X287">
        <v>1188625873</v>
      </c>
      <c r="Y287">
        <v>0.42500000000000004</v>
      </c>
      <c r="AA287">
        <v>0</v>
      </c>
      <c r="AB287">
        <v>31.26</v>
      </c>
      <c r="AC287">
        <v>13.5</v>
      </c>
      <c r="AD287">
        <v>0</v>
      </c>
      <c r="AE287">
        <v>0</v>
      </c>
      <c r="AF287">
        <v>31.26</v>
      </c>
      <c r="AG287">
        <v>13.5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4</v>
      </c>
      <c r="AT287">
        <v>0.34</v>
      </c>
      <c r="AU287" t="s">
        <v>76</v>
      </c>
      <c r="AV287">
        <v>0</v>
      </c>
      <c r="AW287">
        <v>2</v>
      </c>
      <c r="AX287">
        <v>16483834</v>
      </c>
      <c r="AY287">
        <v>1</v>
      </c>
      <c r="AZ287">
        <v>0</v>
      </c>
      <c r="BA287">
        <v>289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Y287*Source!I128</f>
        <v>0.78370000000000006</v>
      </c>
      <c r="CY287">
        <f>AB287</f>
        <v>31.26</v>
      </c>
      <c r="CZ287">
        <f>AF287</f>
        <v>31.26</v>
      </c>
      <c r="DA287">
        <f>AJ287</f>
        <v>1</v>
      </c>
      <c r="DB287">
        <v>0</v>
      </c>
    </row>
    <row r="288" spans="1:106" x14ac:dyDescent="0.2">
      <c r="A288">
        <f>ROW(Source!A128)</f>
        <v>128</v>
      </c>
      <c r="B288">
        <v>16483241</v>
      </c>
      <c r="C288">
        <v>16483831</v>
      </c>
      <c r="D288">
        <v>15249073</v>
      </c>
      <c r="E288">
        <v>1</v>
      </c>
      <c r="F288">
        <v>1</v>
      </c>
      <c r="G288">
        <v>1</v>
      </c>
      <c r="H288">
        <v>2</v>
      </c>
      <c r="I288" t="s">
        <v>698</v>
      </c>
      <c r="J288" t="s">
        <v>699</v>
      </c>
      <c r="K288" t="s">
        <v>700</v>
      </c>
      <c r="L288">
        <v>1368</v>
      </c>
      <c r="N288">
        <v>1011</v>
      </c>
      <c r="O288" t="s">
        <v>701</v>
      </c>
      <c r="P288" t="s">
        <v>701</v>
      </c>
      <c r="Q288">
        <v>1</v>
      </c>
      <c r="W288">
        <v>0</v>
      </c>
      <c r="X288">
        <v>1372534845</v>
      </c>
      <c r="Y288">
        <v>0.6</v>
      </c>
      <c r="AA288">
        <v>0</v>
      </c>
      <c r="AB288">
        <v>65.709999999999994</v>
      </c>
      <c r="AC288">
        <v>11.6</v>
      </c>
      <c r="AD288">
        <v>0</v>
      </c>
      <c r="AE288">
        <v>0</v>
      </c>
      <c r="AF288">
        <v>65.709999999999994</v>
      </c>
      <c r="AG288">
        <v>11.6</v>
      </c>
      <c r="AH288">
        <v>0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4</v>
      </c>
      <c r="AT288">
        <v>0.48</v>
      </c>
      <c r="AU288" t="s">
        <v>76</v>
      </c>
      <c r="AV288">
        <v>0</v>
      </c>
      <c r="AW288">
        <v>2</v>
      </c>
      <c r="AX288">
        <v>16483835</v>
      </c>
      <c r="AY288">
        <v>1</v>
      </c>
      <c r="AZ288">
        <v>0</v>
      </c>
      <c r="BA288">
        <v>290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Y288*Source!I128</f>
        <v>1.1064000000000001</v>
      </c>
      <c r="CY288">
        <f>AB288</f>
        <v>65.709999999999994</v>
      </c>
      <c r="CZ288">
        <f>AF288</f>
        <v>65.709999999999994</v>
      </c>
      <c r="DA288">
        <f>AJ288</f>
        <v>1</v>
      </c>
      <c r="DB288">
        <v>0</v>
      </c>
    </row>
    <row r="289" spans="1:106" x14ac:dyDescent="0.2">
      <c r="A289">
        <f>ROW(Source!A128)</f>
        <v>128</v>
      </c>
      <c r="B289">
        <v>16483241</v>
      </c>
      <c r="C289">
        <v>16483831</v>
      </c>
      <c r="D289">
        <v>15250178</v>
      </c>
      <c r="E289">
        <v>1</v>
      </c>
      <c r="F289">
        <v>1</v>
      </c>
      <c r="G289">
        <v>1</v>
      </c>
      <c r="H289">
        <v>2</v>
      </c>
      <c r="I289" t="s">
        <v>873</v>
      </c>
      <c r="J289" t="s">
        <v>874</v>
      </c>
      <c r="K289" t="s">
        <v>875</v>
      </c>
      <c r="L289">
        <v>1368</v>
      </c>
      <c r="N289">
        <v>1011</v>
      </c>
      <c r="O289" t="s">
        <v>701</v>
      </c>
      <c r="P289" t="s">
        <v>701</v>
      </c>
      <c r="Q289">
        <v>1</v>
      </c>
      <c r="W289">
        <v>0</v>
      </c>
      <c r="X289">
        <v>151647450</v>
      </c>
      <c r="Y289">
        <v>6.625</v>
      </c>
      <c r="AA289">
        <v>0</v>
      </c>
      <c r="AB289">
        <v>3.4</v>
      </c>
      <c r="AC289">
        <v>0</v>
      </c>
      <c r="AD289">
        <v>0</v>
      </c>
      <c r="AE289">
        <v>0</v>
      </c>
      <c r="AF289">
        <v>3.4</v>
      </c>
      <c r="AG289">
        <v>0</v>
      </c>
      <c r="AH289">
        <v>0</v>
      </c>
      <c r="AI289">
        <v>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4</v>
      </c>
      <c r="AT289">
        <v>5.3</v>
      </c>
      <c r="AU289" t="s">
        <v>76</v>
      </c>
      <c r="AV289">
        <v>0</v>
      </c>
      <c r="AW289">
        <v>2</v>
      </c>
      <c r="AX289">
        <v>16483836</v>
      </c>
      <c r="AY289">
        <v>1</v>
      </c>
      <c r="AZ289">
        <v>0</v>
      </c>
      <c r="BA289">
        <v>291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Y289*Source!I128</f>
        <v>12.2165</v>
      </c>
      <c r="CY289">
        <f>AB289</f>
        <v>3.4</v>
      </c>
      <c r="CZ289">
        <f>AF289</f>
        <v>3.4</v>
      </c>
      <c r="DA289">
        <f>AJ289</f>
        <v>1</v>
      </c>
      <c r="DB289">
        <v>0</v>
      </c>
    </row>
    <row r="290" spans="1:106" x14ac:dyDescent="0.2">
      <c r="A290">
        <f>ROW(Source!A128)</f>
        <v>128</v>
      </c>
      <c r="B290">
        <v>16483241</v>
      </c>
      <c r="C290">
        <v>16483831</v>
      </c>
      <c r="D290">
        <v>15162736</v>
      </c>
      <c r="E290">
        <v>17</v>
      </c>
      <c r="F290">
        <v>1</v>
      </c>
      <c r="G290">
        <v>1</v>
      </c>
      <c r="H290">
        <v>3</v>
      </c>
      <c r="I290" t="s">
        <v>238</v>
      </c>
      <c r="J290" t="s">
        <v>4</v>
      </c>
      <c r="K290" t="s">
        <v>239</v>
      </c>
      <c r="L290">
        <v>1327</v>
      </c>
      <c r="N290">
        <v>1005</v>
      </c>
      <c r="O290" t="s">
        <v>17</v>
      </c>
      <c r="P290" t="s">
        <v>17</v>
      </c>
      <c r="Q290">
        <v>1</v>
      </c>
      <c r="W290">
        <v>0</v>
      </c>
      <c r="X290">
        <v>-919469713</v>
      </c>
      <c r="Y290">
        <v>102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1</v>
      </c>
      <c r="AJ290">
        <v>1</v>
      </c>
      <c r="AK290">
        <v>1</v>
      </c>
      <c r="AL290">
        <v>1</v>
      </c>
      <c r="AN290">
        <v>0</v>
      </c>
      <c r="AO290">
        <v>0</v>
      </c>
      <c r="AP290">
        <v>0</v>
      </c>
      <c r="AQ290">
        <v>0</v>
      </c>
      <c r="AR290">
        <v>0</v>
      </c>
      <c r="AS290" t="s">
        <v>4</v>
      </c>
      <c r="AT290">
        <v>102</v>
      </c>
      <c r="AU290" t="s">
        <v>4</v>
      </c>
      <c r="AV290">
        <v>0</v>
      </c>
      <c r="AW290">
        <v>2</v>
      </c>
      <c r="AX290">
        <v>16483837</v>
      </c>
      <c r="AY290">
        <v>1</v>
      </c>
      <c r="AZ290">
        <v>0</v>
      </c>
      <c r="BA290">
        <v>292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Y290*Source!I128</f>
        <v>188.08800000000002</v>
      </c>
      <c r="CY290">
        <f>AA290</f>
        <v>0</v>
      </c>
      <c r="CZ290">
        <f>AE290</f>
        <v>0</v>
      </c>
      <c r="DA290">
        <f>AI290</f>
        <v>1</v>
      </c>
      <c r="DB290">
        <v>0</v>
      </c>
    </row>
    <row r="291" spans="1:106" x14ac:dyDescent="0.2">
      <c r="A291">
        <f>ROW(Source!A128)</f>
        <v>128</v>
      </c>
      <c r="B291">
        <v>16483241</v>
      </c>
      <c r="C291">
        <v>16483831</v>
      </c>
      <c r="D291">
        <v>15167014</v>
      </c>
      <c r="E291">
        <v>1</v>
      </c>
      <c r="F291">
        <v>1</v>
      </c>
      <c r="G291">
        <v>1</v>
      </c>
      <c r="H291">
        <v>3</v>
      </c>
      <c r="I291" t="s">
        <v>241</v>
      </c>
      <c r="J291" t="s">
        <v>243</v>
      </c>
      <c r="K291" t="s">
        <v>242</v>
      </c>
      <c r="L291">
        <v>1327</v>
      </c>
      <c r="N291">
        <v>1005</v>
      </c>
      <c r="O291" t="s">
        <v>17</v>
      </c>
      <c r="P291" t="s">
        <v>17</v>
      </c>
      <c r="Q291">
        <v>1</v>
      </c>
      <c r="W291">
        <v>0</v>
      </c>
      <c r="X291">
        <v>1867395350</v>
      </c>
      <c r="Y291">
        <v>102</v>
      </c>
      <c r="AA291">
        <v>89.1</v>
      </c>
      <c r="AB291">
        <v>0</v>
      </c>
      <c r="AC291">
        <v>0</v>
      </c>
      <c r="AD291">
        <v>0</v>
      </c>
      <c r="AE291">
        <v>89.1</v>
      </c>
      <c r="AF291">
        <v>0</v>
      </c>
      <c r="AG291">
        <v>0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0</v>
      </c>
      <c r="AP291">
        <v>0</v>
      </c>
      <c r="AQ291">
        <v>0</v>
      </c>
      <c r="AR291">
        <v>0</v>
      </c>
      <c r="AS291" t="s">
        <v>4</v>
      </c>
      <c r="AT291">
        <v>102</v>
      </c>
      <c r="AU291" t="s">
        <v>4</v>
      </c>
      <c r="AV291">
        <v>0</v>
      </c>
      <c r="AW291">
        <v>1</v>
      </c>
      <c r="AX291">
        <v>-1</v>
      </c>
      <c r="AY291">
        <v>0</v>
      </c>
      <c r="AZ291">
        <v>0</v>
      </c>
      <c r="BA291" t="s">
        <v>4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Y291*Source!I128</f>
        <v>188.08800000000002</v>
      </c>
      <c r="CY291">
        <f>AA291</f>
        <v>89.1</v>
      </c>
      <c r="CZ291">
        <f>AE291</f>
        <v>89.1</v>
      </c>
      <c r="DA291">
        <f>AI291</f>
        <v>1</v>
      </c>
      <c r="DB291">
        <v>0</v>
      </c>
    </row>
    <row r="292" spans="1:106" x14ac:dyDescent="0.2">
      <c r="A292">
        <f>ROW(Source!A129)</f>
        <v>129</v>
      </c>
      <c r="B292">
        <v>16483255</v>
      </c>
      <c r="C292">
        <v>16483831</v>
      </c>
      <c r="D292">
        <v>15432356</v>
      </c>
      <c r="E292">
        <v>1</v>
      </c>
      <c r="F292">
        <v>1</v>
      </c>
      <c r="G292">
        <v>1</v>
      </c>
      <c r="H292">
        <v>1</v>
      </c>
      <c r="I292" t="s">
        <v>871</v>
      </c>
      <c r="J292" t="s">
        <v>4</v>
      </c>
      <c r="K292" t="s">
        <v>872</v>
      </c>
      <c r="L292">
        <v>1191</v>
      </c>
      <c r="N292">
        <v>1013</v>
      </c>
      <c r="O292" t="s">
        <v>695</v>
      </c>
      <c r="P292" t="s">
        <v>695</v>
      </c>
      <c r="Q292">
        <v>1</v>
      </c>
      <c r="W292">
        <v>0</v>
      </c>
      <c r="X292">
        <v>1850719656</v>
      </c>
      <c r="Y292">
        <v>36.121499999999997</v>
      </c>
      <c r="AA292">
        <v>0</v>
      </c>
      <c r="AB292">
        <v>0</v>
      </c>
      <c r="AC292">
        <v>0</v>
      </c>
      <c r="AD292">
        <v>54.26</v>
      </c>
      <c r="AE292">
        <v>0</v>
      </c>
      <c r="AF292">
        <v>0</v>
      </c>
      <c r="AG292">
        <v>0</v>
      </c>
      <c r="AH292">
        <v>8.31</v>
      </c>
      <c r="AI292">
        <v>1</v>
      </c>
      <c r="AJ292">
        <v>1</v>
      </c>
      <c r="AK292">
        <v>1</v>
      </c>
      <c r="AL292">
        <v>6.53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4</v>
      </c>
      <c r="AT292">
        <v>31.41</v>
      </c>
      <c r="AU292" t="s">
        <v>77</v>
      </c>
      <c r="AV292">
        <v>1</v>
      </c>
      <c r="AW292">
        <v>2</v>
      </c>
      <c r="AX292">
        <v>16483832</v>
      </c>
      <c r="AY292">
        <v>1</v>
      </c>
      <c r="AZ292">
        <v>0</v>
      </c>
      <c r="BA292">
        <v>294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Y292*Source!I129</f>
        <v>66.608046000000002</v>
      </c>
      <c r="CY292">
        <f>AD292</f>
        <v>54.26</v>
      </c>
      <c r="CZ292">
        <f>AH292</f>
        <v>8.31</v>
      </c>
      <c r="DA292">
        <f>AL292</f>
        <v>6.53</v>
      </c>
      <c r="DB292">
        <v>0</v>
      </c>
    </row>
    <row r="293" spans="1:106" x14ac:dyDescent="0.2">
      <c r="A293">
        <f>ROW(Source!A129)</f>
        <v>129</v>
      </c>
      <c r="B293">
        <v>16483255</v>
      </c>
      <c r="C293">
        <v>16483831</v>
      </c>
      <c r="D293">
        <v>15430395</v>
      </c>
      <c r="E293">
        <v>1</v>
      </c>
      <c r="F293">
        <v>1</v>
      </c>
      <c r="G293">
        <v>1</v>
      </c>
      <c r="H293">
        <v>1</v>
      </c>
      <c r="I293" t="s">
        <v>696</v>
      </c>
      <c r="J293" t="s">
        <v>4</v>
      </c>
      <c r="K293" t="s">
        <v>697</v>
      </c>
      <c r="L293">
        <v>1191</v>
      </c>
      <c r="N293">
        <v>1013</v>
      </c>
      <c r="O293" t="s">
        <v>695</v>
      </c>
      <c r="P293" t="s">
        <v>695</v>
      </c>
      <c r="Q293">
        <v>1</v>
      </c>
      <c r="W293">
        <v>0</v>
      </c>
      <c r="X293">
        <v>-1417349443</v>
      </c>
      <c r="Y293">
        <v>0.82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1</v>
      </c>
      <c r="AJ293">
        <v>1</v>
      </c>
      <c r="AK293">
        <v>6.53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4</v>
      </c>
      <c r="AT293">
        <v>0.82</v>
      </c>
      <c r="AU293" t="s">
        <v>4</v>
      </c>
      <c r="AV293">
        <v>2</v>
      </c>
      <c r="AW293">
        <v>2</v>
      </c>
      <c r="AX293">
        <v>16483833</v>
      </c>
      <c r="AY293">
        <v>1</v>
      </c>
      <c r="AZ293">
        <v>2048</v>
      </c>
      <c r="BA293">
        <v>295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Y293*Source!I129</f>
        <v>1.5120799999999999</v>
      </c>
      <c r="CY293">
        <f>AD293</f>
        <v>0</v>
      </c>
      <c r="CZ293">
        <f>AH293</f>
        <v>0</v>
      </c>
      <c r="DA293">
        <f>AL293</f>
        <v>1</v>
      </c>
      <c r="DB293">
        <v>0</v>
      </c>
    </row>
    <row r="294" spans="1:106" x14ac:dyDescent="0.2">
      <c r="A294">
        <f>ROW(Source!A129)</f>
        <v>129</v>
      </c>
      <c r="B294">
        <v>16483255</v>
      </c>
      <c r="C294">
        <v>16483831</v>
      </c>
      <c r="D294">
        <v>15247974</v>
      </c>
      <c r="E294">
        <v>1</v>
      </c>
      <c r="F294">
        <v>1</v>
      </c>
      <c r="G294">
        <v>1</v>
      </c>
      <c r="H294">
        <v>2</v>
      </c>
      <c r="I294" t="s">
        <v>716</v>
      </c>
      <c r="J294" t="s">
        <v>717</v>
      </c>
      <c r="K294" t="s">
        <v>718</v>
      </c>
      <c r="L294">
        <v>1368</v>
      </c>
      <c r="N294">
        <v>1011</v>
      </c>
      <c r="O294" t="s">
        <v>701</v>
      </c>
      <c r="P294" t="s">
        <v>701</v>
      </c>
      <c r="Q294">
        <v>1</v>
      </c>
      <c r="W294">
        <v>0</v>
      </c>
      <c r="X294">
        <v>1188625873</v>
      </c>
      <c r="Y294">
        <v>0.42500000000000004</v>
      </c>
      <c r="AA294">
        <v>0</v>
      </c>
      <c r="AB294">
        <v>204.13</v>
      </c>
      <c r="AC294">
        <v>13.5</v>
      </c>
      <c r="AD294">
        <v>0</v>
      </c>
      <c r="AE294">
        <v>0</v>
      </c>
      <c r="AF294">
        <v>31.26</v>
      </c>
      <c r="AG294">
        <v>13.5</v>
      </c>
      <c r="AH294">
        <v>0</v>
      </c>
      <c r="AI294">
        <v>1</v>
      </c>
      <c r="AJ294">
        <v>6.53</v>
      </c>
      <c r="AK294">
        <v>1</v>
      </c>
      <c r="AL294">
        <v>1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4</v>
      </c>
      <c r="AT294">
        <v>0.34</v>
      </c>
      <c r="AU294" t="s">
        <v>76</v>
      </c>
      <c r="AV294">
        <v>0</v>
      </c>
      <c r="AW294">
        <v>2</v>
      </c>
      <c r="AX294">
        <v>16483834</v>
      </c>
      <c r="AY294">
        <v>1</v>
      </c>
      <c r="AZ294">
        <v>0</v>
      </c>
      <c r="BA294">
        <v>296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Y294*Source!I129</f>
        <v>0.78370000000000006</v>
      </c>
      <c r="CY294">
        <f>AB294</f>
        <v>204.13</v>
      </c>
      <c r="CZ294">
        <f>AF294</f>
        <v>31.26</v>
      </c>
      <c r="DA294">
        <f>AJ294</f>
        <v>6.53</v>
      </c>
      <c r="DB294">
        <v>0</v>
      </c>
    </row>
    <row r="295" spans="1:106" x14ac:dyDescent="0.2">
      <c r="A295">
        <f>ROW(Source!A129)</f>
        <v>129</v>
      </c>
      <c r="B295">
        <v>16483255</v>
      </c>
      <c r="C295">
        <v>16483831</v>
      </c>
      <c r="D295">
        <v>15249073</v>
      </c>
      <c r="E295">
        <v>1</v>
      </c>
      <c r="F295">
        <v>1</v>
      </c>
      <c r="G295">
        <v>1</v>
      </c>
      <c r="H295">
        <v>2</v>
      </c>
      <c r="I295" t="s">
        <v>698</v>
      </c>
      <c r="J295" t="s">
        <v>699</v>
      </c>
      <c r="K295" t="s">
        <v>700</v>
      </c>
      <c r="L295">
        <v>1368</v>
      </c>
      <c r="N295">
        <v>1011</v>
      </c>
      <c r="O295" t="s">
        <v>701</v>
      </c>
      <c r="P295" t="s">
        <v>701</v>
      </c>
      <c r="Q295">
        <v>1</v>
      </c>
      <c r="W295">
        <v>0</v>
      </c>
      <c r="X295">
        <v>1372534845</v>
      </c>
      <c r="Y295">
        <v>0.6</v>
      </c>
      <c r="AA295">
        <v>0</v>
      </c>
      <c r="AB295">
        <v>429.09</v>
      </c>
      <c r="AC295">
        <v>11.6</v>
      </c>
      <c r="AD295">
        <v>0</v>
      </c>
      <c r="AE295">
        <v>0</v>
      </c>
      <c r="AF295">
        <v>65.709999999999994</v>
      </c>
      <c r="AG295">
        <v>11.6</v>
      </c>
      <c r="AH295">
        <v>0</v>
      </c>
      <c r="AI295">
        <v>1</v>
      </c>
      <c r="AJ295">
        <v>6.53</v>
      </c>
      <c r="AK295">
        <v>1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4</v>
      </c>
      <c r="AT295">
        <v>0.48</v>
      </c>
      <c r="AU295" t="s">
        <v>76</v>
      </c>
      <c r="AV295">
        <v>0</v>
      </c>
      <c r="AW295">
        <v>2</v>
      </c>
      <c r="AX295">
        <v>16483835</v>
      </c>
      <c r="AY295">
        <v>1</v>
      </c>
      <c r="AZ295">
        <v>0</v>
      </c>
      <c r="BA295">
        <v>297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Y295*Source!I129</f>
        <v>1.1064000000000001</v>
      </c>
      <c r="CY295">
        <f>AB295</f>
        <v>429.09</v>
      </c>
      <c r="CZ295">
        <f>AF295</f>
        <v>65.709999999999994</v>
      </c>
      <c r="DA295">
        <f>AJ295</f>
        <v>6.53</v>
      </c>
      <c r="DB295">
        <v>0</v>
      </c>
    </row>
    <row r="296" spans="1:106" x14ac:dyDescent="0.2">
      <c r="A296">
        <f>ROW(Source!A129)</f>
        <v>129</v>
      </c>
      <c r="B296">
        <v>16483255</v>
      </c>
      <c r="C296">
        <v>16483831</v>
      </c>
      <c r="D296">
        <v>15250178</v>
      </c>
      <c r="E296">
        <v>1</v>
      </c>
      <c r="F296">
        <v>1</v>
      </c>
      <c r="G296">
        <v>1</v>
      </c>
      <c r="H296">
        <v>2</v>
      </c>
      <c r="I296" t="s">
        <v>873</v>
      </c>
      <c r="J296" t="s">
        <v>874</v>
      </c>
      <c r="K296" t="s">
        <v>875</v>
      </c>
      <c r="L296">
        <v>1368</v>
      </c>
      <c r="N296">
        <v>1011</v>
      </c>
      <c r="O296" t="s">
        <v>701</v>
      </c>
      <c r="P296" t="s">
        <v>701</v>
      </c>
      <c r="Q296">
        <v>1</v>
      </c>
      <c r="W296">
        <v>0</v>
      </c>
      <c r="X296">
        <v>151647450</v>
      </c>
      <c r="Y296">
        <v>6.625</v>
      </c>
      <c r="AA296">
        <v>0</v>
      </c>
      <c r="AB296">
        <v>22.2</v>
      </c>
      <c r="AC296">
        <v>0</v>
      </c>
      <c r="AD296">
        <v>0</v>
      </c>
      <c r="AE296">
        <v>0</v>
      </c>
      <c r="AF296">
        <v>3.4</v>
      </c>
      <c r="AG296">
        <v>0</v>
      </c>
      <c r="AH296">
        <v>0</v>
      </c>
      <c r="AI296">
        <v>1</v>
      </c>
      <c r="AJ296">
        <v>6.53</v>
      </c>
      <c r="AK296">
        <v>1</v>
      </c>
      <c r="AL296">
        <v>1</v>
      </c>
      <c r="AN296">
        <v>0</v>
      </c>
      <c r="AO296">
        <v>1</v>
      </c>
      <c r="AP296">
        <v>1</v>
      </c>
      <c r="AQ296">
        <v>0</v>
      </c>
      <c r="AR296">
        <v>0</v>
      </c>
      <c r="AS296" t="s">
        <v>4</v>
      </c>
      <c r="AT296">
        <v>5.3</v>
      </c>
      <c r="AU296" t="s">
        <v>76</v>
      </c>
      <c r="AV296">
        <v>0</v>
      </c>
      <c r="AW296">
        <v>2</v>
      </c>
      <c r="AX296">
        <v>16483836</v>
      </c>
      <c r="AY296">
        <v>1</v>
      </c>
      <c r="AZ296">
        <v>0</v>
      </c>
      <c r="BA296">
        <v>298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Y296*Source!I129</f>
        <v>12.2165</v>
      </c>
      <c r="CY296">
        <f>AB296</f>
        <v>22.2</v>
      </c>
      <c r="CZ296">
        <f>AF296</f>
        <v>3.4</v>
      </c>
      <c r="DA296">
        <f>AJ296</f>
        <v>6.53</v>
      </c>
      <c r="DB296">
        <v>0</v>
      </c>
    </row>
    <row r="297" spans="1:106" x14ac:dyDescent="0.2">
      <c r="A297">
        <f>ROW(Source!A129)</f>
        <v>129</v>
      </c>
      <c r="B297">
        <v>16483255</v>
      </c>
      <c r="C297">
        <v>16483831</v>
      </c>
      <c r="D297">
        <v>15162736</v>
      </c>
      <c r="E297">
        <v>17</v>
      </c>
      <c r="F297">
        <v>1</v>
      </c>
      <c r="G297">
        <v>1</v>
      </c>
      <c r="H297">
        <v>3</v>
      </c>
      <c r="I297" t="s">
        <v>238</v>
      </c>
      <c r="J297" t="s">
        <v>4</v>
      </c>
      <c r="K297" t="s">
        <v>239</v>
      </c>
      <c r="L297">
        <v>1327</v>
      </c>
      <c r="N297">
        <v>1005</v>
      </c>
      <c r="O297" t="s">
        <v>17</v>
      </c>
      <c r="P297" t="s">
        <v>17</v>
      </c>
      <c r="Q297">
        <v>1</v>
      </c>
      <c r="W297">
        <v>0</v>
      </c>
      <c r="X297">
        <v>-919469713</v>
      </c>
      <c r="Y297">
        <v>102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6.53</v>
      </c>
      <c r="AJ297">
        <v>1</v>
      </c>
      <c r="AK297">
        <v>1</v>
      </c>
      <c r="AL297">
        <v>1</v>
      </c>
      <c r="AN297">
        <v>0</v>
      </c>
      <c r="AO297">
        <v>0</v>
      </c>
      <c r="AP297">
        <v>0</v>
      </c>
      <c r="AQ297">
        <v>0</v>
      </c>
      <c r="AR297">
        <v>0</v>
      </c>
      <c r="AS297" t="s">
        <v>4</v>
      </c>
      <c r="AT297">
        <v>102</v>
      </c>
      <c r="AU297" t="s">
        <v>4</v>
      </c>
      <c r="AV297">
        <v>0</v>
      </c>
      <c r="AW297">
        <v>2</v>
      </c>
      <c r="AX297">
        <v>16483837</v>
      </c>
      <c r="AY297">
        <v>1</v>
      </c>
      <c r="AZ297">
        <v>0</v>
      </c>
      <c r="BA297">
        <v>299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Y297*Source!I129</f>
        <v>188.08800000000002</v>
      </c>
      <c r="CY297">
        <f>AA297</f>
        <v>0</v>
      </c>
      <c r="CZ297">
        <f>AE297</f>
        <v>0</v>
      </c>
      <c r="DA297">
        <f>AI297</f>
        <v>6.53</v>
      </c>
      <c r="DB297">
        <v>0</v>
      </c>
    </row>
    <row r="298" spans="1:106" x14ac:dyDescent="0.2">
      <c r="A298">
        <f>ROW(Source!A129)</f>
        <v>129</v>
      </c>
      <c r="B298">
        <v>16483255</v>
      </c>
      <c r="C298">
        <v>16483831</v>
      </c>
      <c r="D298">
        <v>15167014</v>
      </c>
      <c r="E298">
        <v>1</v>
      </c>
      <c r="F298">
        <v>1</v>
      </c>
      <c r="G298">
        <v>1</v>
      </c>
      <c r="H298">
        <v>3</v>
      </c>
      <c r="I298" t="s">
        <v>241</v>
      </c>
      <c r="J298" t="s">
        <v>243</v>
      </c>
      <c r="K298" t="s">
        <v>242</v>
      </c>
      <c r="L298">
        <v>1327</v>
      </c>
      <c r="N298">
        <v>1005</v>
      </c>
      <c r="O298" t="s">
        <v>17</v>
      </c>
      <c r="P298" t="s">
        <v>17</v>
      </c>
      <c r="Q298">
        <v>1</v>
      </c>
      <c r="W298">
        <v>0</v>
      </c>
      <c r="X298">
        <v>1867395350</v>
      </c>
      <c r="Y298">
        <v>102</v>
      </c>
      <c r="AA298">
        <v>581.82000000000005</v>
      </c>
      <c r="AB298">
        <v>0</v>
      </c>
      <c r="AC298">
        <v>0</v>
      </c>
      <c r="AD298">
        <v>0</v>
      </c>
      <c r="AE298">
        <v>89.1</v>
      </c>
      <c r="AF298">
        <v>0</v>
      </c>
      <c r="AG298">
        <v>0</v>
      </c>
      <c r="AH298">
        <v>0</v>
      </c>
      <c r="AI298">
        <v>6.53</v>
      </c>
      <c r="AJ298">
        <v>1</v>
      </c>
      <c r="AK298">
        <v>1</v>
      </c>
      <c r="AL298">
        <v>1</v>
      </c>
      <c r="AN298">
        <v>0</v>
      </c>
      <c r="AO298">
        <v>0</v>
      </c>
      <c r="AP298">
        <v>0</v>
      </c>
      <c r="AQ298">
        <v>0</v>
      </c>
      <c r="AR298">
        <v>0</v>
      </c>
      <c r="AS298" t="s">
        <v>4</v>
      </c>
      <c r="AT298">
        <v>102</v>
      </c>
      <c r="AU298" t="s">
        <v>4</v>
      </c>
      <c r="AV298">
        <v>0</v>
      </c>
      <c r="AW298">
        <v>1</v>
      </c>
      <c r="AX298">
        <v>-1</v>
      </c>
      <c r="AY298">
        <v>0</v>
      </c>
      <c r="AZ298">
        <v>0</v>
      </c>
      <c r="BA298" t="s">
        <v>4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Y298*Source!I129</f>
        <v>188.08800000000002</v>
      </c>
      <c r="CY298">
        <f>AA298</f>
        <v>581.82000000000005</v>
      </c>
      <c r="CZ298">
        <f>AE298</f>
        <v>89.1</v>
      </c>
      <c r="DA298">
        <f>AI298</f>
        <v>6.53</v>
      </c>
      <c r="DB298">
        <v>0</v>
      </c>
    </row>
    <row r="299" spans="1:106" x14ac:dyDescent="0.2">
      <c r="A299">
        <f>ROW(Source!A134)</f>
        <v>134</v>
      </c>
      <c r="B299">
        <v>16483241</v>
      </c>
      <c r="C299">
        <v>16483843</v>
      </c>
      <c r="D299">
        <v>15438286</v>
      </c>
      <c r="E299">
        <v>1</v>
      </c>
      <c r="F299">
        <v>1</v>
      </c>
      <c r="G299">
        <v>1</v>
      </c>
      <c r="H299">
        <v>1</v>
      </c>
      <c r="I299" t="s">
        <v>876</v>
      </c>
      <c r="J299" t="s">
        <v>4</v>
      </c>
      <c r="K299" t="s">
        <v>877</v>
      </c>
      <c r="L299">
        <v>1191</v>
      </c>
      <c r="N299">
        <v>1013</v>
      </c>
      <c r="O299" t="s">
        <v>695</v>
      </c>
      <c r="P299" t="s">
        <v>695</v>
      </c>
      <c r="Q299">
        <v>1</v>
      </c>
      <c r="W299">
        <v>0</v>
      </c>
      <c r="X299">
        <v>-1027537862</v>
      </c>
      <c r="Y299">
        <v>7.6819999999999995</v>
      </c>
      <c r="AA299">
        <v>0</v>
      </c>
      <c r="AB299">
        <v>0</v>
      </c>
      <c r="AC299">
        <v>0</v>
      </c>
      <c r="AD299">
        <v>9.18</v>
      </c>
      <c r="AE299">
        <v>0</v>
      </c>
      <c r="AF299">
        <v>0</v>
      </c>
      <c r="AG299">
        <v>0</v>
      </c>
      <c r="AH299">
        <v>9.18</v>
      </c>
      <c r="AI299">
        <v>1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4</v>
      </c>
      <c r="AT299">
        <v>6.68</v>
      </c>
      <c r="AU299" t="s">
        <v>77</v>
      </c>
      <c r="AV299">
        <v>1</v>
      </c>
      <c r="AW299">
        <v>2</v>
      </c>
      <c r="AX299">
        <v>16483862</v>
      </c>
      <c r="AY299">
        <v>1</v>
      </c>
      <c r="AZ299">
        <v>0</v>
      </c>
      <c r="BA299">
        <v>301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Y299*Source!I134</f>
        <v>8.6960239999999978</v>
      </c>
      <c r="CY299">
        <f>AD299</f>
        <v>9.18</v>
      </c>
      <c r="CZ299">
        <f>AH299</f>
        <v>9.18</v>
      </c>
      <c r="DA299">
        <f>AL299</f>
        <v>1</v>
      </c>
      <c r="DB299">
        <v>0</v>
      </c>
    </row>
    <row r="300" spans="1:106" x14ac:dyDescent="0.2">
      <c r="A300">
        <f>ROW(Source!A134)</f>
        <v>134</v>
      </c>
      <c r="B300">
        <v>16483241</v>
      </c>
      <c r="C300">
        <v>16483843</v>
      </c>
      <c r="D300">
        <v>15430395</v>
      </c>
      <c r="E300">
        <v>1</v>
      </c>
      <c r="F300">
        <v>1</v>
      </c>
      <c r="G300">
        <v>1</v>
      </c>
      <c r="H300">
        <v>1</v>
      </c>
      <c r="I300" t="s">
        <v>696</v>
      </c>
      <c r="J300" t="s">
        <v>4</v>
      </c>
      <c r="K300" t="s">
        <v>697</v>
      </c>
      <c r="L300">
        <v>1191</v>
      </c>
      <c r="N300">
        <v>1013</v>
      </c>
      <c r="O300" t="s">
        <v>695</v>
      </c>
      <c r="P300" t="s">
        <v>695</v>
      </c>
      <c r="Q300">
        <v>1</v>
      </c>
      <c r="W300">
        <v>0</v>
      </c>
      <c r="X300">
        <v>-1417349443</v>
      </c>
      <c r="Y300">
        <v>0.04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4</v>
      </c>
      <c r="AT300">
        <v>0.04</v>
      </c>
      <c r="AU300" t="s">
        <v>4</v>
      </c>
      <c r="AV300">
        <v>2</v>
      </c>
      <c r="AW300">
        <v>2</v>
      </c>
      <c r="AX300">
        <v>16483863</v>
      </c>
      <c r="AY300">
        <v>1</v>
      </c>
      <c r="AZ300">
        <v>2048</v>
      </c>
      <c r="BA300">
        <v>302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Y300*Source!I134</f>
        <v>4.5279999999999994E-2</v>
      </c>
      <c r="CY300">
        <f>AD300</f>
        <v>0</v>
      </c>
      <c r="CZ300">
        <f>AH300</f>
        <v>0</v>
      </c>
      <c r="DA300">
        <f>AL300</f>
        <v>1</v>
      </c>
      <c r="DB300">
        <v>0</v>
      </c>
    </row>
    <row r="301" spans="1:106" x14ac:dyDescent="0.2">
      <c r="A301">
        <f>ROW(Source!A134)</f>
        <v>134</v>
      </c>
      <c r="B301">
        <v>16483241</v>
      </c>
      <c r="C301">
        <v>16483843</v>
      </c>
      <c r="D301">
        <v>15247974</v>
      </c>
      <c r="E301">
        <v>1</v>
      </c>
      <c r="F301">
        <v>1</v>
      </c>
      <c r="G301">
        <v>1</v>
      </c>
      <c r="H301">
        <v>2</v>
      </c>
      <c r="I301" t="s">
        <v>716</v>
      </c>
      <c r="J301" t="s">
        <v>717</v>
      </c>
      <c r="K301" t="s">
        <v>718</v>
      </c>
      <c r="L301">
        <v>1368</v>
      </c>
      <c r="N301">
        <v>1011</v>
      </c>
      <c r="O301" t="s">
        <v>701</v>
      </c>
      <c r="P301" t="s">
        <v>701</v>
      </c>
      <c r="Q301">
        <v>1</v>
      </c>
      <c r="W301">
        <v>0</v>
      </c>
      <c r="X301">
        <v>1188625873</v>
      </c>
      <c r="Y301">
        <v>6.2500000000000003E-3</v>
      </c>
      <c r="AA301">
        <v>0</v>
      </c>
      <c r="AB301">
        <v>31.26</v>
      </c>
      <c r="AC301">
        <v>13.5</v>
      </c>
      <c r="AD301">
        <v>0</v>
      </c>
      <c r="AE301">
        <v>0</v>
      </c>
      <c r="AF301">
        <v>31.26</v>
      </c>
      <c r="AG301">
        <v>13.5</v>
      </c>
      <c r="AH301">
        <v>0</v>
      </c>
      <c r="AI301">
        <v>1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4</v>
      </c>
      <c r="AT301">
        <v>5.0000000000000001E-3</v>
      </c>
      <c r="AU301" t="s">
        <v>76</v>
      </c>
      <c r="AV301">
        <v>0</v>
      </c>
      <c r="AW301">
        <v>2</v>
      </c>
      <c r="AX301">
        <v>16483864</v>
      </c>
      <c r="AY301">
        <v>1</v>
      </c>
      <c r="AZ301">
        <v>0</v>
      </c>
      <c r="BA301">
        <v>303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Y301*Source!I134</f>
        <v>7.0749999999999997E-3</v>
      </c>
      <c r="CY301">
        <f>AB301</f>
        <v>31.26</v>
      </c>
      <c r="CZ301">
        <f>AF301</f>
        <v>31.26</v>
      </c>
      <c r="DA301">
        <f>AJ301</f>
        <v>1</v>
      </c>
      <c r="DB301">
        <v>0</v>
      </c>
    </row>
    <row r="302" spans="1:106" x14ac:dyDescent="0.2">
      <c r="A302">
        <f>ROW(Source!A134)</f>
        <v>134</v>
      </c>
      <c r="B302">
        <v>16483241</v>
      </c>
      <c r="C302">
        <v>16483843</v>
      </c>
      <c r="D302">
        <v>15249073</v>
      </c>
      <c r="E302">
        <v>1</v>
      </c>
      <c r="F302">
        <v>1</v>
      </c>
      <c r="G302">
        <v>1</v>
      </c>
      <c r="H302">
        <v>2</v>
      </c>
      <c r="I302" t="s">
        <v>698</v>
      </c>
      <c r="J302" t="s">
        <v>699</v>
      </c>
      <c r="K302" t="s">
        <v>700</v>
      </c>
      <c r="L302">
        <v>1368</v>
      </c>
      <c r="N302">
        <v>1011</v>
      </c>
      <c r="O302" t="s">
        <v>701</v>
      </c>
      <c r="P302" t="s">
        <v>701</v>
      </c>
      <c r="Q302">
        <v>1</v>
      </c>
      <c r="W302">
        <v>0</v>
      </c>
      <c r="X302">
        <v>1372534845</v>
      </c>
      <c r="Y302">
        <v>3.7499999999999999E-2</v>
      </c>
      <c r="AA302">
        <v>0</v>
      </c>
      <c r="AB302">
        <v>65.709999999999994</v>
      </c>
      <c r="AC302">
        <v>11.6</v>
      </c>
      <c r="AD302">
        <v>0</v>
      </c>
      <c r="AE302">
        <v>0</v>
      </c>
      <c r="AF302">
        <v>65.709999999999994</v>
      </c>
      <c r="AG302">
        <v>11.6</v>
      </c>
      <c r="AH302">
        <v>0</v>
      </c>
      <c r="AI302">
        <v>1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4</v>
      </c>
      <c r="AT302">
        <v>0.03</v>
      </c>
      <c r="AU302" t="s">
        <v>76</v>
      </c>
      <c r="AV302">
        <v>0</v>
      </c>
      <c r="AW302">
        <v>2</v>
      </c>
      <c r="AX302">
        <v>16483865</v>
      </c>
      <c r="AY302">
        <v>1</v>
      </c>
      <c r="AZ302">
        <v>0</v>
      </c>
      <c r="BA302">
        <v>304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Y302*Source!I134</f>
        <v>4.2449999999999995E-2</v>
      </c>
      <c r="CY302">
        <f>AB302</f>
        <v>65.709999999999994</v>
      </c>
      <c r="CZ302">
        <f>AF302</f>
        <v>65.709999999999994</v>
      </c>
      <c r="DA302">
        <f>AJ302</f>
        <v>1</v>
      </c>
      <c r="DB302">
        <v>0</v>
      </c>
    </row>
    <row r="303" spans="1:106" x14ac:dyDescent="0.2">
      <c r="A303">
        <f>ROW(Source!A134)</f>
        <v>134</v>
      </c>
      <c r="B303">
        <v>16483241</v>
      </c>
      <c r="C303">
        <v>16483843</v>
      </c>
      <c r="D303">
        <v>15169972</v>
      </c>
      <c r="E303">
        <v>1</v>
      </c>
      <c r="F303">
        <v>1</v>
      </c>
      <c r="G303">
        <v>1</v>
      </c>
      <c r="H303">
        <v>3</v>
      </c>
      <c r="I303" t="s">
        <v>878</v>
      </c>
      <c r="J303" t="s">
        <v>879</v>
      </c>
      <c r="K303" t="s">
        <v>880</v>
      </c>
      <c r="L303">
        <v>1355</v>
      </c>
      <c r="N303">
        <v>1010</v>
      </c>
      <c r="O303" t="s">
        <v>258</v>
      </c>
      <c r="P303" t="s">
        <v>258</v>
      </c>
      <c r="Q303">
        <v>100</v>
      </c>
      <c r="W303">
        <v>0</v>
      </c>
      <c r="X303">
        <v>-725528132</v>
      </c>
      <c r="Y303">
        <v>2.63</v>
      </c>
      <c r="AA303">
        <v>12</v>
      </c>
      <c r="AB303">
        <v>0</v>
      </c>
      <c r="AC303">
        <v>0</v>
      </c>
      <c r="AD303">
        <v>0</v>
      </c>
      <c r="AE303">
        <v>12</v>
      </c>
      <c r="AF303">
        <v>0</v>
      </c>
      <c r="AG303">
        <v>0</v>
      </c>
      <c r="AH303">
        <v>0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4</v>
      </c>
      <c r="AT303">
        <v>2.63</v>
      </c>
      <c r="AU303" t="s">
        <v>4</v>
      </c>
      <c r="AV303">
        <v>0</v>
      </c>
      <c r="AW303">
        <v>2</v>
      </c>
      <c r="AX303">
        <v>16483866</v>
      </c>
      <c r="AY303">
        <v>1</v>
      </c>
      <c r="AZ303">
        <v>0</v>
      </c>
      <c r="BA303">
        <v>305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Y303*Source!I134</f>
        <v>2.9771599999999996</v>
      </c>
      <c r="CY303">
        <f t="shared" ref="CY303:CY316" si="18">AA303</f>
        <v>12</v>
      </c>
      <c r="CZ303">
        <f t="shared" ref="CZ303:CZ316" si="19">AE303</f>
        <v>12</v>
      </c>
      <c r="DA303">
        <f t="shared" ref="DA303:DA316" si="20">AI303</f>
        <v>1</v>
      </c>
      <c r="DB303">
        <v>0</v>
      </c>
    </row>
    <row r="304" spans="1:106" x14ac:dyDescent="0.2">
      <c r="A304">
        <f>ROW(Source!A134)</f>
        <v>134</v>
      </c>
      <c r="B304">
        <v>16483241</v>
      </c>
      <c r="C304">
        <v>16483843</v>
      </c>
      <c r="D304">
        <v>15170075</v>
      </c>
      <c r="E304">
        <v>1</v>
      </c>
      <c r="F304">
        <v>1</v>
      </c>
      <c r="G304">
        <v>1</v>
      </c>
      <c r="H304">
        <v>3</v>
      </c>
      <c r="I304" t="s">
        <v>881</v>
      </c>
      <c r="J304" t="s">
        <v>882</v>
      </c>
      <c r="K304" t="s">
        <v>883</v>
      </c>
      <c r="L304">
        <v>1356</v>
      </c>
      <c r="N304">
        <v>1010</v>
      </c>
      <c r="O304" t="s">
        <v>127</v>
      </c>
      <c r="P304" t="s">
        <v>127</v>
      </c>
      <c r="Q304">
        <v>1000</v>
      </c>
      <c r="W304">
        <v>0</v>
      </c>
      <c r="X304">
        <v>1130533903</v>
      </c>
      <c r="Y304">
        <v>0.26300000000000001</v>
      </c>
      <c r="AA304">
        <v>160</v>
      </c>
      <c r="AB304">
        <v>0</v>
      </c>
      <c r="AC304">
        <v>0</v>
      </c>
      <c r="AD304">
        <v>0</v>
      </c>
      <c r="AE304">
        <v>160</v>
      </c>
      <c r="AF304">
        <v>0</v>
      </c>
      <c r="AG304">
        <v>0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4</v>
      </c>
      <c r="AT304">
        <v>0.26300000000000001</v>
      </c>
      <c r="AU304" t="s">
        <v>4</v>
      </c>
      <c r="AV304">
        <v>0</v>
      </c>
      <c r="AW304">
        <v>2</v>
      </c>
      <c r="AX304">
        <v>16483867</v>
      </c>
      <c r="AY304">
        <v>1</v>
      </c>
      <c r="AZ304">
        <v>0</v>
      </c>
      <c r="BA304">
        <v>306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Y304*Source!I134</f>
        <v>0.29771599999999998</v>
      </c>
      <c r="CY304">
        <f t="shared" si="18"/>
        <v>160</v>
      </c>
      <c r="CZ304">
        <f t="shared" si="19"/>
        <v>160</v>
      </c>
      <c r="DA304">
        <f t="shared" si="20"/>
        <v>1</v>
      </c>
      <c r="DB304">
        <v>0</v>
      </c>
    </row>
    <row r="305" spans="1:106" x14ac:dyDescent="0.2">
      <c r="A305">
        <f>ROW(Source!A134)</f>
        <v>134</v>
      </c>
      <c r="B305">
        <v>16483241</v>
      </c>
      <c r="C305">
        <v>16483843</v>
      </c>
      <c r="D305">
        <v>15162756</v>
      </c>
      <c r="E305">
        <v>17</v>
      </c>
      <c r="F305">
        <v>1</v>
      </c>
      <c r="G305">
        <v>1</v>
      </c>
      <c r="H305">
        <v>3</v>
      </c>
      <c r="I305" t="s">
        <v>249</v>
      </c>
      <c r="J305" t="s">
        <v>4</v>
      </c>
      <c r="K305" t="s">
        <v>250</v>
      </c>
      <c r="L305">
        <v>1301</v>
      </c>
      <c r="N305">
        <v>1003</v>
      </c>
      <c r="O305" t="s">
        <v>147</v>
      </c>
      <c r="P305" t="s">
        <v>147</v>
      </c>
      <c r="Q305">
        <v>1</v>
      </c>
      <c r="W305">
        <v>0</v>
      </c>
      <c r="X305">
        <v>-2049262376</v>
      </c>
      <c r="Y305">
        <v>101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0</v>
      </c>
      <c r="AP305">
        <v>0</v>
      </c>
      <c r="AQ305">
        <v>0</v>
      </c>
      <c r="AR305">
        <v>0</v>
      </c>
      <c r="AS305" t="s">
        <v>4</v>
      </c>
      <c r="AT305">
        <v>101</v>
      </c>
      <c r="AU305" t="s">
        <v>4</v>
      </c>
      <c r="AV305">
        <v>0</v>
      </c>
      <c r="AW305">
        <v>2</v>
      </c>
      <c r="AX305">
        <v>16483868</v>
      </c>
      <c r="AY305">
        <v>1</v>
      </c>
      <c r="AZ305">
        <v>0</v>
      </c>
      <c r="BA305">
        <v>307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Y305*Source!I134</f>
        <v>114.33199999999999</v>
      </c>
      <c r="CY305">
        <f t="shared" si="18"/>
        <v>0</v>
      </c>
      <c r="CZ305">
        <f t="shared" si="19"/>
        <v>0</v>
      </c>
      <c r="DA305">
        <f t="shared" si="20"/>
        <v>1</v>
      </c>
      <c r="DB305">
        <v>0</v>
      </c>
    </row>
    <row r="306" spans="1:106" x14ac:dyDescent="0.2">
      <c r="A306">
        <f>ROW(Source!A134)</f>
        <v>134</v>
      </c>
      <c r="B306">
        <v>16483241</v>
      </c>
      <c r="C306">
        <v>16483843</v>
      </c>
      <c r="D306">
        <v>15197682</v>
      </c>
      <c r="E306">
        <v>1</v>
      </c>
      <c r="F306">
        <v>1</v>
      </c>
      <c r="G306">
        <v>1</v>
      </c>
      <c r="H306">
        <v>3</v>
      </c>
      <c r="I306" t="s">
        <v>252</v>
      </c>
      <c r="J306" t="s">
        <v>254</v>
      </c>
      <c r="K306" t="s">
        <v>253</v>
      </c>
      <c r="L306">
        <v>1301</v>
      </c>
      <c r="N306">
        <v>1003</v>
      </c>
      <c r="O306" t="s">
        <v>147</v>
      </c>
      <c r="P306" t="s">
        <v>147</v>
      </c>
      <c r="Q306">
        <v>1</v>
      </c>
      <c r="W306">
        <v>0</v>
      </c>
      <c r="X306">
        <v>26470480</v>
      </c>
      <c r="Y306">
        <v>101</v>
      </c>
      <c r="AA306">
        <v>12.3</v>
      </c>
      <c r="AB306">
        <v>0</v>
      </c>
      <c r="AC306">
        <v>0</v>
      </c>
      <c r="AD306">
        <v>0</v>
      </c>
      <c r="AE306">
        <v>12.3</v>
      </c>
      <c r="AF306">
        <v>0</v>
      </c>
      <c r="AG306">
        <v>0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0</v>
      </c>
      <c r="AP306">
        <v>0</v>
      </c>
      <c r="AQ306">
        <v>0</v>
      </c>
      <c r="AR306">
        <v>0</v>
      </c>
      <c r="AS306" t="s">
        <v>4</v>
      </c>
      <c r="AT306">
        <v>101</v>
      </c>
      <c r="AU306" t="s">
        <v>4</v>
      </c>
      <c r="AV306">
        <v>0</v>
      </c>
      <c r="AW306">
        <v>1</v>
      </c>
      <c r="AX306">
        <v>-1</v>
      </c>
      <c r="AY306">
        <v>0</v>
      </c>
      <c r="AZ306">
        <v>0</v>
      </c>
      <c r="BA306" t="s">
        <v>4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Y306*Source!I134</f>
        <v>114.33199999999999</v>
      </c>
      <c r="CY306">
        <f t="shared" si="18"/>
        <v>12.3</v>
      </c>
      <c r="CZ306">
        <f t="shared" si="19"/>
        <v>12.3</v>
      </c>
      <c r="DA306">
        <f t="shared" si="20"/>
        <v>1</v>
      </c>
      <c r="DB306">
        <v>0</v>
      </c>
    </row>
    <row r="307" spans="1:106" x14ac:dyDescent="0.2">
      <c r="A307">
        <f>ROW(Source!A134)</f>
        <v>134</v>
      </c>
      <c r="B307">
        <v>16483241</v>
      </c>
      <c r="C307">
        <v>16483843</v>
      </c>
      <c r="D307">
        <v>15162763</v>
      </c>
      <c r="E307">
        <v>17</v>
      </c>
      <c r="F307">
        <v>1</v>
      </c>
      <c r="G307">
        <v>1</v>
      </c>
      <c r="H307">
        <v>3</v>
      </c>
      <c r="I307" t="s">
        <v>277</v>
      </c>
      <c r="J307" t="s">
        <v>4</v>
      </c>
      <c r="K307" t="s">
        <v>278</v>
      </c>
      <c r="L307">
        <v>1354</v>
      </c>
      <c r="N307">
        <v>1010</v>
      </c>
      <c r="O307" t="s">
        <v>82</v>
      </c>
      <c r="P307" t="s">
        <v>82</v>
      </c>
      <c r="Q307">
        <v>1</v>
      </c>
      <c r="W307">
        <v>0</v>
      </c>
      <c r="X307">
        <v>457303772</v>
      </c>
      <c r="Y307">
        <v>7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0</v>
      </c>
      <c r="AP307">
        <v>0</v>
      </c>
      <c r="AQ307">
        <v>0</v>
      </c>
      <c r="AR307">
        <v>0</v>
      </c>
      <c r="AS307" t="s">
        <v>4</v>
      </c>
      <c r="AT307">
        <v>7</v>
      </c>
      <c r="AU307" t="s">
        <v>4</v>
      </c>
      <c r="AV307">
        <v>0</v>
      </c>
      <c r="AW307">
        <v>2</v>
      </c>
      <c r="AX307">
        <v>16483869</v>
      </c>
      <c r="AY307">
        <v>1</v>
      </c>
      <c r="AZ307">
        <v>0</v>
      </c>
      <c r="BA307">
        <v>308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Y307*Source!I134</f>
        <v>7.9239999999999995</v>
      </c>
      <c r="CY307">
        <f t="shared" si="18"/>
        <v>0</v>
      </c>
      <c r="CZ307">
        <f t="shared" si="19"/>
        <v>0</v>
      </c>
      <c r="DA307">
        <f t="shared" si="20"/>
        <v>1</v>
      </c>
      <c r="DB307">
        <v>0</v>
      </c>
    </row>
    <row r="308" spans="1:106" x14ac:dyDescent="0.2">
      <c r="A308">
        <f>ROW(Source!A134)</f>
        <v>134</v>
      </c>
      <c r="B308">
        <v>16483241</v>
      </c>
      <c r="C308">
        <v>16483843</v>
      </c>
      <c r="D308">
        <v>15162762</v>
      </c>
      <c r="E308">
        <v>17</v>
      </c>
      <c r="F308">
        <v>1</v>
      </c>
      <c r="G308">
        <v>1</v>
      </c>
      <c r="H308">
        <v>3</v>
      </c>
      <c r="I308" t="s">
        <v>277</v>
      </c>
      <c r="J308" t="s">
        <v>4</v>
      </c>
      <c r="K308" t="s">
        <v>280</v>
      </c>
      <c r="L308">
        <v>1354</v>
      </c>
      <c r="N308">
        <v>1010</v>
      </c>
      <c r="O308" t="s">
        <v>82</v>
      </c>
      <c r="P308" t="s">
        <v>82</v>
      </c>
      <c r="Q308">
        <v>1</v>
      </c>
      <c r="W308">
        <v>0</v>
      </c>
      <c r="X308">
        <v>119324816</v>
      </c>
      <c r="Y308">
        <v>7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0</v>
      </c>
      <c r="AP308">
        <v>0</v>
      </c>
      <c r="AQ308">
        <v>0</v>
      </c>
      <c r="AR308">
        <v>0</v>
      </c>
      <c r="AS308" t="s">
        <v>4</v>
      </c>
      <c r="AT308">
        <v>7</v>
      </c>
      <c r="AU308" t="s">
        <v>4</v>
      </c>
      <c r="AV308">
        <v>0</v>
      </c>
      <c r="AW308">
        <v>2</v>
      </c>
      <c r="AX308">
        <v>16483870</v>
      </c>
      <c r="AY308">
        <v>1</v>
      </c>
      <c r="AZ308">
        <v>0</v>
      </c>
      <c r="BA308">
        <v>309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Y308*Source!I134</f>
        <v>7.9239999999999995</v>
      </c>
      <c r="CY308">
        <f t="shared" si="18"/>
        <v>0</v>
      </c>
      <c r="CZ308">
        <f t="shared" si="19"/>
        <v>0</v>
      </c>
      <c r="DA308">
        <f t="shared" si="20"/>
        <v>1</v>
      </c>
      <c r="DB308">
        <v>0</v>
      </c>
    </row>
    <row r="309" spans="1:106" x14ac:dyDescent="0.2">
      <c r="A309">
        <f>ROW(Source!A134)</f>
        <v>134</v>
      </c>
      <c r="B309">
        <v>16483241</v>
      </c>
      <c r="C309">
        <v>16483843</v>
      </c>
      <c r="D309">
        <v>15162761</v>
      </c>
      <c r="E309">
        <v>17</v>
      </c>
      <c r="F309">
        <v>1</v>
      </c>
      <c r="G309">
        <v>1</v>
      </c>
      <c r="H309">
        <v>3</v>
      </c>
      <c r="I309" t="s">
        <v>277</v>
      </c>
      <c r="J309" t="s">
        <v>4</v>
      </c>
      <c r="K309" t="s">
        <v>282</v>
      </c>
      <c r="L309">
        <v>1354</v>
      </c>
      <c r="N309">
        <v>1010</v>
      </c>
      <c r="O309" t="s">
        <v>82</v>
      </c>
      <c r="P309" t="s">
        <v>82</v>
      </c>
      <c r="Q309">
        <v>1</v>
      </c>
      <c r="W309">
        <v>0</v>
      </c>
      <c r="X309">
        <v>2133044040</v>
      </c>
      <c r="Y309">
        <v>40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0</v>
      </c>
      <c r="AP309">
        <v>0</v>
      </c>
      <c r="AQ309">
        <v>0</v>
      </c>
      <c r="AR309">
        <v>0</v>
      </c>
      <c r="AS309" t="s">
        <v>4</v>
      </c>
      <c r="AT309">
        <v>40</v>
      </c>
      <c r="AU309" t="s">
        <v>4</v>
      </c>
      <c r="AV309">
        <v>0</v>
      </c>
      <c r="AW309">
        <v>2</v>
      </c>
      <c r="AX309">
        <v>16483871</v>
      </c>
      <c r="AY309">
        <v>1</v>
      </c>
      <c r="AZ309">
        <v>0</v>
      </c>
      <c r="BA309">
        <v>310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Y309*Source!I134</f>
        <v>45.279999999999994</v>
      </c>
      <c r="CY309">
        <f t="shared" si="18"/>
        <v>0</v>
      </c>
      <c r="CZ309">
        <f t="shared" si="19"/>
        <v>0</v>
      </c>
      <c r="DA309">
        <f t="shared" si="20"/>
        <v>1</v>
      </c>
      <c r="DB309">
        <v>0</v>
      </c>
    </row>
    <row r="310" spans="1:106" x14ac:dyDescent="0.2">
      <c r="A310">
        <f>ROW(Source!A134)</f>
        <v>134</v>
      </c>
      <c r="B310">
        <v>16483241</v>
      </c>
      <c r="C310">
        <v>16483843</v>
      </c>
      <c r="D310">
        <v>15162759</v>
      </c>
      <c r="E310">
        <v>17</v>
      </c>
      <c r="F310">
        <v>1</v>
      </c>
      <c r="G310">
        <v>1</v>
      </c>
      <c r="H310">
        <v>3</v>
      </c>
      <c r="I310" t="s">
        <v>277</v>
      </c>
      <c r="J310" t="s">
        <v>4</v>
      </c>
      <c r="K310" t="s">
        <v>284</v>
      </c>
      <c r="L310">
        <v>1354</v>
      </c>
      <c r="N310">
        <v>1010</v>
      </c>
      <c r="O310" t="s">
        <v>82</v>
      </c>
      <c r="P310" t="s">
        <v>82</v>
      </c>
      <c r="Q310">
        <v>1</v>
      </c>
      <c r="W310">
        <v>0</v>
      </c>
      <c r="X310">
        <v>1953413105</v>
      </c>
      <c r="Y310">
        <v>8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0</v>
      </c>
      <c r="AP310">
        <v>0</v>
      </c>
      <c r="AQ310">
        <v>0</v>
      </c>
      <c r="AR310">
        <v>0</v>
      </c>
      <c r="AS310" t="s">
        <v>4</v>
      </c>
      <c r="AT310">
        <v>8</v>
      </c>
      <c r="AU310" t="s">
        <v>4</v>
      </c>
      <c r="AV310">
        <v>0</v>
      </c>
      <c r="AW310">
        <v>2</v>
      </c>
      <c r="AX310">
        <v>16483872</v>
      </c>
      <c r="AY310">
        <v>1</v>
      </c>
      <c r="AZ310">
        <v>0</v>
      </c>
      <c r="BA310">
        <v>311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Y310*Source!I134</f>
        <v>9.0559999999999992</v>
      </c>
      <c r="CY310">
        <f t="shared" si="18"/>
        <v>0</v>
      </c>
      <c r="CZ310">
        <f t="shared" si="19"/>
        <v>0</v>
      </c>
      <c r="DA310">
        <f t="shared" si="20"/>
        <v>1</v>
      </c>
      <c r="DB310">
        <v>0</v>
      </c>
    </row>
    <row r="311" spans="1:106" x14ac:dyDescent="0.2">
      <c r="A311">
        <f>ROW(Source!A134)</f>
        <v>134</v>
      </c>
      <c r="B311">
        <v>16483241</v>
      </c>
      <c r="C311">
        <v>16483843</v>
      </c>
      <c r="D311">
        <v>15162760</v>
      </c>
      <c r="E311">
        <v>17</v>
      </c>
      <c r="F311">
        <v>1</v>
      </c>
      <c r="G311">
        <v>1</v>
      </c>
      <c r="H311">
        <v>3</v>
      </c>
      <c r="I311" t="s">
        <v>277</v>
      </c>
      <c r="J311" t="s">
        <v>4</v>
      </c>
      <c r="K311" t="s">
        <v>286</v>
      </c>
      <c r="L311">
        <v>1354</v>
      </c>
      <c r="N311">
        <v>1010</v>
      </c>
      <c r="O311" t="s">
        <v>82</v>
      </c>
      <c r="P311" t="s">
        <v>82</v>
      </c>
      <c r="Q311">
        <v>1</v>
      </c>
      <c r="W311">
        <v>0</v>
      </c>
      <c r="X311">
        <v>-333106949</v>
      </c>
      <c r="Y311">
        <v>8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0</v>
      </c>
      <c r="AP311">
        <v>0</v>
      </c>
      <c r="AQ311">
        <v>0</v>
      </c>
      <c r="AR311">
        <v>0</v>
      </c>
      <c r="AS311" t="s">
        <v>4</v>
      </c>
      <c r="AT311">
        <v>8</v>
      </c>
      <c r="AU311" t="s">
        <v>4</v>
      </c>
      <c r="AV311">
        <v>0</v>
      </c>
      <c r="AW311">
        <v>2</v>
      </c>
      <c r="AX311">
        <v>16483873</v>
      </c>
      <c r="AY311">
        <v>1</v>
      </c>
      <c r="AZ311">
        <v>0</v>
      </c>
      <c r="BA311">
        <v>312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Y311*Source!I134</f>
        <v>9.0559999999999992</v>
      </c>
      <c r="CY311">
        <f t="shared" si="18"/>
        <v>0</v>
      </c>
      <c r="CZ311">
        <f t="shared" si="19"/>
        <v>0</v>
      </c>
      <c r="DA311">
        <f t="shared" si="20"/>
        <v>1</v>
      </c>
      <c r="DB311">
        <v>0</v>
      </c>
    </row>
    <row r="312" spans="1:106" x14ac:dyDescent="0.2">
      <c r="A312">
        <f>ROW(Source!A134)</f>
        <v>134</v>
      </c>
      <c r="B312">
        <v>16483241</v>
      </c>
      <c r="C312">
        <v>16483843</v>
      </c>
      <c r="D312">
        <v>15197768</v>
      </c>
      <c r="E312">
        <v>1</v>
      </c>
      <c r="F312">
        <v>1</v>
      </c>
      <c r="G312">
        <v>1</v>
      </c>
      <c r="H312">
        <v>3</v>
      </c>
      <c r="I312" t="s">
        <v>256</v>
      </c>
      <c r="J312" t="s">
        <v>259</v>
      </c>
      <c r="K312" t="s">
        <v>257</v>
      </c>
      <c r="L312">
        <v>1355</v>
      </c>
      <c r="N312">
        <v>1010</v>
      </c>
      <c r="O312" t="s">
        <v>258</v>
      </c>
      <c r="P312" t="s">
        <v>258</v>
      </c>
      <c r="Q312">
        <v>100</v>
      </c>
      <c r="W312">
        <v>0</v>
      </c>
      <c r="X312">
        <v>1345842772</v>
      </c>
      <c r="Y312">
        <v>7.9505000000000006E-2</v>
      </c>
      <c r="AA312">
        <v>63</v>
      </c>
      <c r="AB312">
        <v>0</v>
      </c>
      <c r="AC312">
        <v>0</v>
      </c>
      <c r="AD312">
        <v>0</v>
      </c>
      <c r="AE312">
        <v>63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0</v>
      </c>
      <c r="AP312">
        <v>0</v>
      </c>
      <c r="AQ312">
        <v>0</v>
      </c>
      <c r="AR312">
        <v>0</v>
      </c>
      <c r="AS312" t="s">
        <v>4</v>
      </c>
      <c r="AT312">
        <v>7.9505000000000006E-2</v>
      </c>
      <c r="AU312" t="s">
        <v>4</v>
      </c>
      <c r="AV312">
        <v>0</v>
      </c>
      <c r="AW312">
        <v>1</v>
      </c>
      <c r="AX312">
        <v>-1</v>
      </c>
      <c r="AY312">
        <v>0</v>
      </c>
      <c r="AZ312">
        <v>0</v>
      </c>
      <c r="BA312" t="s">
        <v>4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Y312*Source!I134</f>
        <v>8.9999659999999995E-2</v>
      </c>
      <c r="CY312">
        <f t="shared" si="18"/>
        <v>63</v>
      </c>
      <c r="CZ312">
        <f t="shared" si="19"/>
        <v>63</v>
      </c>
      <c r="DA312">
        <f t="shared" si="20"/>
        <v>1</v>
      </c>
      <c r="DB312">
        <v>0</v>
      </c>
    </row>
    <row r="313" spans="1:106" x14ac:dyDescent="0.2">
      <c r="A313">
        <f>ROW(Source!A134)</f>
        <v>134</v>
      </c>
      <c r="B313">
        <v>16483241</v>
      </c>
      <c r="C313">
        <v>16483843</v>
      </c>
      <c r="D313">
        <v>15197770</v>
      </c>
      <c r="E313">
        <v>1</v>
      </c>
      <c r="F313">
        <v>1</v>
      </c>
      <c r="G313">
        <v>1</v>
      </c>
      <c r="H313">
        <v>3</v>
      </c>
      <c r="I313" t="s">
        <v>261</v>
      </c>
      <c r="J313" t="s">
        <v>263</v>
      </c>
      <c r="K313" t="s">
        <v>262</v>
      </c>
      <c r="L313">
        <v>1355</v>
      </c>
      <c r="N313">
        <v>1010</v>
      </c>
      <c r="O313" t="s">
        <v>258</v>
      </c>
      <c r="P313" t="s">
        <v>258</v>
      </c>
      <c r="Q313">
        <v>100</v>
      </c>
      <c r="W313">
        <v>0</v>
      </c>
      <c r="X313">
        <v>1906340979</v>
      </c>
      <c r="Y313">
        <v>7.9505000000000006E-2</v>
      </c>
      <c r="AA313">
        <v>63</v>
      </c>
      <c r="AB313">
        <v>0</v>
      </c>
      <c r="AC313">
        <v>0</v>
      </c>
      <c r="AD313">
        <v>0</v>
      </c>
      <c r="AE313">
        <v>63</v>
      </c>
      <c r="AF313">
        <v>0</v>
      </c>
      <c r="AG313">
        <v>0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0</v>
      </c>
      <c r="AP313">
        <v>0</v>
      </c>
      <c r="AQ313">
        <v>0</v>
      </c>
      <c r="AR313">
        <v>0</v>
      </c>
      <c r="AS313" t="s">
        <v>4</v>
      </c>
      <c r="AT313">
        <v>7.9505000000000006E-2</v>
      </c>
      <c r="AU313" t="s">
        <v>4</v>
      </c>
      <c r="AV313">
        <v>0</v>
      </c>
      <c r="AW313">
        <v>1</v>
      </c>
      <c r="AX313">
        <v>-1</v>
      </c>
      <c r="AY313">
        <v>0</v>
      </c>
      <c r="AZ313">
        <v>0</v>
      </c>
      <c r="BA313" t="s">
        <v>4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Y313*Source!I134</f>
        <v>8.9999659999999995E-2</v>
      </c>
      <c r="CY313">
        <f t="shared" si="18"/>
        <v>63</v>
      </c>
      <c r="CZ313">
        <f t="shared" si="19"/>
        <v>63</v>
      </c>
      <c r="DA313">
        <f t="shared" si="20"/>
        <v>1</v>
      </c>
      <c r="DB313">
        <v>0</v>
      </c>
    </row>
    <row r="314" spans="1:106" x14ac:dyDescent="0.2">
      <c r="A314">
        <f>ROW(Source!A134)</f>
        <v>134</v>
      </c>
      <c r="B314">
        <v>16483241</v>
      </c>
      <c r="C314">
        <v>16483843</v>
      </c>
      <c r="D314">
        <v>15197772</v>
      </c>
      <c r="E314">
        <v>1</v>
      </c>
      <c r="F314">
        <v>1</v>
      </c>
      <c r="G314">
        <v>1</v>
      </c>
      <c r="H314">
        <v>3</v>
      </c>
      <c r="I314" t="s">
        <v>265</v>
      </c>
      <c r="J314" t="s">
        <v>267</v>
      </c>
      <c r="K314" t="s">
        <v>266</v>
      </c>
      <c r="L314">
        <v>1355</v>
      </c>
      <c r="N314">
        <v>1010</v>
      </c>
      <c r="O314" t="s">
        <v>258</v>
      </c>
      <c r="P314" t="s">
        <v>258</v>
      </c>
      <c r="Q314">
        <v>100</v>
      </c>
      <c r="W314">
        <v>0</v>
      </c>
      <c r="X314">
        <v>848075668</v>
      </c>
      <c r="Y314">
        <v>0.39752700000000002</v>
      </c>
      <c r="AA314">
        <v>128</v>
      </c>
      <c r="AB314">
        <v>0</v>
      </c>
      <c r="AC314">
        <v>0</v>
      </c>
      <c r="AD314">
        <v>0</v>
      </c>
      <c r="AE314">
        <v>128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0</v>
      </c>
      <c r="AP314">
        <v>0</v>
      </c>
      <c r="AQ314">
        <v>0</v>
      </c>
      <c r="AR314">
        <v>0</v>
      </c>
      <c r="AS314" t="s">
        <v>4</v>
      </c>
      <c r="AT314">
        <v>0.39752700000000002</v>
      </c>
      <c r="AU314" t="s">
        <v>4</v>
      </c>
      <c r="AV314">
        <v>0</v>
      </c>
      <c r="AW314">
        <v>1</v>
      </c>
      <c r="AX314">
        <v>-1</v>
      </c>
      <c r="AY314">
        <v>0</v>
      </c>
      <c r="AZ314">
        <v>0</v>
      </c>
      <c r="BA314" t="s">
        <v>4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Y314*Source!I134</f>
        <v>0.45000056399999999</v>
      </c>
      <c r="CY314">
        <f t="shared" si="18"/>
        <v>128</v>
      </c>
      <c r="CZ314">
        <f t="shared" si="19"/>
        <v>128</v>
      </c>
      <c r="DA314">
        <f t="shared" si="20"/>
        <v>1</v>
      </c>
      <c r="DB314">
        <v>0</v>
      </c>
    </row>
    <row r="315" spans="1:106" x14ac:dyDescent="0.2">
      <c r="A315">
        <f>ROW(Source!A134)</f>
        <v>134</v>
      </c>
      <c r="B315">
        <v>16483241</v>
      </c>
      <c r="C315">
        <v>16483843</v>
      </c>
      <c r="D315">
        <v>15197774</v>
      </c>
      <c r="E315">
        <v>1</v>
      </c>
      <c r="F315">
        <v>1</v>
      </c>
      <c r="G315">
        <v>1</v>
      </c>
      <c r="H315">
        <v>3</v>
      </c>
      <c r="I315" t="s">
        <v>269</v>
      </c>
      <c r="J315" t="s">
        <v>271</v>
      </c>
      <c r="K315" t="s">
        <v>270</v>
      </c>
      <c r="L315">
        <v>1355</v>
      </c>
      <c r="N315">
        <v>1010</v>
      </c>
      <c r="O315" t="s">
        <v>258</v>
      </c>
      <c r="P315" t="s">
        <v>258</v>
      </c>
      <c r="Q315">
        <v>100</v>
      </c>
      <c r="W315">
        <v>0</v>
      </c>
      <c r="X315">
        <v>1508644261</v>
      </c>
      <c r="Y315">
        <v>7.0670999999999998E-2</v>
      </c>
      <c r="AA315">
        <v>128</v>
      </c>
      <c r="AB315">
        <v>0</v>
      </c>
      <c r="AC315">
        <v>0</v>
      </c>
      <c r="AD315">
        <v>0</v>
      </c>
      <c r="AE315">
        <v>128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0</v>
      </c>
      <c r="AP315">
        <v>0</v>
      </c>
      <c r="AQ315">
        <v>0</v>
      </c>
      <c r="AR315">
        <v>0</v>
      </c>
      <c r="AS315" t="s">
        <v>4</v>
      </c>
      <c r="AT315">
        <v>7.0670999999999998E-2</v>
      </c>
      <c r="AU315" t="s">
        <v>4</v>
      </c>
      <c r="AV315">
        <v>0</v>
      </c>
      <c r="AW315">
        <v>1</v>
      </c>
      <c r="AX315">
        <v>-1</v>
      </c>
      <c r="AY315">
        <v>0</v>
      </c>
      <c r="AZ315">
        <v>0</v>
      </c>
      <c r="BA315" t="s">
        <v>4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Y315*Source!I134</f>
        <v>7.9999571999999991E-2</v>
      </c>
      <c r="CY315">
        <f t="shared" si="18"/>
        <v>128</v>
      </c>
      <c r="CZ315">
        <f t="shared" si="19"/>
        <v>128</v>
      </c>
      <c r="DA315">
        <f t="shared" si="20"/>
        <v>1</v>
      </c>
      <c r="DB315">
        <v>0</v>
      </c>
    </row>
    <row r="316" spans="1:106" x14ac:dyDescent="0.2">
      <c r="A316">
        <f>ROW(Source!A134)</f>
        <v>134</v>
      </c>
      <c r="B316">
        <v>16483241</v>
      </c>
      <c r="C316">
        <v>16483843</v>
      </c>
      <c r="D316">
        <v>15197776</v>
      </c>
      <c r="E316">
        <v>1</v>
      </c>
      <c r="F316">
        <v>1</v>
      </c>
      <c r="G316">
        <v>1</v>
      </c>
      <c r="H316">
        <v>3</v>
      </c>
      <c r="I316" t="s">
        <v>273</v>
      </c>
      <c r="J316" t="s">
        <v>275</v>
      </c>
      <c r="K316" t="s">
        <v>274</v>
      </c>
      <c r="L316">
        <v>1355</v>
      </c>
      <c r="N316">
        <v>1010</v>
      </c>
      <c r="O316" t="s">
        <v>258</v>
      </c>
      <c r="P316" t="s">
        <v>258</v>
      </c>
      <c r="Q316">
        <v>100</v>
      </c>
      <c r="W316">
        <v>0</v>
      </c>
      <c r="X316">
        <v>-1530028590</v>
      </c>
      <c r="Y316">
        <v>7.0670999999999998E-2</v>
      </c>
      <c r="AA316">
        <v>128</v>
      </c>
      <c r="AB316">
        <v>0</v>
      </c>
      <c r="AC316">
        <v>0</v>
      </c>
      <c r="AD316">
        <v>0</v>
      </c>
      <c r="AE316">
        <v>128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0</v>
      </c>
      <c r="AP316">
        <v>0</v>
      </c>
      <c r="AQ316">
        <v>0</v>
      </c>
      <c r="AR316">
        <v>0</v>
      </c>
      <c r="AS316" t="s">
        <v>4</v>
      </c>
      <c r="AT316">
        <v>7.0670999999999998E-2</v>
      </c>
      <c r="AU316" t="s">
        <v>4</v>
      </c>
      <c r="AV316">
        <v>0</v>
      </c>
      <c r="AW316">
        <v>1</v>
      </c>
      <c r="AX316">
        <v>-1</v>
      </c>
      <c r="AY316">
        <v>0</v>
      </c>
      <c r="AZ316">
        <v>0</v>
      </c>
      <c r="BA316" t="s">
        <v>4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Y316*Source!I134</f>
        <v>7.9999571999999991E-2</v>
      </c>
      <c r="CY316">
        <f t="shared" si="18"/>
        <v>128</v>
      </c>
      <c r="CZ316">
        <f t="shared" si="19"/>
        <v>128</v>
      </c>
      <c r="DA316">
        <f t="shared" si="20"/>
        <v>1</v>
      </c>
      <c r="DB316">
        <v>0</v>
      </c>
    </row>
    <row r="317" spans="1:106" x14ac:dyDescent="0.2">
      <c r="A317">
        <f>ROW(Source!A135)</f>
        <v>135</v>
      </c>
      <c r="B317">
        <v>16483255</v>
      </c>
      <c r="C317">
        <v>16483843</v>
      </c>
      <c r="D317">
        <v>15438286</v>
      </c>
      <c r="E317">
        <v>1</v>
      </c>
      <c r="F317">
        <v>1</v>
      </c>
      <c r="G317">
        <v>1</v>
      </c>
      <c r="H317">
        <v>1</v>
      </c>
      <c r="I317" t="s">
        <v>876</v>
      </c>
      <c r="J317" t="s">
        <v>4</v>
      </c>
      <c r="K317" t="s">
        <v>877</v>
      </c>
      <c r="L317">
        <v>1191</v>
      </c>
      <c r="N317">
        <v>1013</v>
      </c>
      <c r="O317" t="s">
        <v>695</v>
      </c>
      <c r="P317" t="s">
        <v>695</v>
      </c>
      <c r="Q317">
        <v>1</v>
      </c>
      <c r="W317">
        <v>0</v>
      </c>
      <c r="X317">
        <v>-1027537862</v>
      </c>
      <c r="Y317">
        <v>7.6819999999999995</v>
      </c>
      <c r="AA317">
        <v>0</v>
      </c>
      <c r="AB317">
        <v>0</v>
      </c>
      <c r="AC317">
        <v>0</v>
      </c>
      <c r="AD317">
        <v>59.95</v>
      </c>
      <c r="AE317">
        <v>0</v>
      </c>
      <c r="AF317">
        <v>0</v>
      </c>
      <c r="AG317">
        <v>0</v>
      </c>
      <c r="AH317">
        <v>9.18</v>
      </c>
      <c r="AI317">
        <v>1</v>
      </c>
      <c r="AJ317">
        <v>1</v>
      </c>
      <c r="AK317">
        <v>1</v>
      </c>
      <c r="AL317">
        <v>6.53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4</v>
      </c>
      <c r="AT317">
        <v>6.68</v>
      </c>
      <c r="AU317" t="s">
        <v>77</v>
      </c>
      <c r="AV317">
        <v>1</v>
      </c>
      <c r="AW317">
        <v>2</v>
      </c>
      <c r="AX317">
        <v>16483862</v>
      </c>
      <c r="AY317">
        <v>1</v>
      </c>
      <c r="AZ317">
        <v>0</v>
      </c>
      <c r="BA317">
        <v>313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Y317*Source!I135</f>
        <v>8.6960239999999978</v>
      </c>
      <c r="CY317">
        <f>AD317</f>
        <v>59.95</v>
      </c>
      <c r="CZ317">
        <f>AH317</f>
        <v>9.18</v>
      </c>
      <c r="DA317">
        <f>AL317</f>
        <v>6.53</v>
      </c>
      <c r="DB317">
        <v>0</v>
      </c>
    </row>
    <row r="318" spans="1:106" x14ac:dyDescent="0.2">
      <c r="A318">
        <f>ROW(Source!A135)</f>
        <v>135</v>
      </c>
      <c r="B318">
        <v>16483255</v>
      </c>
      <c r="C318">
        <v>16483843</v>
      </c>
      <c r="D318">
        <v>15430395</v>
      </c>
      <c r="E318">
        <v>1</v>
      </c>
      <c r="F318">
        <v>1</v>
      </c>
      <c r="G318">
        <v>1</v>
      </c>
      <c r="H318">
        <v>1</v>
      </c>
      <c r="I318" t="s">
        <v>696</v>
      </c>
      <c r="J318" t="s">
        <v>4</v>
      </c>
      <c r="K318" t="s">
        <v>697</v>
      </c>
      <c r="L318">
        <v>1191</v>
      </c>
      <c r="N318">
        <v>1013</v>
      </c>
      <c r="O318" t="s">
        <v>695</v>
      </c>
      <c r="P318" t="s">
        <v>695</v>
      </c>
      <c r="Q318">
        <v>1</v>
      </c>
      <c r="W318">
        <v>0</v>
      </c>
      <c r="X318">
        <v>-1417349443</v>
      </c>
      <c r="Y318">
        <v>0.04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6.53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4</v>
      </c>
      <c r="AT318">
        <v>0.04</v>
      </c>
      <c r="AU318" t="s">
        <v>4</v>
      </c>
      <c r="AV318">
        <v>2</v>
      </c>
      <c r="AW318">
        <v>2</v>
      </c>
      <c r="AX318">
        <v>16483863</v>
      </c>
      <c r="AY318">
        <v>1</v>
      </c>
      <c r="AZ318">
        <v>2048</v>
      </c>
      <c r="BA318">
        <v>314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Y318*Source!I135</f>
        <v>4.5279999999999994E-2</v>
      </c>
      <c r="CY318">
        <f>AD318</f>
        <v>0</v>
      </c>
      <c r="CZ318">
        <f>AH318</f>
        <v>0</v>
      </c>
      <c r="DA318">
        <f>AL318</f>
        <v>1</v>
      </c>
      <c r="DB318">
        <v>0</v>
      </c>
    </row>
    <row r="319" spans="1:106" x14ac:dyDescent="0.2">
      <c r="A319">
        <f>ROW(Source!A135)</f>
        <v>135</v>
      </c>
      <c r="B319">
        <v>16483255</v>
      </c>
      <c r="C319">
        <v>16483843</v>
      </c>
      <c r="D319">
        <v>15247974</v>
      </c>
      <c r="E319">
        <v>1</v>
      </c>
      <c r="F319">
        <v>1</v>
      </c>
      <c r="G319">
        <v>1</v>
      </c>
      <c r="H319">
        <v>2</v>
      </c>
      <c r="I319" t="s">
        <v>716</v>
      </c>
      <c r="J319" t="s">
        <v>717</v>
      </c>
      <c r="K319" t="s">
        <v>718</v>
      </c>
      <c r="L319">
        <v>1368</v>
      </c>
      <c r="N319">
        <v>1011</v>
      </c>
      <c r="O319" t="s">
        <v>701</v>
      </c>
      <c r="P319" t="s">
        <v>701</v>
      </c>
      <c r="Q319">
        <v>1</v>
      </c>
      <c r="W319">
        <v>0</v>
      </c>
      <c r="X319">
        <v>1188625873</v>
      </c>
      <c r="Y319">
        <v>6.2500000000000003E-3</v>
      </c>
      <c r="AA319">
        <v>0</v>
      </c>
      <c r="AB319">
        <v>204.13</v>
      </c>
      <c r="AC319">
        <v>13.5</v>
      </c>
      <c r="AD319">
        <v>0</v>
      </c>
      <c r="AE319">
        <v>0</v>
      </c>
      <c r="AF319">
        <v>31.26</v>
      </c>
      <c r="AG319">
        <v>13.5</v>
      </c>
      <c r="AH319">
        <v>0</v>
      </c>
      <c r="AI319">
        <v>1</v>
      </c>
      <c r="AJ319">
        <v>6.53</v>
      </c>
      <c r="AK319">
        <v>1</v>
      </c>
      <c r="AL319">
        <v>1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4</v>
      </c>
      <c r="AT319">
        <v>5.0000000000000001E-3</v>
      </c>
      <c r="AU319" t="s">
        <v>76</v>
      </c>
      <c r="AV319">
        <v>0</v>
      </c>
      <c r="AW319">
        <v>2</v>
      </c>
      <c r="AX319">
        <v>16483864</v>
      </c>
      <c r="AY319">
        <v>1</v>
      </c>
      <c r="AZ319">
        <v>0</v>
      </c>
      <c r="BA319">
        <v>315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Y319*Source!I135</f>
        <v>7.0749999999999997E-3</v>
      </c>
      <c r="CY319">
        <f>AB319</f>
        <v>204.13</v>
      </c>
      <c r="CZ319">
        <f>AF319</f>
        <v>31.26</v>
      </c>
      <c r="DA319">
        <f>AJ319</f>
        <v>6.53</v>
      </c>
      <c r="DB319">
        <v>0</v>
      </c>
    </row>
    <row r="320" spans="1:106" x14ac:dyDescent="0.2">
      <c r="A320">
        <f>ROW(Source!A135)</f>
        <v>135</v>
      </c>
      <c r="B320">
        <v>16483255</v>
      </c>
      <c r="C320">
        <v>16483843</v>
      </c>
      <c r="D320">
        <v>15249073</v>
      </c>
      <c r="E320">
        <v>1</v>
      </c>
      <c r="F320">
        <v>1</v>
      </c>
      <c r="G320">
        <v>1</v>
      </c>
      <c r="H320">
        <v>2</v>
      </c>
      <c r="I320" t="s">
        <v>698</v>
      </c>
      <c r="J320" t="s">
        <v>699</v>
      </c>
      <c r="K320" t="s">
        <v>700</v>
      </c>
      <c r="L320">
        <v>1368</v>
      </c>
      <c r="N320">
        <v>1011</v>
      </c>
      <c r="O320" t="s">
        <v>701</v>
      </c>
      <c r="P320" t="s">
        <v>701</v>
      </c>
      <c r="Q320">
        <v>1</v>
      </c>
      <c r="W320">
        <v>0</v>
      </c>
      <c r="X320">
        <v>1372534845</v>
      </c>
      <c r="Y320">
        <v>3.7499999999999999E-2</v>
      </c>
      <c r="AA320">
        <v>0</v>
      </c>
      <c r="AB320">
        <v>429.09</v>
      </c>
      <c r="AC320">
        <v>11.6</v>
      </c>
      <c r="AD320">
        <v>0</v>
      </c>
      <c r="AE320">
        <v>0</v>
      </c>
      <c r="AF320">
        <v>65.709999999999994</v>
      </c>
      <c r="AG320">
        <v>11.6</v>
      </c>
      <c r="AH320">
        <v>0</v>
      </c>
      <c r="AI320">
        <v>1</v>
      </c>
      <c r="AJ320">
        <v>6.53</v>
      </c>
      <c r="AK320">
        <v>1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4</v>
      </c>
      <c r="AT320">
        <v>0.03</v>
      </c>
      <c r="AU320" t="s">
        <v>76</v>
      </c>
      <c r="AV320">
        <v>0</v>
      </c>
      <c r="AW320">
        <v>2</v>
      </c>
      <c r="AX320">
        <v>16483865</v>
      </c>
      <c r="AY320">
        <v>1</v>
      </c>
      <c r="AZ320">
        <v>0</v>
      </c>
      <c r="BA320">
        <v>316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Y320*Source!I135</f>
        <v>4.2449999999999995E-2</v>
      </c>
      <c r="CY320">
        <f>AB320</f>
        <v>429.09</v>
      </c>
      <c r="CZ320">
        <f>AF320</f>
        <v>65.709999999999994</v>
      </c>
      <c r="DA320">
        <f>AJ320</f>
        <v>6.53</v>
      </c>
      <c r="DB320">
        <v>0</v>
      </c>
    </row>
    <row r="321" spans="1:106" x14ac:dyDescent="0.2">
      <c r="A321">
        <f>ROW(Source!A135)</f>
        <v>135</v>
      </c>
      <c r="B321">
        <v>16483255</v>
      </c>
      <c r="C321">
        <v>16483843</v>
      </c>
      <c r="D321">
        <v>15169972</v>
      </c>
      <c r="E321">
        <v>1</v>
      </c>
      <c r="F321">
        <v>1</v>
      </c>
      <c r="G321">
        <v>1</v>
      </c>
      <c r="H321">
        <v>3</v>
      </c>
      <c r="I321" t="s">
        <v>878</v>
      </c>
      <c r="J321" t="s">
        <v>879</v>
      </c>
      <c r="K321" t="s">
        <v>880</v>
      </c>
      <c r="L321">
        <v>1355</v>
      </c>
      <c r="N321">
        <v>1010</v>
      </c>
      <c r="O321" t="s">
        <v>258</v>
      </c>
      <c r="P321" t="s">
        <v>258</v>
      </c>
      <c r="Q321">
        <v>100</v>
      </c>
      <c r="W321">
        <v>0</v>
      </c>
      <c r="X321">
        <v>-725528132</v>
      </c>
      <c r="Y321">
        <v>2.63</v>
      </c>
      <c r="AA321">
        <v>78.36</v>
      </c>
      <c r="AB321">
        <v>0</v>
      </c>
      <c r="AC321">
        <v>0</v>
      </c>
      <c r="AD321">
        <v>0</v>
      </c>
      <c r="AE321">
        <v>12</v>
      </c>
      <c r="AF321">
        <v>0</v>
      </c>
      <c r="AG321">
        <v>0</v>
      </c>
      <c r="AH321">
        <v>0</v>
      </c>
      <c r="AI321">
        <v>6.53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4</v>
      </c>
      <c r="AT321">
        <v>2.63</v>
      </c>
      <c r="AU321" t="s">
        <v>4</v>
      </c>
      <c r="AV321">
        <v>0</v>
      </c>
      <c r="AW321">
        <v>2</v>
      </c>
      <c r="AX321">
        <v>16483866</v>
      </c>
      <c r="AY321">
        <v>1</v>
      </c>
      <c r="AZ321">
        <v>0</v>
      </c>
      <c r="BA321">
        <v>317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Y321*Source!I135</f>
        <v>2.9771599999999996</v>
      </c>
      <c r="CY321">
        <f t="shared" ref="CY321:CY334" si="21">AA321</f>
        <v>78.36</v>
      </c>
      <c r="CZ321">
        <f t="shared" ref="CZ321:CZ334" si="22">AE321</f>
        <v>12</v>
      </c>
      <c r="DA321">
        <f t="shared" ref="DA321:DA334" si="23">AI321</f>
        <v>6.53</v>
      </c>
      <c r="DB321">
        <v>0</v>
      </c>
    </row>
    <row r="322" spans="1:106" x14ac:dyDescent="0.2">
      <c r="A322">
        <f>ROW(Source!A135)</f>
        <v>135</v>
      </c>
      <c r="B322">
        <v>16483255</v>
      </c>
      <c r="C322">
        <v>16483843</v>
      </c>
      <c r="D322">
        <v>15170075</v>
      </c>
      <c r="E322">
        <v>1</v>
      </c>
      <c r="F322">
        <v>1</v>
      </c>
      <c r="G322">
        <v>1</v>
      </c>
      <c r="H322">
        <v>3</v>
      </c>
      <c r="I322" t="s">
        <v>881</v>
      </c>
      <c r="J322" t="s">
        <v>882</v>
      </c>
      <c r="K322" t="s">
        <v>883</v>
      </c>
      <c r="L322">
        <v>1356</v>
      </c>
      <c r="N322">
        <v>1010</v>
      </c>
      <c r="O322" t="s">
        <v>127</v>
      </c>
      <c r="P322" t="s">
        <v>127</v>
      </c>
      <c r="Q322">
        <v>1000</v>
      </c>
      <c r="W322">
        <v>0</v>
      </c>
      <c r="X322">
        <v>1130533903</v>
      </c>
      <c r="Y322">
        <v>0.26300000000000001</v>
      </c>
      <c r="AA322">
        <v>1044.8</v>
      </c>
      <c r="AB322">
        <v>0</v>
      </c>
      <c r="AC322">
        <v>0</v>
      </c>
      <c r="AD322">
        <v>0</v>
      </c>
      <c r="AE322">
        <v>160</v>
      </c>
      <c r="AF322">
        <v>0</v>
      </c>
      <c r="AG322">
        <v>0</v>
      </c>
      <c r="AH322">
        <v>0</v>
      </c>
      <c r="AI322">
        <v>6.53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4</v>
      </c>
      <c r="AT322">
        <v>0.26300000000000001</v>
      </c>
      <c r="AU322" t="s">
        <v>4</v>
      </c>
      <c r="AV322">
        <v>0</v>
      </c>
      <c r="AW322">
        <v>2</v>
      </c>
      <c r="AX322">
        <v>16483867</v>
      </c>
      <c r="AY322">
        <v>1</v>
      </c>
      <c r="AZ322">
        <v>0</v>
      </c>
      <c r="BA322">
        <v>318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Y322*Source!I135</f>
        <v>0.29771599999999998</v>
      </c>
      <c r="CY322">
        <f t="shared" si="21"/>
        <v>1044.8</v>
      </c>
      <c r="CZ322">
        <f t="shared" si="22"/>
        <v>160</v>
      </c>
      <c r="DA322">
        <f t="shared" si="23"/>
        <v>6.53</v>
      </c>
      <c r="DB322">
        <v>0</v>
      </c>
    </row>
    <row r="323" spans="1:106" x14ac:dyDescent="0.2">
      <c r="A323">
        <f>ROW(Source!A135)</f>
        <v>135</v>
      </c>
      <c r="B323">
        <v>16483255</v>
      </c>
      <c r="C323">
        <v>16483843</v>
      </c>
      <c r="D323">
        <v>15162756</v>
      </c>
      <c r="E323">
        <v>17</v>
      </c>
      <c r="F323">
        <v>1</v>
      </c>
      <c r="G323">
        <v>1</v>
      </c>
      <c r="H323">
        <v>3</v>
      </c>
      <c r="I323" t="s">
        <v>249</v>
      </c>
      <c r="J323" t="s">
        <v>4</v>
      </c>
      <c r="K323" t="s">
        <v>250</v>
      </c>
      <c r="L323">
        <v>1301</v>
      </c>
      <c r="N323">
        <v>1003</v>
      </c>
      <c r="O323" t="s">
        <v>147</v>
      </c>
      <c r="P323" t="s">
        <v>147</v>
      </c>
      <c r="Q323">
        <v>1</v>
      </c>
      <c r="W323">
        <v>0</v>
      </c>
      <c r="X323">
        <v>-2049262376</v>
      </c>
      <c r="Y323">
        <v>101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6.53</v>
      </c>
      <c r="AJ323">
        <v>1</v>
      </c>
      <c r="AK323">
        <v>1</v>
      </c>
      <c r="AL323">
        <v>1</v>
      </c>
      <c r="AN323">
        <v>0</v>
      </c>
      <c r="AO323">
        <v>0</v>
      </c>
      <c r="AP323">
        <v>0</v>
      </c>
      <c r="AQ323">
        <v>0</v>
      </c>
      <c r="AR323">
        <v>0</v>
      </c>
      <c r="AS323" t="s">
        <v>4</v>
      </c>
      <c r="AT323">
        <v>101</v>
      </c>
      <c r="AU323" t="s">
        <v>4</v>
      </c>
      <c r="AV323">
        <v>0</v>
      </c>
      <c r="AW323">
        <v>2</v>
      </c>
      <c r="AX323">
        <v>16483868</v>
      </c>
      <c r="AY323">
        <v>1</v>
      </c>
      <c r="AZ323">
        <v>0</v>
      </c>
      <c r="BA323">
        <v>319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Y323*Source!I135</f>
        <v>114.33199999999999</v>
      </c>
      <c r="CY323">
        <f t="shared" si="21"/>
        <v>0</v>
      </c>
      <c r="CZ323">
        <f t="shared" si="22"/>
        <v>0</v>
      </c>
      <c r="DA323">
        <f t="shared" si="23"/>
        <v>6.53</v>
      </c>
      <c r="DB323">
        <v>0</v>
      </c>
    </row>
    <row r="324" spans="1:106" x14ac:dyDescent="0.2">
      <c r="A324">
        <f>ROW(Source!A135)</f>
        <v>135</v>
      </c>
      <c r="B324">
        <v>16483255</v>
      </c>
      <c r="C324">
        <v>16483843</v>
      </c>
      <c r="D324">
        <v>15197682</v>
      </c>
      <c r="E324">
        <v>1</v>
      </c>
      <c r="F324">
        <v>1</v>
      </c>
      <c r="G324">
        <v>1</v>
      </c>
      <c r="H324">
        <v>3</v>
      </c>
      <c r="I324" t="s">
        <v>252</v>
      </c>
      <c r="J324" t="s">
        <v>254</v>
      </c>
      <c r="K324" t="s">
        <v>253</v>
      </c>
      <c r="L324">
        <v>1301</v>
      </c>
      <c r="N324">
        <v>1003</v>
      </c>
      <c r="O324" t="s">
        <v>147</v>
      </c>
      <c r="P324" t="s">
        <v>147</v>
      </c>
      <c r="Q324">
        <v>1</v>
      </c>
      <c r="W324">
        <v>0</v>
      </c>
      <c r="X324">
        <v>26470480</v>
      </c>
      <c r="Y324">
        <v>101</v>
      </c>
      <c r="AA324">
        <v>80.319999999999993</v>
      </c>
      <c r="AB324">
        <v>0</v>
      </c>
      <c r="AC324">
        <v>0</v>
      </c>
      <c r="AD324">
        <v>0</v>
      </c>
      <c r="AE324">
        <v>12.3</v>
      </c>
      <c r="AF324">
        <v>0</v>
      </c>
      <c r="AG324">
        <v>0</v>
      </c>
      <c r="AH324">
        <v>0</v>
      </c>
      <c r="AI324">
        <v>6.53</v>
      </c>
      <c r="AJ324">
        <v>1</v>
      </c>
      <c r="AK324">
        <v>1</v>
      </c>
      <c r="AL324">
        <v>1</v>
      </c>
      <c r="AN324">
        <v>0</v>
      </c>
      <c r="AO324">
        <v>0</v>
      </c>
      <c r="AP324">
        <v>0</v>
      </c>
      <c r="AQ324">
        <v>0</v>
      </c>
      <c r="AR324">
        <v>0</v>
      </c>
      <c r="AS324" t="s">
        <v>4</v>
      </c>
      <c r="AT324">
        <v>101</v>
      </c>
      <c r="AU324" t="s">
        <v>4</v>
      </c>
      <c r="AV324">
        <v>0</v>
      </c>
      <c r="AW324">
        <v>1</v>
      </c>
      <c r="AX324">
        <v>-1</v>
      </c>
      <c r="AY324">
        <v>0</v>
      </c>
      <c r="AZ324">
        <v>0</v>
      </c>
      <c r="BA324" t="s">
        <v>4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Y324*Source!I135</f>
        <v>114.33199999999999</v>
      </c>
      <c r="CY324">
        <f t="shared" si="21"/>
        <v>80.319999999999993</v>
      </c>
      <c r="CZ324">
        <f t="shared" si="22"/>
        <v>12.3</v>
      </c>
      <c r="DA324">
        <f t="shared" si="23"/>
        <v>6.53</v>
      </c>
      <c r="DB324">
        <v>0</v>
      </c>
    </row>
    <row r="325" spans="1:106" x14ac:dyDescent="0.2">
      <c r="A325">
        <f>ROW(Source!A135)</f>
        <v>135</v>
      </c>
      <c r="B325">
        <v>16483255</v>
      </c>
      <c r="C325">
        <v>16483843</v>
      </c>
      <c r="D325">
        <v>15162763</v>
      </c>
      <c r="E325">
        <v>17</v>
      </c>
      <c r="F325">
        <v>1</v>
      </c>
      <c r="G325">
        <v>1</v>
      </c>
      <c r="H325">
        <v>3</v>
      </c>
      <c r="I325" t="s">
        <v>277</v>
      </c>
      <c r="J325" t="s">
        <v>4</v>
      </c>
      <c r="K325" t="s">
        <v>278</v>
      </c>
      <c r="L325">
        <v>1354</v>
      </c>
      <c r="N325">
        <v>1010</v>
      </c>
      <c r="O325" t="s">
        <v>82</v>
      </c>
      <c r="P325" t="s">
        <v>82</v>
      </c>
      <c r="Q325">
        <v>1</v>
      </c>
      <c r="W325">
        <v>0</v>
      </c>
      <c r="X325">
        <v>457303772</v>
      </c>
      <c r="Y325">
        <v>7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6.53</v>
      </c>
      <c r="AJ325">
        <v>1</v>
      </c>
      <c r="AK325">
        <v>1</v>
      </c>
      <c r="AL325">
        <v>1</v>
      </c>
      <c r="AN325">
        <v>0</v>
      </c>
      <c r="AO325">
        <v>0</v>
      </c>
      <c r="AP325">
        <v>0</v>
      </c>
      <c r="AQ325">
        <v>0</v>
      </c>
      <c r="AR325">
        <v>0</v>
      </c>
      <c r="AS325" t="s">
        <v>4</v>
      </c>
      <c r="AT325">
        <v>7</v>
      </c>
      <c r="AU325" t="s">
        <v>4</v>
      </c>
      <c r="AV325">
        <v>0</v>
      </c>
      <c r="AW325">
        <v>2</v>
      </c>
      <c r="AX325">
        <v>16483869</v>
      </c>
      <c r="AY325">
        <v>1</v>
      </c>
      <c r="AZ325">
        <v>0</v>
      </c>
      <c r="BA325">
        <v>320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Y325*Source!I135</f>
        <v>7.9239999999999995</v>
      </c>
      <c r="CY325">
        <f t="shared" si="21"/>
        <v>0</v>
      </c>
      <c r="CZ325">
        <f t="shared" si="22"/>
        <v>0</v>
      </c>
      <c r="DA325">
        <f t="shared" si="23"/>
        <v>6.53</v>
      </c>
      <c r="DB325">
        <v>0</v>
      </c>
    </row>
    <row r="326" spans="1:106" x14ac:dyDescent="0.2">
      <c r="A326">
        <f>ROW(Source!A135)</f>
        <v>135</v>
      </c>
      <c r="B326">
        <v>16483255</v>
      </c>
      <c r="C326">
        <v>16483843</v>
      </c>
      <c r="D326">
        <v>15162762</v>
      </c>
      <c r="E326">
        <v>17</v>
      </c>
      <c r="F326">
        <v>1</v>
      </c>
      <c r="G326">
        <v>1</v>
      </c>
      <c r="H326">
        <v>3</v>
      </c>
      <c r="I326" t="s">
        <v>277</v>
      </c>
      <c r="J326" t="s">
        <v>4</v>
      </c>
      <c r="K326" t="s">
        <v>280</v>
      </c>
      <c r="L326">
        <v>1354</v>
      </c>
      <c r="N326">
        <v>1010</v>
      </c>
      <c r="O326" t="s">
        <v>82</v>
      </c>
      <c r="P326" t="s">
        <v>82</v>
      </c>
      <c r="Q326">
        <v>1</v>
      </c>
      <c r="W326">
        <v>0</v>
      </c>
      <c r="X326">
        <v>119324816</v>
      </c>
      <c r="Y326">
        <v>7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6.53</v>
      </c>
      <c r="AJ326">
        <v>1</v>
      </c>
      <c r="AK326">
        <v>1</v>
      </c>
      <c r="AL326">
        <v>1</v>
      </c>
      <c r="AN326">
        <v>0</v>
      </c>
      <c r="AO326">
        <v>0</v>
      </c>
      <c r="AP326">
        <v>0</v>
      </c>
      <c r="AQ326">
        <v>0</v>
      </c>
      <c r="AR326">
        <v>0</v>
      </c>
      <c r="AS326" t="s">
        <v>4</v>
      </c>
      <c r="AT326">
        <v>7</v>
      </c>
      <c r="AU326" t="s">
        <v>4</v>
      </c>
      <c r="AV326">
        <v>0</v>
      </c>
      <c r="AW326">
        <v>2</v>
      </c>
      <c r="AX326">
        <v>16483870</v>
      </c>
      <c r="AY326">
        <v>1</v>
      </c>
      <c r="AZ326">
        <v>0</v>
      </c>
      <c r="BA326">
        <v>321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Y326*Source!I135</f>
        <v>7.9239999999999995</v>
      </c>
      <c r="CY326">
        <f t="shared" si="21"/>
        <v>0</v>
      </c>
      <c r="CZ326">
        <f t="shared" si="22"/>
        <v>0</v>
      </c>
      <c r="DA326">
        <f t="shared" si="23"/>
        <v>6.53</v>
      </c>
      <c r="DB326">
        <v>0</v>
      </c>
    </row>
    <row r="327" spans="1:106" x14ac:dyDescent="0.2">
      <c r="A327">
        <f>ROW(Source!A135)</f>
        <v>135</v>
      </c>
      <c r="B327">
        <v>16483255</v>
      </c>
      <c r="C327">
        <v>16483843</v>
      </c>
      <c r="D327">
        <v>15162761</v>
      </c>
      <c r="E327">
        <v>17</v>
      </c>
      <c r="F327">
        <v>1</v>
      </c>
      <c r="G327">
        <v>1</v>
      </c>
      <c r="H327">
        <v>3</v>
      </c>
      <c r="I327" t="s">
        <v>277</v>
      </c>
      <c r="J327" t="s">
        <v>4</v>
      </c>
      <c r="K327" t="s">
        <v>282</v>
      </c>
      <c r="L327">
        <v>1354</v>
      </c>
      <c r="N327">
        <v>1010</v>
      </c>
      <c r="O327" t="s">
        <v>82</v>
      </c>
      <c r="P327" t="s">
        <v>82</v>
      </c>
      <c r="Q327">
        <v>1</v>
      </c>
      <c r="W327">
        <v>0</v>
      </c>
      <c r="X327">
        <v>2133044040</v>
      </c>
      <c r="Y327">
        <v>40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6.53</v>
      </c>
      <c r="AJ327">
        <v>1</v>
      </c>
      <c r="AK327">
        <v>1</v>
      </c>
      <c r="AL327">
        <v>1</v>
      </c>
      <c r="AN327">
        <v>0</v>
      </c>
      <c r="AO327">
        <v>0</v>
      </c>
      <c r="AP327">
        <v>0</v>
      </c>
      <c r="AQ327">
        <v>0</v>
      </c>
      <c r="AR327">
        <v>0</v>
      </c>
      <c r="AS327" t="s">
        <v>4</v>
      </c>
      <c r="AT327">
        <v>40</v>
      </c>
      <c r="AU327" t="s">
        <v>4</v>
      </c>
      <c r="AV327">
        <v>0</v>
      </c>
      <c r="AW327">
        <v>2</v>
      </c>
      <c r="AX327">
        <v>16483871</v>
      </c>
      <c r="AY327">
        <v>1</v>
      </c>
      <c r="AZ327">
        <v>0</v>
      </c>
      <c r="BA327">
        <v>322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Y327*Source!I135</f>
        <v>45.279999999999994</v>
      </c>
      <c r="CY327">
        <f t="shared" si="21"/>
        <v>0</v>
      </c>
      <c r="CZ327">
        <f t="shared" si="22"/>
        <v>0</v>
      </c>
      <c r="DA327">
        <f t="shared" si="23"/>
        <v>6.53</v>
      </c>
      <c r="DB327">
        <v>0</v>
      </c>
    </row>
    <row r="328" spans="1:106" x14ac:dyDescent="0.2">
      <c r="A328">
        <f>ROW(Source!A135)</f>
        <v>135</v>
      </c>
      <c r="B328">
        <v>16483255</v>
      </c>
      <c r="C328">
        <v>16483843</v>
      </c>
      <c r="D328">
        <v>15162759</v>
      </c>
      <c r="E328">
        <v>17</v>
      </c>
      <c r="F328">
        <v>1</v>
      </c>
      <c r="G328">
        <v>1</v>
      </c>
      <c r="H328">
        <v>3</v>
      </c>
      <c r="I328" t="s">
        <v>277</v>
      </c>
      <c r="J328" t="s">
        <v>4</v>
      </c>
      <c r="K328" t="s">
        <v>284</v>
      </c>
      <c r="L328">
        <v>1354</v>
      </c>
      <c r="N328">
        <v>1010</v>
      </c>
      <c r="O328" t="s">
        <v>82</v>
      </c>
      <c r="P328" t="s">
        <v>82</v>
      </c>
      <c r="Q328">
        <v>1</v>
      </c>
      <c r="W328">
        <v>0</v>
      </c>
      <c r="X328">
        <v>1953413105</v>
      </c>
      <c r="Y328">
        <v>8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6.53</v>
      </c>
      <c r="AJ328">
        <v>1</v>
      </c>
      <c r="AK328">
        <v>1</v>
      </c>
      <c r="AL328">
        <v>1</v>
      </c>
      <c r="AN328">
        <v>0</v>
      </c>
      <c r="AO328">
        <v>0</v>
      </c>
      <c r="AP328">
        <v>0</v>
      </c>
      <c r="AQ328">
        <v>0</v>
      </c>
      <c r="AR328">
        <v>0</v>
      </c>
      <c r="AS328" t="s">
        <v>4</v>
      </c>
      <c r="AT328">
        <v>8</v>
      </c>
      <c r="AU328" t="s">
        <v>4</v>
      </c>
      <c r="AV328">
        <v>0</v>
      </c>
      <c r="AW328">
        <v>2</v>
      </c>
      <c r="AX328">
        <v>16483872</v>
      </c>
      <c r="AY328">
        <v>1</v>
      </c>
      <c r="AZ328">
        <v>0</v>
      </c>
      <c r="BA328">
        <v>323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Y328*Source!I135</f>
        <v>9.0559999999999992</v>
      </c>
      <c r="CY328">
        <f t="shared" si="21"/>
        <v>0</v>
      </c>
      <c r="CZ328">
        <f t="shared" si="22"/>
        <v>0</v>
      </c>
      <c r="DA328">
        <f t="shared" si="23"/>
        <v>6.53</v>
      </c>
      <c r="DB328">
        <v>0</v>
      </c>
    </row>
    <row r="329" spans="1:106" x14ac:dyDescent="0.2">
      <c r="A329">
        <f>ROW(Source!A135)</f>
        <v>135</v>
      </c>
      <c r="B329">
        <v>16483255</v>
      </c>
      <c r="C329">
        <v>16483843</v>
      </c>
      <c r="D329">
        <v>15162760</v>
      </c>
      <c r="E329">
        <v>17</v>
      </c>
      <c r="F329">
        <v>1</v>
      </c>
      <c r="G329">
        <v>1</v>
      </c>
      <c r="H329">
        <v>3</v>
      </c>
      <c r="I329" t="s">
        <v>277</v>
      </c>
      <c r="J329" t="s">
        <v>4</v>
      </c>
      <c r="K329" t="s">
        <v>286</v>
      </c>
      <c r="L329">
        <v>1354</v>
      </c>
      <c r="N329">
        <v>1010</v>
      </c>
      <c r="O329" t="s">
        <v>82</v>
      </c>
      <c r="P329" t="s">
        <v>82</v>
      </c>
      <c r="Q329">
        <v>1</v>
      </c>
      <c r="W329">
        <v>0</v>
      </c>
      <c r="X329">
        <v>-333106949</v>
      </c>
      <c r="Y329">
        <v>8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6.53</v>
      </c>
      <c r="AJ329">
        <v>1</v>
      </c>
      <c r="AK329">
        <v>1</v>
      </c>
      <c r="AL329">
        <v>1</v>
      </c>
      <c r="AN329">
        <v>0</v>
      </c>
      <c r="AO329">
        <v>0</v>
      </c>
      <c r="AP329">
        <v>0</v>
      </c>
      <c r="AQ329">
        <v>0</v>
      </c>
      <c r="AR329">
        <v>0</v>
      </c>
      <c r="AS329" t="s">
        <v>4</v>
      </c>
      <c r="AT329">
        <v>8</v>
      </c>
      <c r="AU329" t="s">
        <v>4</v>
      </c>
      <c r="AV329">
        <v>0</v>
      </c>
      <c r="AW329">
        <v>2</v>
      </c>
      <c r="AX329">
        <v>16483873</v>
      </c>
      <c r="AY329">
        <v>1</v>
      </c>
      <c r="AZ329">
        <v>0</v>
      </c>
      <c r="BA329">
        <v>324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Y329*Source!I135</f>
        <v>9.0559999999999992</v>
      </c>
      <c r="CY329">
        <f t="shared" si="21"/>
        <v>0</v>
      </c>
      <c r="CZ329">
        <f t="shared" si="22"/>
        <v>0</v>
      </c>
      <c r="DA329">
        <f t="shared" si="23"/>
        <v>6.53</v>
      </c>
      <c r="DB329">
        <v>0</v>
      </c>
    </row>
    <row r="330" spans="1:106" x14ac:dyDescent="0.2">
      <c r="A330">
        <f>ROW(Source!A135)</f>
        <v>135</v>
      </c>
      <c r="B330">
        <v>16483255</v>
      </c>
      <c r="C330">
        <v>16483843</v>
      </c>
      <c r="D330">
        <v>15197768</v>
      </c>
      <c r="E330">
        <v>1</v>
      </c>
      <c r="F330">
        <v>1</v>
      </c>
      <c r="G330">
        <v>1</v>
      </c>
      <c r="H330">
        <v>3</v>
      </c>
      <c r="I330" t="s">
        <v>256</v>
      </c>
      <c r="J330" t="s">
        <v>259</v>
      </c>
      <c r="K330" t="s">
        <v>257</v>
      </c>
      <c r="L330">
        <v>1355</v>
      </c>
      <c r="N330">
        <v>1010</v>
      </c>
      <c r="O330" t="s">
        <v>258</v>
      </c>
      <c r="P330" t="s">
        <v>258</v>
      </c>
      <c r="Q330">
        <v>100</v>
      </c>
      <c r="W330">
        <v>0</v>
      </c>
      <c r="X330">
        <v>1345842772</v>
      </c>
      <c r="Y330">
        <v>7.9505000000000006E-2</v>
      </c>
      <c r="AA330">
        <v>411.39</v>
      </c>
      <c r="AB330">
        <v>0</v>
      </c>
      <c r="AC330">
        <v>0</v>
      </c>
      <c r="AD330">
        <v>0</v>
      </c>
      <c r="AE330">
        <v>63</v>
      </c>
      <c r="AF330">
        <v>0</v>
      </c>
      <c r="AG330">
        <v>0</v>
      </c>
      <c r="AH330">
        <v>0</v>
      </c>
      <c r="AI330">
        <v>6.53</v>
      </c>
      <c r="AJ330">
        <v>1</v>
      </c>
      <c r="AK330">
        <v>1</v>
      </c>
      <c r="AL330">
        <v>1</v>
      </c>
      <c r="AN330">
        <v>0</v>
      </c>
      <c r="AO330">
        <v>0</v>
      </c>
      <c r="AP330">
        <v>0</v>
      </c>
      <c r="AQ330">
        <v>0</v>
      </c>
      <c r="AR330">
        <v>0</v>
      </c>
      <c r="AS330" t="s">
        <v>4</v>
      </c>
      <c r="AT330">
        <v>7.9505000000000006E-2</v>
      </c>
      <c r="AU330" t="s">
        <v>4</v>
      </c>
      <c r="AV330">
        <v>0</v>
      </c>
      <c r="AW330">
        <v>1</v>
      </c>
      <c r="AX330">
        <v>-1</v>
      </c>
      <c r="AY330">
        <v>0</v>
      </c>
      <c r="AZ330">
        <v>0</v>
      </c>
      <c r="BA330" t="s">
        <v>4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Y330*Source!I135</f>
        <v>8.9999659999999995E-2</v>
      </c>
      <c r="CY330">
        <f t="shared" si="21"/>
        <v>411.39</v>
      </c>
      <c r="CZ330">
        <f t="shared" si="22"/>
        <v>63</v>
      </c>
      <c r="DA330">
        <f t="shared" si="23"/>
        <v>6.53</v>
      </c>
      <c r="DB330">
        <v>0</v>
      </c>
    </row>
    <row r="331" spans="1:106" x14ac:dyDescent="0.2">
      <c r="A331">
        <f>ROW(Source!A135)</f>
        <v>135</v>
      </c>
      <c r="B331">
        <v>16483255</v>
      </c>
      <c r="C331">
        <v>16483843</v>
      </c>
      <c r="D331">
        <v>15197770</v>
      </c>
      <c r="E331">
        <v>1</v>
      </c>
      <c r="F331">
        <v>1</v>
      </c>
      <c r="G331">
        <v>1</v>
      </c>
      <c r="H331">
        <v>3</v>
      </c>
      <c r="I331" t="s">
        <v>261</v>
      </c>
      <c r="J331" t="s">
        <v>263</v>
      </c>
      <c r="K331" t="s">
        <v>262</v>
      </c>
      <c r="L331">
        <v>1355</v>
      </c>
      <c r="N331">
        <v>1010</v>
      </c>
      <c r="O331" t="s">
        <v>258</v>
      </c>
      <c r="P331" t="s">
        <v>258</v>
      </c>
      <c r="Q331">
        <v>100</v>
      </c>
      <c r="W331">
        <v>0</v>
      </c>
      <c r="X331">
        <v>1906340979</v>
      </c>
      <c r="Y331">
        <v>7.9505000000000006E-2</v>
      </c>
      <c r="AA331">
        <v>411.39</v>
      </c>
      <c r="AB331">
        <v>0</v>
      </c>
      <c r="AC331">
        <v>0</v>
      </c>
      <c r="AD331">
        <v>0</v>
      </c>
      <c r="AE331">
        <v>63</v>
      </c>
      <c r="AF331">
        <v>0</v>
      </c>
      <c r="AG331">
        <v>0</v>
      </c>
      <c r="AH331">
        <v>0</v>
      </c>
      <c r="AI331">
        <v>6.53</v>
      </c>
      <c r="AJ331">
        <v>1</v>
      </c>
      <c r="AK331">
        <v>1</v>
      </c>
      <c r="AL331">
        <v>1</v>
      </c>
      <c r="AN331">
        <v>0</v>
      </c>
      <c r="AO331">
        <v>0</v>
      </c>
      <c r="AP331">
        <v>0</v>
      </c>
      <c r="AQ331">
        <v>0</v>
      </c>
      <c r="AR331">
        <v>0</v>
      </c>
      <c r="AS331" t="s">
        <v>4</v>
      </c>
      <c r="AT331">
        <v>7.9505000000000006E-2</v>
      </c>
      <c r="AU331" t="s">
        <v>4</v>
      </c>
      <c r="AV331">
        <v>0</v>
      </c>
      <c r="AW331">
        <v>1</v>
      </c>
      <c r="AX331">
        <v>-1</v>
      </c>
      <c r="AY331">
        <v>0</v>
      </c>
      <c r="AZ331">
        <v>0</v>
      </c>
      <c r="BA331" t="s">
        <v>4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Y331*Source!I135</f>
        <v>8.9999659999999995E-2</v>
      </c>
      <c r="CY331">
        <f t="shared" si="21"/>
        <v>411.39</v>
      </c>
      <c r="CZ331">
        <f t="shared" si="22"/>
        <v>63</v>
      </c>
      <c r="DA331">
        <f t="shared" si="23"/>
        <v>6.53</v>
      </c>
      <c r="DB331">
        <v>0</v>
      </c>
    </row>
    <row r="332" spans="1:106" x14ac:dyDescent="0.2">
      <c r="A332">
        <f>ROW(Source!A135)</f>
        <v>135</v>
      </c>
      <c r="B332">
        <v>16483255</v>
      </c>
      <c r="C332">
        <v>16483843</v>
      </c>
      <c r="D332">
        <v>15197772</v>
      </c>
      <c r="E332">
        <v>1</v>
      </c>
      <c r="F332">
        <v>1</v>
      </c>
      <c r="G332">
        <v>1</v>
      </c>
      <c r="H332">
        <v>3</v>
      </c>
      <c r="I332" t="s">
        <v>265</v>
      </c>
      <c r="J332" t="s">
        <v>267</v>
      </c>
      <c r="K332" t="s">
        <v>266</v>
      </c>
      <c r="L332">
        <v>1355</v>
      </c>
      <c r="N332">
        <v>1010</v>
      </c>
      <c r="O332" t="s">
        <v>258</v>
      </c>
      <c r="P332" t="s">
        <v>258</v>
      </c>
      <c r="Q332">
        <v>100</v>
      </c>
      <c r="W332">
        <v>0</v>
      </c>
      <c r="X332">
        <v>848075668</v>
      </c>
      <c r="Y332">
        <v>0.39752700000000002</v>
      </c>
      <c r="AA332">
        <v>835.84</v>
      </c>
      <c r="AB332">
        <v>0</v>
      </c>
      <c r="AC332">
        <v>0</v>
      </c>
      <c r="AD332">
        <v>0</v>
      </c>
      <c r="AE332">
        <v>128</v>
      </c>
      <c r="AF332">
        <v>0</v>
      </c>
      <c r="AG332">
        <v>0</v>
      </c>
      <c r="AH332">
        <v>0</v>
      </c>
      <c r="AI332">
        <v>6.53</v>
      </c>
      <c r="AJ332">
        <v>1</v>
      </c>
      <c r="AK332">
        <v>1</v>
      </c>
      <c r="AL332">
        <v>1</v>
      </c>
      <c r="AN332">
        <v>0</v>
      </c>
      <c r="AO332">
        <v>0</v>
      </c>
      <c r="AP332">
        <v>0</v>
      </c>
      <c r="AQ332">
        <v>0</v>
      </c>
      <c r="AR332">
        <v>0</v>
      </c>
      <c r="AS332" t="s">
        <v>4</v>
      </c>
      <c r="AT332">
        <v>0.39752700000000002</v>
      </c>
      <c r="AU332" t="s">
        <v>4</v>
      </c>
      <c r="AV332">
        <v>0</v>
      </c>
      <c r="AW332">
        <v>1</v>
      </c>
      <c r="AX332">
        <v>-1</v>
      </c>
      <c r="AY332">
        <v>0</v>
      </c>
      <c r="AZ332">
        <v>0</v>
      </c>
      <c r="BA332" t="s">
        <v>4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Y332*Source!I135</f>
        <v>0.45000056399999999</v>
      </c>
      <c r="CY332">
        <f t="shared" si="21"/>
        <v>835.84</v>
      </c>
      <c r="CZ332">
        <f t="shared" si="22"/>
        <v>128</v>
      </c>
      <c r="DA332">
        <f t="shared" si="23"/>
        <v>6.53</v>
      </c>
      <c r="DB332">
        <v>0</v>
      </c>
    </row>
    <row r="333" spans="1:106" x14ac:dyDescent="0.2">
      <c r="A333">
        <f>ROW(Source!A135)</f>
        <v>135</v>
      </c>
      <c r="B333">
        <v>16483255</v>
      </c>
      <c r="C333">
        <v>16483843</v>
      </c>
      <c r="D333">
        <v>15197774</v>
      </c>
      <c r="E333">
        <v>1</v>
      </c>
      <c r="F333">
        <v>1</v>
      </c>
      <c r="G333">
        <v>1</v>
      </c>
      <c r="H333">
        <v>3</v>
      </c>
      <c r="I333" t="s">
        <v>269</v>
      </c>
      <c r="J333" t="s">
        <v>271</v>
      </c>
      <c r="K333" t="s">
        <v>270</v>
      </c>
      <c r="L333">
        <v>1355</v>
      </c>
      <c r="N333">
        <v>1010</v>
      </c>
      <c r="O333" t="s">
        <v>258</v>
      </c>
      <c r="P333" t="s">
        <v>258</v>
      </c>
      <c r="Q333">
        <v>100</v>
      </c>
      <c r="W333">
        <v>0</v>
      </c>
      <c r="X333">
        <v>1508644261</v>
      </c>
      <c r="Y333">
        <v>7.0670999999999998E-2</v>
      </c>
      <c r="AA333">
        <v>835.84</v>
      </c>
      <c r="AB333">
        <v>0</v>
      </c>
      <c r="AC333">
        <v>0</v>
      </c>
      <c r="AD333">
        <v>0</v>
      </c>
      <c r="AE333">
        <v>128</v>
      </c>
      <c r="AF333">
        <v>0</v>
      </c>
      <c r="AG333">
        <v>0</v>
      </c>
      <c r="AH333">
        <v>0</v>
      </c>
      <c r="AI333">
        <v>6.53</v>
      </c>
      <c r="AJ333">
        <v>1</v>
      </c>
      <c r="AK333">
        <v>1</v>
      </c>
      <c r="AL333">
        <v>1</v>
      </c>
      <c r="AN333">
        <v>0</v>
      </c>
      <c r="AO333">
        <v>0</v>
      </c>
      <c r="AP333">
        <v>0</v>
      </c>
      <c r="AQ333">
        <v>0</v>
      </c>
      <c r="AR333">
        <v>0</v>
      </c>
      <c r="AS333" t="s">
        <v>4</v>
      </c>
      <c r="AT333">
        <v>7.0670999999999998E-2</v>
      </c>
      <c r="AU333" t="s">
        <v>4</v>
      </c>
      <c r="AV333">
        <v>0</v>
      </c>
      <c r="AW333">
        <v>1</v>
      </c>
      <c r="AX333">
        <v>-1</v>
      </c>
      <c r="AY333">
        <v>0</v>
      </c>
      <c r="AZ333">
        <v>0</v>
      </c>
      <c r="BA333" t="s">
        <v>4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Y333*Source!I135</f>
        <v>7.9999571999999991E-2</v>
      </c>
      <c r="CY333">
        <f t="shared" si="21"/>
        <v>835.84</v>
      </c>
      <c r="CZ333">
        <f t="shared" si="22"/>
        <v>128</v>
      </c>
      <c r="DA333">
        <f t="shared" si="23"/>
        <v>6.53</v>
      </c>
      <c r="DB333">
        <v>0</v>
      </c>
    </row>
    <row r="334" spans="1:106" x14ac:dyDescent="0.2">
      <c r="A334">
        <f>ROW(Source!A135)</f>
        <v>135</v>
      </c>
      <c r="B334">
        <v>16483255</v>
      </c>
      <c r="C334">
        <v>16483843</v>
      </c>
      <c r="D334">
        <v>15197776</v>
      </c>
      <c r="E334">
        <v>1</v>
      </c>
      <c r="F334">
        <v>1</v>
      </c>
      <c r="G334">
        <v>1</v>
      </c>
      <c r="H334">
        <v>3</v>
      </c>
      <c r="I334" t="s">
        <v>273</v>
      </c>
      <c r="J334" t="s">
        <v>275</v>
      </c>
      <c r="K334" t="s">
        <v>274</v>
      </c>
      <c r="L334">
        <v>1355</v>
      </c>
      <c r="N334">
        <v>1010</v>
      </c>
      <c r="O334" t="s">
        <v>258</v>
      </c>
      <c r="P334" t="s">
        <v>258</v>
      </c>
      <c r="Q334">
        <v>100</v>
      </c>
      <c r="W334">
        <v>0</v>
      </c>
      <c r="X334">
        <v>-1530028590</v>
      </c>
      <c r="Y334">
        <v>7.0670999999999998E-2</v>
      </c>
      <c r="AA334">
        <v>835.84</v>
      </c>
      <c r="AB334">
        <v>0</v>
      </c>
      <c r="AC334">
        <v>0</v>
      </c>
      <c r="AD334">
        <v>0</v>
      </c>
      <c r="AE334">
        <v>128</v>
      </c>
      <c r="AF334">
        <v>0</v>
      </c>
      <c r="AG334">
        <v>0</v>
      </c>
      <c r="AH334">
        <v>0</v>
      </c>
      <c r="AI334">
        <v>6.53</v>
      </c>
      <c r="AJ334">
        <v>1</v>
      </c>
      <c r="AK334">
        <v>1</v>
      </c>
      <c r="AL334">
        <v>1</v>
      </c>
      <c r="AN334">
        <v>0</v>
      </c>
      <c r="AO334">
        <v>0</v>
      </c>
      <c r="AP334">
        <v>0</v>
      </c>
      <c r="AQ334">
        <v>0</v>
      </c>
      <c r="AR334">
        <v>0</v>
      </c>
      <c r="AS334" t="s">
        <v>4</v>
      </c>
      <c r="AT334">
        <v>7.0670999999999998E-2</v>
      </c>
      <c r="AU334" t="s">
        <v>4</v>
      </c>
      <c r="AV334">
        <v>0</v>
      </c>
      <c r="AW334">
        <v>1</v>
      </c>
      <c r="AX334">
        <v>-1</v>
      </c>
      <c r="AY334">
        <v>0</v>
      </c>
      <c r="AZ334">
        <v>0</v>
      </c>
      <c r="BA334" t="s">
        <v>4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Y334*Source!I135</f>
        <v>7.9999571999999991E-2</v>
      </c>
      <c r="CY334">
        <f t="shared" si="21"/>
        <v>835.84</v>
      </c>
      <c r="CZ334">
        <f t="shared" si="22"/>
        <v>128</v>
      </c>
      <c r="DA334">
        <f t="shared" si="23"/>
        <v>6.53</v>
      </c>
      <c r="DB334">
        <v>0</v>
      </c>
    </row>
    <row r="335" spans="1:106" x14ac:dyDescent="0.2">
      <c r="A335">
        <f>ROW(Source!A160)</f>
        <v>160</v>
      </c>
      <c r="B335">
        <v>16483241</v>
      </c>
      <c r="C335">
        <v>16485010</v>
      </c>
      <c r="D335">
        <v>15430397</v>
      </c>
      <c r="E335">
        <v>1</v>
      </c>
      <c r="F335">
        <v>1</v>
      </c>
      <c r="G335">
        <v>1</v>
      </c>
      <c r="H335">
        <v>1</v>
      </c>
      <c r="I335" t="s">
        <v>761</v>
      </c>
      <c r="J335" t="s">
        <v>4</v>
      </c>
      <c r="K335" t="s">
        <v>762</v>
      </c>
      <c r="L335">
        <v>1191</v>
      </c>
      <c r="N335">
        <v>1013</v>
      </c>
      <c r="O335" t="s">
        <v>695</v>
      </c>
      <c r="P335" t="s">
        <v>695</v>
      </c>
      <c r="Q335">
        <v>1</v>
      </c>
      <c r="W335">
        <v>0</v>
      </c>
      <c r="X335">
        <v>-1081351934</v>
      </c>
      <c r="Y335">
        <v>102.46</v>
      </c>
      <c r="AA335">
        <v>0</v>
      </c>
      <c r="AB335">
        <v>0</v>
      </c>
      <c r="AC335">
        <v>0</v>
      </c>
      <c r="AD335">
        <v>9.4</v>
      </c>
      <c r="AE335">
        <v>0</v>
      </c>
      <c r="AF335">
        <v>0</v>
      </c>
      <c r="AG335">
        <v>0</v>
      </c>
      <c r="AH335">
        <v>9.4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4</v>
      </c>
      <c r="AT335">
        <v>102.46</v>
      </c>
      <c r="AU335" t="s">
        <v>4</v>
      </c>
      <c r="AV335">
        <v>1</v>
      </c>
      <c r="AW335">
        <v>2</v>
      </c>
      <c r="AX335">
        <v>16485011</v>
      </c>
      <c r="AY335">
        <v>1</v>
      </c>
      <c r="AZ335">
        <v>0</v>
      </c>
      <c r="BA335">
        <v>325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Y335*Source!I160</f>
        <v>180.3296</v>
      </c>
      <c r="CY335">
        <f>AD335</f>
        <v>9.4</v>
      </c>
      <c r="CZ335">
        <f>AH335</f>
        <v>9.4</v>
      </c>
      <c r="DA335">
        <f>AL335</f>
        <v>1</v>
      </c>
      <c r="DB335">
        <v>0</v>
      </c>
    </row>
    <row r="336" spans="1:106" x14ac:dyDescent="0.2">
      <c r="A336">
        <f>ROW(Source!A160)</f>
        <v>160</v>
      </c>
      <c r="B336">
        <v>16483241</v>
      </c>
      <c r="C336">
        <v>16485010</v>
      </c>
      <c r="D336">
        <v>15430395</v>
      </c>
      <c r="E336">
        <v>1</v>
      </c>
      <c r="F336">
        <v>1</v>
      </c>
      <c r="G336">
        <v>1</v>
      </c>
      <c r="H336">
        <v>1</v>
      </c>
      <c r="I336" t="s">
        <v>696</v>
      </c>
      <c r="J336" t="s">
        <v>4</v>
      </c>
      <c r="K336" t="s">
        <v>697</v>
      </c>
      <c r="L336">
        <v>1191</v>
      </c>
      <c r="N336">
        <v>1013</v>
      </c>
      <c r="O336" t="s">
        <v>695</v>
      </c>
      <c r="P336" t="s">
        <v>695</v>
      </c>
      <c r="Q336">
        <v>1</v>
      </c>
      <c r="W336">
        <v>0</v>
      </c>
      <c r="X336">
        <v>-1417349443</v>
      </c>
      <c r="Y336">
        <v>5.34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4</v>
      </c>
      <c r="AT336">
        <v>5.34</v>
      </c>
      <c r="AU336" t="s">
        <v>4</v>
      </c>
      <c r="AV336">
        <v>2</v>
      </c>
      <c r="AW336">
        <v>2</v>
      </c>
      <c r="AX336">
        <v>16485012</v>
      </c>
      <c r="AY336">
        <v>1</v>
      </c>
      <c r="AZ336">
        <v>0</v>
      </c>
      <c r="BA336">
        <v>326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Y336*Source!I160</f>
        <v>9.3984000000000005</v>
      </c>
      <c r="CY336">
        <f>AD336</f>
        <v>0</v>
      </c>
      <c r="CZ336">
        <f>AH336</f>
        <v>0</v>
      </c>
      <c r="DA336">
        <f>AL336</f>
        <v>1</v>
      </c>
      <c r="DB336">
        <v>0</v>
      </c>
    </row>
    <row r="337" spans="1:106" x14ac:dyDescent="0.2">
      <c r="A337">
        <f>ROW(Source!A160)</f>
        <v>160</v>
      </c>
      <c r="B337">
        <v>16483241</v>
      </c>
      <c r="C337">
        <v>16485010</v>
      </c>
      <c r="D337">
        <v>15247974</v>
      </c>
      <c r="E337">
        <v>1</v>
      </c>
      <c r="F337">
        <v>1</v>
      </c>
      <c r="G337">
        <v>1</v>
      </c>
      <c r="H337">
        <v>2</v>
      </c>
      <c r="I337" t="s">
        <v>716</v>
      </c>
      <c r="J337" t="s">
        <v>717</v>
      </c>
      <c r="K337" t="s">
        <v>718</v>
      </c>
      <c r="L337">
        <v>1368</v>
      </c>
      <c r="N337">
        <v>1011</v>
      </c>
      <c r="O337" t="s">
        <v>701</v>
      </c>
      <c r="P337" t="s">
        <v>701</v>
      </c>
      <c r="Q337">
        <v>1</v>
      </c>
      <c r="W337">
        <v>0</v>
      </c>
      <c r="X337">
        <v>1188625873</v>
      </c>
      <c r="Y337">
        <v>0.76</v>
      </c>
      <c r="AA337">
        <v>0</v>
      </c>
      <c r="AB337">
        <v>31.26</v>
      </c>
      <c r="AC337">
        <v>13.5</v>
      </c>
      <c r="AD337">
        <v>0</v>
      </c>
      <c r="AE337">
        <v>0</v>
      </c>
      <c r="AF337">
        <v>31.26</v>
      </c>
      <c r="AG337">
        <v>13.5</v>
      </c>
      <c r="AH337">
        <v>0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4</v>
      </c>
      <c r="AT337">
        <v>0.76</v>
      </c>
      <c r="AU337" t="s">
        <v>4</v>
      </c>
      <c r="AV337">
        <v>0</v>
      </c>
      <c r="AW337">
        <v>2</v>
      </c>
      <c r="AX337">
        <v>16485013</v>
      </c>
      <c r="AY337">
        <v>1</v>
      </c>
      <c r="AZ337">
        <v>0</v>
      </c>
      <c r="BA337">
        <v>327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Y337*Source!I160</f>
        <v>1.3376000000000001</v>
      </c>
      <c r="CY337">
        <f>AB337</f>
        <v>31.26</v>
      </c>
      <c r="CZ337">
        <f>AF337</f>
        <v>31.26</v>
      </c>
      <c r="DA337">
        <f>AJ337</f>
        <v>1</v>
      </c>
      <c r="DB337">
        <v>0</v>
      </c>
    </row>
    <row r="338" spans="1:106" x14ac:dyDescent="0.2">
      <c r="A338">
        <f>ROW(Source!A160)</f>
        <v>160</v>
      </c>
      <c r="B338">
        <v>16483241</v>
      </c>
      <c r="C338">
        <v>16485010</v>
      </c>
      <c r="D338">
        <v>15249073</v>
      </c>
      <c r="E338">
        <v>1</v>
      </c>
      <c r="F338">
        <v>1</v>
      </c>
      <c r="G338">
        <v>1</v>
      </c>
      <c r="H338">
        <v>2</v>
      </c>
      <c r="I338" t="s">
        <v>698</v>
      </c>
      <c r="J338" t="s">
        <v>699</v>
      </c>
      <c r="K338" t="s">
        <v>700</v>
      </c>
      <c r="L338">
        <v>1368</v>
      </c>
      <c r="N338">
        <v>1011</v>
      </c>
      <c r="O338" t="s">
        <v>701</v>
      </c>
      <c r="P338" t="s">
        <v>701</v>
      </c>
      <c r="Q338">
        <v>1</v>
      </c>
      <c r="W338">
        <v>0</v>
      </c>
      <c r="X338">
        <v>1372534845</v>
      </c>
      <c r="Y338">
        <v>4.58</v>
      </c>
      <c r="AA338">
        <v>0</v>
      </c>
      <c r="AB338">
        <v>65.709999999999994</v>
      </c>
      <c r="AC338">
        <v>11.6</v>
      </c>
      <c r="AD338">
        <v>0</v>
      </c>
      <c r="AE338">
        <v>0</v>
      </c>
      <c r="AF338">
        <v>65.709999999999994</v>
      </c>
      <c r="AG338">
        <v>11.6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4</v>
      </c>
      <c r="AT338">
        <v>4.58</v>
      </c>
      <c r="AU338" t="s">
        <v>4</v>
      </c>
      <c r="AV338">
        <v>0</v>
      </c>
      <c r="AW338">
        <v>2</v>
      </c>
      <c r="AX338">
        <v>16485014</v>
      </c>
      <c r="AY338">
        <v>1</v>
      </c>
      <c r="AZ338">
        <v>0</v>
      </c>
      <c r="BA338">
        <v>328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Y338*Source!I160</f>
        <v>8.0608000000000004</v>
      </c>
      <c r="CY338">
        <f>AB338</f>
        <v>65.709999999999994</v>
      </c>
      <c r="CZ338">
        <f>AF338</f>
        <v>65.709999999999994</v>
      </c>
      <c r="DA338">
        <f>AJ338</f>
        <v>1</v>
      </c>
      <c r="DB338">
        <v>0</v>
      </c>
    </row>
    <row r="339" spans="1:106" x14ac:dyDescent="0.2">
      <c r="A339">
        <f>ROW(Source!A160)</f>
        <v>160</v>
      </c>
      <c r="B339">
        <v>16483241</v>
      </c>
      <c r="C339">
        <v>16485010</v>
      </c>
      <c r="D339">
        <v>15167143</v>
      </c>
      <c r="E339">
        <v>1</v>
      </c>
      <c r="F339">
        <v>1</v>
      </c>
      <c r="G339">
        <v>1</v>
      </c>
      <c r="H339">
        <v>3</v>
      </c>
      <c r="I339" t="s">
        <v>884</v>
      </c>
      <c r="J339" t="s">
        <v>885</v>
      </c>
      <c r="K339" t="s">
        <v>886</v>
      </c>
      <c r="L339">
        <v>1327</v>
      </c>
      <c r="N339">
        <v>1005</v>
      </c>
      <c r="O339" t="s">
        <v>17</v>
      </c>
      <c r="P339" t="s">
        <v>17</v>
      </c>
      <c r="Q339">
        <v>1</v>
      </c>
      <c r="W339">
        <v>0</v>
      </c>
      <c r="X339">
        <v>1385600515</v>
      </c>
      <c r="Y339">
        <v>103</v>
      </c>
      <c r="AA339">
        <v>51.8</v>
      </c>
      <c r="AB339">
        <v>0</v>
      </c>
      <c r="AC339">
        <v>0</v>
      </c>
      <c r="AD339">
        <v>0</v>
      </c>
      <c r="AE339">
        <v>51.8</v>
      </c>
      <c r="AF339">
        <v>0</v>
      </c>
      <c r="AG339">
        <v>0</v>
      </c>
      <c r="AH339">
        <v>0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4</v>
      </c>
      <c r="AT339">
        <v>103</v>
      </c>
      <c r="AU339" t="s">
        <v>4</v>
      </c>
      <c r="AV339">
        <v>0</v>
      </c>
      <c r="AW339">
        <v>2</v>
      </c>
      <c r="AX339">
        <v>16485015</v>
      </c>
      <c r="AY339">
        <v>1</v>
      </c>
      <c r="AZ339">
        <v>0</v>
      </c>
      <c r="BA339">
        <v>329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Y339*Source!I160</f>
        <v>181.28</v>
      </c>
      <c r="CY339">
        <f>AA339</f>
        <v>51.8</v>
      </c>
      <c r="CZ339">
        <f>AE339</f>
        <v>51.8</v>
      </c>
      <c r="DA339">
        <f>AI339</f>
        <v>1</v>
      </c>
      <c r="DB339">
        <v>0</v>
      </c>
    </row>
    <row r="340" spans="1:106" x14ac:dyDescent="0.2">
      <c r="A340">
        <f>ROW(Source!A161)</f>
        <v>161</v>
      </c>
      <c r="B340">
        <v>16483255</v>
      </c>
      <c r="C340">
        <v>16485010</v>
      </c>
      <c r="D340">
        <v>15430397</v>
      </c>
      <c r="E340">
        <v>1</v>
      </c>
      <c r="F340">
        <v>1</v>
      </c>
      <c r="G340">
        <v>1</v>
      </c>
      <c r="H340">
        <v>1</v>
      </c>
      <c r="I340" t="s">
        <v>761</v>
      </c>
      <c r="J340" t="s">
        <v>4</v>
      </c>
      <c r="K340" t="s">
        <v>762</v>
      </c>
      <c r="L340">
        <v>1191</v>
      </c>
      <c r="N340">
        <v>1013</v>
      </c>
      <c r="O340" t="s">
        <v>695</v>
      </c>
      <c r="P340" t="s">
        <v>695</v>
      </c>
      <c r="Q340">
        <v>1</v>
      </c>
      <c r="W340">
        <v>0</v>
      </c>
      <c r="X340">
        <v>-1081351934</v>
      </c>
      <c r="Y340">
        <v>102.46</v>
      </c>
      <c r="AA340">
        <v>0</v>
      </c>
      <c r="AB340">
        <v>0</v>
      </c>
      <c r="AC340">
        <v>0</v>
      </c>
      <c r="AD340">
        <v>61.38</v>
      </c>
      <c r="AE340">
        <v>0</v>
      </c>
      <c r="AF340">
        <v>0</v>
      </c>
      <c r="AG340">
        <v>0</v>
      </c>
      <c r="AH340">
        <v>9.4</v>
      </c>
      <c r="AI340">
        <v>1</v>
      </c>
      <c r="AJ340">
        <v>1</v>
      </c>
      <c r="AK340">
        <v>1</v>
      </c>
      <c r="AL340">
        <v>6.53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4</v>
      </c>
      <c r="AT340">
        <v>102.46</v>
      </c>
      <c r="AU340" t="s">
        <v>4</v>
      </c>
      <c r="AV340">
        <v>1</v>
      </c>
      <c r="AW340">
        <v>2</v>
      </c>
      <c r="AX340">
        <v>16485011</v>
      </c>
      <c r="AY340">
        <v>1</v>
      </c>
      <c r="AZ340">
        <v>0</v>
      </c>
      <c r="BA340">
        <v>330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Y340*Source!I161</f>
        <v>180.3296</v>
      </c>
      <c r="CY340">
        <f>AD340</f>
        <v>61.38</v>
      </c>
      <c r="CZ340">
        <f>AH340</f>
        <v>9.4</v>
      </c>
      <c r="DA340">
        <f>AL340</f>
        <v>6.53</v>
      </c>
      <c r="DB340">
        <v>0</v>
      </c>
    </row>
    <row r="341" spans="1:106" x14ac:dyDescent="0.2">
      <c r="A341">
        <f>ROW(Source!A161)</f>
        <v>161</v>
      </c>
      <c r="B341">
        <v>16483255</v>
      </c>
      <c r="C341">
        <v>16485010</v>
      </c>
      <c r="D341">
        <v>15430395</v>
      </c>
      <c r="E341">
        <v>1</v>
      </c>
      <c r="F341">
        <v>1</v>
      </c>
      <c r="G341">
        <v>1</v>
      </c>
      <c r="H341">
        <v>1</v>
      </c>
      <c r="I341" t="s">
        <v>696</v>
      </c>
      <c r="J341" t="s">
        <v>4</v>
      </c>
      <c r="K341" t="s">
        <v>697</v>
      </c>
      <c r="L341">
        <v>1191</v>
      </c>
      <c r="N341">
        <v>1013</v>
      </c>
      <c r="O341" t="s">
        <v>695</v>
      </c>
      <c r="P341" t="s">
        <v>695</v>
      </c>
      <c r="Q341">
        <v>1</v>
      </c>
      <c r="W341">
        <v>0</v>
      </c>
      <c r="X341">
        <v>-1417349443</v>
      </c>
      <c r="Y341">
        <v>5.34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1</v>
      </c>
      <c r="AJ341">
        <v>1</v>
      </c>
      <c r="AK341">
        <v>6.53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4</v>
      </c>
      <c r="AT341">
        <v>5.34</v>
      </c>
      <c r="AU341" t="s">
        <v>4</v>
      </c>
      <c r="AV341">
        <v>2</v>
      </c>
      <c r="AW341">
        <v>2</v>
      </c>
      <c r="AX341">
        <v>16485012</v>
      </c>
      <c r="AY341">
        <v>1</v>
      </c>
      <c r="AZ341">
        <v>0</v>
      </c>
      <c r="BA341">
        <v>331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Y341*Source!I161</f>
        <v>9.3984000000000005</v>
      </c>
      <c r="CY341">
        <f>AD341</f>
        <v>0</v>
      </c>
      <c r="CZ341">
        <f>AH341</f>
        <v>0</v>
      </c>
      <c r="DA341">
        <f>AL341</f>
        <v>1</v>
      </c>
      <c r="DB341">
        <v>0</v>
      </c>
    </row>
    <row r="342" spans="1:106" x14ac:dyDescent="0.2">
      <c r="A342">
        <f>ROW(Source!A161)</f>
        <v>161</v>
      </c>
      <c r="B342">
        <v>16483255</v>
      </c>
      <c r="C342">
        <v>16485010</v>
      </c>
      <c r="D342">
        <v>15247974</v>
      </c>
      <c r="E342">
        <v>1</v>
      </c>
      <c r="F342">
        <v>1</v>
      </c>
      <c r="G342">
        <v>1</v>
      </c>
      <c r="H342">
        <v>2</v>
      </c>
      <c r="I342" t="s">
        <v>716</v>
      </c>
      <c r="J342" t="s">
        <v>717</v>
      </c>
      <c r="K342" t="s">
        <v>718</v>
      </c>
      <c r="L342">
        <v>1368</v>
      </c>
      <c r="N342">
        <v>1011</v>
      </c>
      <c r="O342" t="s">
        <v>701</v>
      </c>
      <c r="P342" t="s">
        <v>701</v>
      </c>
      <c r="Q342">
        <v>1</v>
      </c>
      <c r="W342">
        <v>0</v>
      </c>
      <c r="X342">
        <v>1188625873</v>
      </c>
      <c r="Y342">
        <v>0.76</v>
      </c>
      <c r="AA342">
        <v>0</v>
      </c>
      <c r="AB342">
        <v>204.13</v>
      </c>
      <c r="AC342">
        <v>13.5</v>
      </c>
      <c r="AD342">
        <v>0</v>
      </c>
      <c r="AE342">
        <v>0</v>
      </c>
      <c r="AF342">
        <v>31.26</v>
      </c>
      <c r="AG342">
        <v>13.5</v>
      </c>
      <c r="AH342">
        <v>0</v>
      </c>
      <c r="AI342">
        <v>1</v>
      </c>
      <c r="AJ342">
        <v>6.53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4</v>
      </c>
      <c r="AT342">
        <v>0.76</v>
      </c>
      <c r="AU342" t="s">
        <v>4</v>
      </c>
      <c r="AV342">
        <v>0</v>
      </c>
      <c r="AW342">
        <v>2</v>
      </c>
      <c r="AX342">
        <v>16485013</v>
      </c>
      <c r="AY342">
        <v>1</v>
      </c>
      <c r="AZ342">
        <v>0</v>
      </c>
      <c r="BA342">
        <v>332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Y342*Source!I161</f>
        <v>1.3376000000000001</v>
      </c>
      <c r="CY342">
        <f>AB342</f>
        <v>204.13</v>
      </c>
      <c r="CZ342">
        <f>AF342</f>
        <v>31.26</v>
      </c>
      <c r="DA342">
        <f>AJ342</f>
        <v>6.53</v>
      </c>
      <c r="DB342">
        <v>0</v>
      </c>
    </row>
    <row r="343" spans="1:106" x14ac:dyDescent="0.2">
      <c r="A343">
        <f>ROW(Source!A161)</f>
        <v>161</v>
      </c>
      <c r="B343">
        <v>16483255</v>
      </c>
      <c r="C343">
        <v>16485010</v>
      </c>
      <c r="D343">
        <v>15249073</v>
      </c>
      <c r="E343">
        <v>1</v>
      </c>
      <c r="F343">
        <v>1</v>
      </c>
      <c r="G343">
        <v>1</v>
      </c>
      <c r="H343">
        <v>2</v>
      </c>
      <c r="I343" t="s">
        <v>698</v>
      </c>
      <c r="J343" t="s">
        <v>699</v>
      </c>
      <c r="K343" t="s">
        <v>700</v>
      </c>
      <c r="L343">
        <v>1368</v>
      </c>
      <c r="N343">
        <v>1011</v>
      </c>
      <c r="O343" t="s">
        <v>701</v>
      </c>
      <c r="P343" t="s">
        <v>701</v>
      </c>
      <c r="Q343">
        <v>1</v>
      </c>
      <c r="W343">
        <v>0</v>
      </c>
      <c r="X343">
        <v>1372534845</v>
      </c>
      <c r="Y343">
        <v>4.58</v>
      </c>
      <c r="AA343">
        <v>0</v>
      </c>
      <c r="AB343">
        <v>429.09</v>
      </c>
      <c r="AC343">
        <v>11.6</v>
      </c>
      <c r="AD343">
        <v>0</v>
      </c>
      <c r="AE343">
        <v>0</v>
      </c>
      <c r="AF343">
        <v>65.709999999999994</v>
      </c>
      <c r="AG343">
        <v>11.6</v>
      </c>
      <c r="AH343">
        <v>0</v>
      </c>
      <c r="AI343">
        <v>1</v>
      </c>
      <c r="AJ343">
        <v>6.53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4</v>
      </c>
      <c r="AT343">
        <v>4.58</v>
      </c>
      <c r="AU343" t="s">
        <v>4</v>
      </c>
      <c r="AV343">
        <v>0</v>
      </c>
      <c r="AW343">
        <v>2</v>
      </c>
      <c r="AX343">
        <v>16485014</v>
      </c>
      <c r="AY343">
        <v>1</v>
      </c>
      <c r="AZ343">
        <v>0</v>
      </c>
      <c r="BA343">
        <v>333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Y343*Source!I161</f>
        <v>8.0608000000000004</v>
      </c>
      <c r="CY343">
        <f>AB343</f>
        <v>429.09</v>
      </c>
      <c r="CZ343">
        <f>AF343</f>
        <v>65.709999999999994</v>
      </c>
      <c r="DA343">
        <f>AJ343</f>
        <v>6.53</v>
      </c>
      <c r="DB343">
        <v>0</v>
      </c>
    </row>
    <row r="344" spans="1:106" x14ac:dyDescent="0.2">
      <c r="A344">
        <f>ROW(Source!A161)</f>
        <v>161</v>
      </c>
      <c r="B344">
        <v>16483255</v>
      </c>
      <c r="C344">
        <v>16485010</v>
      </c>
      <c r="D344">
        <v>15167143</v>
      </c>
      <c r="E344">
        <v>1</v>
      </c>
      <c r="F344">
        <v>1</v>
      </c>
      <c r="G344">
        <v>1</v>
      </c>
      <c r="H344">
        <v>3</v>
      </c>
      <c r="I344" t="s">
        <v>884</v>
      </c>
      <c r="J344" t="s">
        <v>885</v>
      </c>
      <c r="K344" t="s">
        <v>886</v>
      </c>
      <c r="L344">
        <v>1327</v>
      </c>
      <c r="N344">
        <v>1005</v>
      </c>
      <c r="O344" t="s">
        <v>17</v>
      </c>
      <c r="P344" t="s">
        <v>17</v>
      </c>
      <c r="Q344">
        <v>1</v>
      </c>
      <c r="W344">
        <v>0</v>
      </c>
      <c r="X344">
        <v>1385600515</v>
      </c>
      <c r="Y344">
        <v>103</v>
      </c>
      <c r="AA344">
        <v>338.25</v>
      </c>
      <c r="AB344">
        <v>0</v>
      </c>
      <c r="AC344">
        <v>0</v>
      </c>
      <c r="AD344">
        <v>0</v>
      </c>
      <c r="AE344">
        <v>51.8</v>
      </c>
      <c r="AF344">
        <v>0</v>
      </c>
      <c r="AG344">
        <v>0</v>
      </c>
      <c r="AH344">
        <v>0</v>
      </c>
      <c r="AI344">
        <v>6.53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4</v>
      </c>
      <c r="AT344">
        <v>103</v>
      </c>
      <c r="AU344" t="s">
        <v>4</v>
      </c>
      <c r="AV344">
        <v>0</v>
      </c>
      <c r="AW344">
        <v>2</v>
      </c>
      <c r="AX344">
        <v>16485015</v>
      </c>
      <c r="AY344">
        <v>1</v>
      </c>
      <c r="AZ344">
        <v>0</v>
      </c>
      <c r="BA344">
        <v>334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Y344*Source!I161</f>
        <v>181.28</v>
      </c>
      <c r="CY344">
        <f>AA344</f>
        <v>338.25</v>
      </c>
      <c r="CZ344">
        <f>AE344</f>
        <v>51.8</v>
      </c>
      <c r="DA344">
        <f>AI344</f>
        <v>6.53</v>
      </c>
      <c r="DB344">
        <v>0</v>
      </c>
    </row>
    <row r="345" spans="1:106" x14ac:dyDescent="0.2">
      <c r="A345">
        <f>ROW(Source!A162)</f>
        <v>162</v>
      </c>
      <c r="B345">
        <v>16483241</v>
      </c>
      <c r="C345">
        <v>16672885</v>
      </c>
      <c r="D345">
        <v>15430767</v>
      </c>
      <c r="E345">
        <v>1</v>
      </c>
      <c r="F345">
        <v>1</v>
      </c>
      <c r="G345">
        <v>1</v>
      </c>
      <c r="H345">
        <v>1</v>
      </c>
      <c r="I345" t="s">
        <v>719</v>
      </c>
      <c r="J345" t="s">
        <v>4</v>
      </c>
      <c r="K345" t="s">
        <v>720</v>
      </c>
      <c r="L345">
        <v>1191</v>
      </c>
      <c r="N345">
        <v>1013</v>
      </c>
      <c r="O345" t="s">
        <v>695</v>
      </c>
      <c r="P345" t="s">
        <v>695</v>
      </c>
      <c r="Q345">
        <v>1</v>
      </c>
      <c r="W345">
        <v>0</v>
      </c>
      <c r="X345">
        <v>-400197608</v>
      </c>
      <c r="Y345">
        <v>46.19</v>
      </c>
      <c r="AA345">
        <v>0</v>
      </c>
      <c r="AB345">
        <v>0</v>
      </c>
      <c r="AC345">
        <v>0</v>
      </c>
      <c r="AD345">
        <v>8.5299999999999994</v>
      </c>
      <c r="AE345">
        <v>0</v>
      </c>
      <c r="AF345">
        <v>0</v>
      </c>
      <c r="AG345">
        <v>0</v>
      </c>
      <c r="AH345">
        <v>8.5299999999999994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4</v>
      </c>
      <c r="AT345">
        <v>46.19</v>
      </c>
      <c r="AU345" t="s">
        <v>4</v>
      </c>
      <c r="AV345">
        <v>1</v>
      </c>
      <c r="AW345">
        <v>2</v>
      </c>
      <c r="AX345">
        <v>16672886</v>
      </c>
      <c r="AY345">
        <v>1</v>
      </c>
      <c r="AZ345">
        <v>0</v>
      </c>
      <c r="BA345">
        <v>335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Y345*Source!I162</f>
        <v>3.6951999999999998</v>
      </c>
      <c r="CY345">
        <f>AD345</f>
        <v>8.5299999999999994</v>
      </c>
      <c r="CZ345">
        <f>AH345</f>
        <v>8.5299999999999994</v>
      </c>
      <c r="DA345">
        <f>AL345</f>
        <v>1</v>
      </c>
      <c r="DB345">
        <v>0</v>
      </c>
    </row>
    <row r="346" spans="1:106" x14ac:dyDescent="0.2">
      <c r="A346">
        <f>ROW(Source!A162)</f>
        <v>162</v>
      </c>
      <c r="B346">
        <v>16483241</v>
      </c>
      <c r="C346">
        <v>16672885</v>
      </c>
      <c r="D346">
        <v>15430395</v>
      </c>
      <c r="E346">
        <v>1</v>
      </c>
      <c r="F346">
        <v>1</v>
      </c>
      <c r="G346">
        <v>1</v>
      </c>
      <c r="H346">
        <v>1</v>
      </c>
      <c r="I346" t="s">
        <v>696</v>
      </c>
      <c r="J346" t="s">
        <v>4</v>
      </c>
      <c r="K346" t="s">
        <v>697</v>
      </c>
      <c r="L346">
        <v>1191</v>
      </c>
      <c r="N346">
        <v>1013</v>
      </c>
      <c r="O346" t="s">
        <v>695</v>
      </c>
      <c r="P346" t="s">
        <v>695</v>
      </c>
      <c r="Q346">
        <v>1</v>
      </c>
      <c r="W346">
        <v>0</v>
      </c>
      <c r="X346">
        <v>-1417349443</v>
      </c>
      <c r="Y346">
        <v>0.01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4</v>
      </c>
      <c r="AT346">
        <v>0.01</v>
      </c>
      <c r="AU346" t="s">
        <v>4</v>
      </c>
      <c r="AV346">
        <v>2</v>
      </c>
      <c r="AW346">
        <v>2</v>
      </c>
      <c r="AX346">
        <v>16672887</v>
      </c>
      <c r="AY346">
        <v>1</v>
      </c>
      <c r="AZ346">
        <v>0</v>
      </c>
      <c r="BA346">
        <v>336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Y346*Source!I162</f>
        <v>8.0000000000000004E-4</v>
      </c>
      <c r="CY346">
        <f>AD346</f>
        <v>0</v>
      </c>
      <c r="CZ346">
        <f>AH346</f>
        <v>0</v>
      </c>
      <c r="DA346">
        <f>AL346</f>
        <v>1</v>
      </c>
      <c r="DB346">
        <v>0</v>
      </c>
    </row>
    <row r="347" spans="1:106" x14ac:dyDescent="0.2">
      <c r="A347">
        <f>ROW(Source!A162)</f>
        <v>162</v>
      </c>
      <c r="B347">
        <v>16483241</v>
      </c>
      <c r="C347">
        <v>16672885</v>
      </c>
      <c r="D347">
        <v>15247974</v>
      </c>
      <c r="E347">
        <v>1</v>
      </c>
      <c r="F347">
        <v>1</v>
      </c>
      <c r="G347">
        <v>1</v>
      </c>
      <c r="H347">
        <v>2</v>
      </c>
      <c r="I347" t="s">
        <v>716</v>
      </c>
      <c r="J347" t="s">
        <v>717</v>
      </c>
      <c r="K347" t="s">
        <v>718</v>
      </c>
      <c r="L347">
        <v>1368</v>
      </c>
      <c r="N347">
        <v>1011</v>
      </c>
      <c r="O347" t="s">
        <v>701</v>
      </c>
      <c r="P347" t="s">
        <v>701</v>
      </c>
      <c r="Q347">
        <v>1</v>
      </c>
      <c r="W347">
        <v>0</v>
      </c>
      <c r="X347">
        <v>1188625873</v>
      </c>
      <c r="Y347">
        <v>0.01</v>
      </c>
      <c r="AA347">
        <v>0</v>
      </c>
      <c r="AB347">
        <v>31.26</v>
      </c>
      <c r="AC347">
        <v>13.5</v>
      </c>
      <c r="AD347">
        <v>0</v>
      </c>
      <c r="AE347">
        <v>0</v>
      </c>
      <c r="AF347">
        <v>31.26</v>
      </c>
      <c r="AG347">
        <v>13.5</v>
      </c>
      <c r="AH347">
        <v>0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4</v>
      </c>
      <c r="AT347">
        <v>0.01</v>
      </c>
      <c r="AU347" t="s">
        <v>4</v>
      </c>
      <c r="AV347">
        <v>0</v>
      </c>
      <c r="AW347">
        <v>2</v>
      </c>
      <c r="AX347">
        <v>16672888</v>
      </c>
      <c r="AY347">
        <v>1</v>
      </c>
      <c r="AZ347">
        <v>0</v>
      </c>
      <c r="BA347">
        <v>337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Y347*Source!I162</f>
        <v>8.0000000000000004E-4</v>
      </c>
      <c r="CY347">
        <f>AB347</f>
        <v>31.26</v>
      </c>
      <c r="CZ347">
        <f>AF347</f>
        <v>31.26</v>
      </c>
      <c r="DA347">
        <f>AJ347</f>
        <v>1</v>
      </c>
      <c r="DB347">
        <v>0</v>
      </c>
    </row>
    <row r="348" spans="1:106" x14ac:dyDescent="0.2">
      <c r="A348">
        <f>ROW(Source!A162)</f>
        <v>162</v>
      </c>
      <c r="B348">
        <v>16483241</v>
      </c>
      <c r="C348">
        <v>16672885</v>
      </c>
      <c r="D348">
        <v>15167286</v>
      </c>
      <c r="E348">
        <v>1</v>
      </c>
      <c r="F348">
        <v>1</v>
      </c>
      <c r="G348">
        <v>1</v>
      </c>
      <c r="H348">
        <v>3</v>
      </c>
      <c r="I348" t="s">
        <v>782</v>
      </c>
      <c r="J348" t="s">
        <v>783</v>
      </c>
      <c r="K348" t="s">
        <v>784</v>
      </c>
      <c r="L348">
        <v>1339</v>
      </c>
      <c r="N348">
        <v>1007</v>
      </c>
      <c r="O348" t="s">
        <v>166</v>
      </c>
      <c r="P348" t="s">
        <v>166</v>
      </c>
      <c r="Q348">
        <v>1</v>
      </c>
      <c r="W348">
        <v>0</v>
      </c>
      <c r="X348">
        <v>-1660354250</v>
      </c>
      <c r="Y348">
        <v>0.02</v>
      </c>
      <c r="AA348">
        <v>2.44</v>
      </c>
      <c r="AB348">
        <v>0</v>
      </c>
      <c r="AC348">
        <v>0</v>
      </c>
      <c r="AD348">
        <v>0</v>
      </c>
      <c r="AE348">
        <v>2.44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4</v>
      </c>
      <c r="AT348">
        <v>0.02</v>
      </c>
      <c r="AU348" t="s">
        <v>4</v>
      </c>
      <c r="AV348">
        <v>0</v>
      </c>
      <c r="AW348">
        <v>2</v>
      </c>
      <c r="AX348">
        <v>16672889</v>
      </c>
      <c r="AY348">
        <v>1</v>
      </c>
      <c r="AZ348">
        <v>0</v>
      </c>
      <c r="BA348">
        <v>338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Y348*Source!I162</f>
        <v>1.6000000000000001E-3</v>
      </c>
      <c r="CY348">
        <f>AA348</f>
        <v>2.44</v>
      </c>
      <c r="CZ348">
        <f>AE348</f>
        <v>2.44</v>
      </c>
      <c r="DA348">
        <f>AI348</f>
        <v>1</v>
      </c>
      <c r="DB348">
        <v>0</v>
      </c>
    </row>
    <row r="349" spans="1:106" x14ac:dyDescent="0.2">
      <c r="A349">
        <f>ROW(Source!A162)</f>
        <v>162</v>
      </c>
      <c r="B349">
        <v>16483241</v>
      </c>
      <c r="C349">
        <v>16672885</v>
      </c>
      <c r="D349">
        <v>15171982</v>
      </c>
      <c r="E349">
        <v>1</v>
      </c>
      <c r="F349">
        <v>1</v>
      </c>
      <c r="G349">
        <v>1</v>
      </c>
      <c r="H349">
        <v>3</v>
      </c>
      <c r="I349" t="s">
        <v>841</v>
      </c>
      <c r="J349" t="s">
        <v>842</v>
      </c>
      <c r="K349" t="s">
        <v>843</v>
      </c>
      <c r="L349">
        <v>1348</v>
      </c>
      <c r="N349">
        <v>1009</v>
      </c>
      <c r="O349" t="s">
        <v>199</v>
      </c>
      <c r="P349" t="s">
        <v>199</v>
      </c>
      <c r="Q349">
        <v>1000</v>
      </c>
      <c r="W349">
        <v>0</v>
      </c>
      <c r="X349">
        <v>-1421715385</v>
      </c>
      <c r="Y349">
        <v>0.05</v>
      </c>
      <c r="AA349">
        <v>729.98</v>
      </c>
      <c r="AB349">
        <v>0</v>
      </c>
      <c r="AC349">
        <v>0</v>
      </c>
      <c r="AD349">
        <v>0</v>
      </c>
      <c r="AE349">
        <v>729.98</v>
      </c>
      <c r="AF349">
        <v>0</v>
      </c>
      <c r="AG349">
        <v>0</v>
      </c>
      <c r="AH349">
        <v>0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4</v>
      </c>
      <c r="AT349">
        <v>0.05</v>
      </c>
      <c r="AU349" t="s">
        <v>4</v>
      </c>
      <c r="AV349">
        <v>0</v>
      </c>
      <c r="AW349">
        <v>2</v>
      </c>
      <c r="AX349">
        <v>16672891</v>
      </c>
      <c r="AY349">
        <v>1</v>
      </c>
      <c r="AZ349">
        <v>0</v>
      </c>
      <c r="BA349">
        <v>340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Y349*Source!I162</f>
        <v>4.0000000000000001E-3</v>
      </c>
      <c r="CY349">
        <f>AA349</f>
        <v>729.98</v>
      </c>
      <c r="CZ349">
        <f>AE349</f>
        <v>729.98</v>
      </c>
      <c r="DA349">
        <f>AI349</f>
        <v>1</v>
      </c>
      <c r="DB349">
        <v>0</v>
      </c>
    </row>
    <row r="350" spans="1:106" x14ac:dyDescent="0.2">
      <c r="A350">
        <f>ROW(Source!A163)</f>
        <v>163</v>
      </c>
      <c r="B350">
        <v>16483255</v>
      </c>
      <c r="C350">
        <v>16672885</v>
      </c>
      <c r="D350">
        <v>15430767</v>
      </c>
      <c r="E350">
        <v>1</v>
      </c>
      <c r="F350">
        <v>1</v>
      </c>
      <c r="G350">
        <v>1</v>
      </c>
      <c r="H350">
        <v>1</v>
      </c>
      <c r="I350" t="s">
        <v>719</v>
      </c>
      <c r="J350" t="s">
        <v>4</v>
      </c>
      <c r="K350" t="s">
        <v>720</v>
      </c>
      <c r="L350">
        <v>1191</v>
      </c>
      <c r="N350">
        <v>1013</v>
      </c>
      <c r="O350" t="s">
        <v>695</v>
      </c>
      <c r="P350" t="s">
        <v>695</v>
      </c>
      <c r="Q350">
        <v>1</v>
      </c>
      <c r="W350">
        <v>0</v>
      </c>
      <c r="X350">
        <v>-400197608</v>
      </c>
      <c r="Y350">
        <v>46.19</v>
      </c>
      <c r="AA350">
        <v>0</v>
      </c>
      <c r="AB350">
        <v>0</v>
      </c>
      <c r="AC350">
        <v>0</v>
      </c>
      <c r="AD350">
        <v>55.7</v>
      </c>
      <c r="AE350">
        <v>0</v>
      </c>
      <c r="AF350">
        <v>0</v>
      </c>
      <c r="AG350">
        <v>0</v>
      </c>
      <c r="AH350">
        <v>8.5299999999999994</v>
      </c>
      <c r="AI350">
        <v>1</v>
      </c>
      <c r="AJ350">
        <v>1</v>
      </c>
      <c r="AK350">
        <v>1</v>
      </c>
      <c r="AL350">
        <v>6.53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4</v>
      </c>
      <c r="AT350">
        <v>46.19</v>
      </c>
      <c r="AU350" t="s">
        <v>4</v>
      </c>
      <c r="AV350">
        <v>1</v>
      </c>
      <c r="AW350">
        <v>2</v>
      </c>
      <c r="AX350">
        <v>16672886</v>
      </c>
      <c r="AY350">
        <v>1</v>
      </c>
      <c r="AZ350">
        <v>0</v>
      </c>
      <c r="BA350">
        <v>342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Y350*Source!I163</f>
        <v>3.6951999999999998</v>
      </c>
      <c r="CY350">
        <f>AD350</f>
        <v>55.7</v>
      </c>
      <c r="CZ350">
        <f>AH350</f>
        <v>8.5299999999999994</v>
      </c>
      <c r="DA350">
        <f>AL350</f>
        <v>6.53</v>
      </c>
      <c r="DB350">
        <v>0</v>
      </c>
    </row>
    <row r="351" spans="1:106" x14ac:dyDescent="0.2">
      <c r="A351">
        <f>ROW(Source!A163)</f>
        <v>163</v>
      </c>
      <c r="B351">
        <v>16483255</v>
      </c>
      <c r="C351">
        <v>16672885</v>
      </c>
      <c r="D351">
        <v>15430395</v>
      </c>
      <c r="E351">
        <v>1</v>
      </c>
      <c r="F351">
        <v>1</v>
      </c>
      <c r="G351">
        <v>1</v>
      </c>
      <c r="H351">
        <v>1</v>
      </c>
      <c r="I351" t="s">
        <v>696</v>
      </c>
      <c r="J351" t="s">
        <v>4</v>
      </c>
      <c r="K351" t="s">
        <v>697</v>
      </c>
      <c r="L351">
        <v>1191</v>
      </c>
      <c r="N351">
        <v>1013</v>
      </c>
      <c r="O351" t="s">
        <v>695</v>
      </c>
      <c r="P351" t="s">
        <v>695</v>
      </c>
      <c r="Q351">
        <v>1</v>
      </c>
      <c r="W351">
        <v>0</v>
      </c>
      <c r="X351">
        <v>-1417349443</v>
      </c>
      <c r="Y351">
        <v>0.01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1</v>
      </c>
      <c r="AJ351">
        <v>1</v>
      </c>
      <c r="AK351">
        <v>6.53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4</v>
      </c>
      <c r="AT351">
        <v>0.01</v>
      </c>
      <c r="AU351" t="s">
        <v>4</v>
      </c>
      <c r="AV351">
        <v>2</v>
      </c>
      <c r="AW351">
        <v>2</v>
      </c>
      <c r="AX351">
        <v>16672887</v>
      </c>
      <c r="AY351">
        <v>1</v>
      </c>
      <c r="AZ351">
        <v>0</v>
      </c>
      <c r="BA351">
        <v>343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Y351*Source!I163</f>
        <v>8.0000000000000004E-4</v>
      </c>
      <c r="CY351">
        <f>AD351</f>
        <v>0</v>
      </c>
      <c r="CZ351">
        <f>AH351</f>
        <v>0</v>
      </c>
      <c r="DA351">
        <f>AL351</f>
        <v>1</v>
      </c>
      <c r="DB351">
        <v>0</v>
      </c>
    </row>
    <row r="352" spans="1:106" x14ac:dyDescent="0.2">
      <c r="A352">
        <f>ROW(Source!A163)</f>
        <v>163</v>
      </c>
      <c r="B352">
        <v>16483255</v>
      </c>
      <c r="C352">
        <v>16672885</v>
      </c>
      <c r="D352">
        <v>15247974</v>
      </c>
      <c r="E352">
        <v>1</v>
      </c>
      <c r="F352">
        <v>1</v>
      </c>
      <c r="G352">
        <v>1</v>
      </c>
      <c r="H352">
        <v>2</v>
      </c>
      <c r="I352" t="s">
        <v>716</v>
      </c>
      <c r="J352" t="s">
        <v>717</v>
      </c>
      <c r="K352" t="s">
        <v>718</v>
      </c>
      <c r="L352">
        <v>1368</v>
      </c>
      <c r="N352">
        <v>1011</v>
      </c>
      <c r="O352" t="s">
        <v>701</v>
      </c>
      <c r="P352" t="s">
        <v>701</v>
      </c>
      <c r="Q352">
        <v>1</v>
      </c>
      <c r="W352">
        <v>0</v>
      </c>
      <c r="X352">
        <v>1188625873</v>
      </c>
      <c r="Y352">
        <v>0.01</v>
      </c>
      <c r="AA352">
        <v>0</v>
      </c>
      <c r="AB352">
        <v>204.13</v>
      </c>
      <c r="AC352">
        <v>13.5</v>
      </c>
      <c r="AD352">
        <v>0</v>
      </c>
      <c r="AE352">
        <v>0</v>
      </c>
      <c r="AF352">
        <v>31.26</v>
      </c>
      <c r="AG352">
        <v>13.5</v>
      </c>
      <c r="AH352">
        <v>0</v>
      </c>
      <c r="AI352">
        <v>1</v>
      </c>
      <c r="AJ352">
        <v>6.53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4</v>
      </c>
      <c r="AT352">
        <v>0.01</v>
      </c>
      <c r="AU352" t="s">
        <v>4</v>
      </c>
      <c r="AV352">
        <v>0</v>
      </c>
      <c r="AW352">
        <v>2</v>
      </c>
      <c r="AX352">
        <v>16672888</v>
      </c>
      <c r="AY352">
        <v>1</v>
      </c>
      <c r="AZ352">
        <v>0</v>
      </c>
      <c r="BA352">
        <v>344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Y352*Source!I163</f>
        <v>8.0000000000000004E-4</v>
      </c>
      <c r="CY352">
        <f>AB352</f>
        <v>204.13</v>
      </c>
      <c r="CZ352">
        <f>AF352</f>
        <v>31.26</v>
      </c>
      <c r="DA352">
        <f>AJ352</f>
        <v>6.53</v>
      </c>
      <c r="DB352">
        <v>0</v>
      </c>
    </row>
    <row r="353" spans="1:106" x14ac:dyDescent="0.2">
      <c r="A353">
        <f>ROW(Source!A163)</f>
        <v>163</v>
      </c>
      <c r="B353">
        <v>16483255</v>
      </c>
      <c r="C353">
        <v>16672885</v>
      </c>
      <c r="D353">
        <v>15167286</v>
      </c>
      <c r="E353">
        <v>1</v>
      </c>
      <c r="F353">
        <v>1</v>
      </c>
      <c r="G353">
        <v>1</v>
      </c>
      <c r="H353">
        <v>3</v>
      </c>
      <c r="I353" t="s">
        <v>782</v>
      </c>
      <c r="J353" t="s">
        <v>783</v>
      </c>
      <c r="K353" t="s">
        <v>784</v>
      </c>
      <c r="L353">
        <v>1339</v>
      </c>
      <c r="N353">
        <v>1007</v>
      </c>
      <c r="O353" t="s">
        <v>166</v>
      </c>
      <c r="P353" t="s">
        <v>166</v>
      </c>
      <c r="Q353">
        <v>1</v>
      </c>
      <c r="W353">
        <v>0</v>
      </c>
      <c r="X353">
        <v>-1660354250</v>
      </c>
      <c r="Y353">
        <v>0.02</v>
      </c>
      <c r="AA353">
        <v>15.93</v>
      </c>
      <c r="AB353">
        <v>0</v>
      </c>
      <c r="AC353">
        <v>0</v>
      </c>
      <c r="AD353">
        <v>0</v>
      </c>
      <c r="AE353">
        <v>2.44</v>
      </c>
      <c r="AF353">
        <v>0</v>
      </c>
      <c r="AG353">
        <v>0</v>
      </c>
      <c r="AH353">
        <v>0</v>
      </c>
      <c r="AI353">
        <v>6.53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4</v>
      </c>
      <c r="AT353">
        <v>0.02</v>
      </c>
      <c r="AU353" t="s">
        <v>4</v>
      </c>
      <c r="AV353">
        <v>0</v>
      </c>
      <c r="AW353">
        <v>2</v>
      </c>
      <c r="AX353">
        <v>16672889</v>
      </c>
      <c r="AY353">
        <v>1</v>
      </c>
      <c r="AZ353">
        <v>0</v>
      </c>
      <c r="BA353">
        <v>345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Y353*Source!I163</f>
        <v>1.6000000000000001E-3</v>
      </c>
      <c r="CY353">
        <f>AA353</f>
        <v>15.93</v>
      </c>
      <c r="CZ353">
        <f>AE353</f>
        <v>2.44</v>
      </c>
      <c r="DA353">
        <f>AI353</f>
        <v>6.53</v>
      </c>
      <c r="DB353">
        <v>0</v>
      </c>
    </row>
    <row r="354" spans="1:106" x14ac:dyDescent="0.2">
      <c r="A354">
        <f>ROW(Source!A163)</f>
        <v>163</v>
      </c>
      <c r="B354">
        <v>16483255</v>
      </c>
      <c r="C354">
        <v>16672885</v>
      </c>
      <c r="D354">
        <v>15171982</v>
      </c>
      <c r="E354">
        <v>1</v>
      </c>
      <c r="F354">
        <v>1</v>
      </c>
      <c r="G354">
        <v>1</v>
      </c>
      <c r="H354">
        <v>3</v>
      </c>
      <c r="I354" t="s">
        <v>841</v>
      </c>
      <c r="J354" t="s">
        <v>842</v>
      </c>
      <c r="K354" t="s">
        <v>843</v>
      </c>
      <c r="L354">
        <v>1348</v>
      </c>
      <c r="N354">
        <v>1009</v>
      </c>
      <c r="O354" t="s">
        <v>199</v>
      </c>
      <c r="P354" t="s">
        <v>199</v>
      </c>
      <c r="Q354">
        <v>1000</v>
      </c>
      <c r="W354">
        <v>0</v>
      </c>
      <c r="X354">
        <v>-1421715385</v>
      </c>
      <c r="Y354">
        <v>0.05</v>
      </c>
      <c r="AA354">
        <v>4766.7700000000004</v>
      </c>
      <c r="AB354">
        <v>0</v>
      </c>
      <c r="AC354">
        <v>0</v>
      </c>
      <c r="AD354">
        <v>0</v>
      </c>
      <c r="AE354">
        <v>729.98</v>
      </c>
      <c r="AF354">
        <v>0</v>
      </c>
      <c r="AG354">
        <v>0</v>
      </c>
      <c r="AH354">
        <v>0</v>
      </c>
      <c r="AI354">
        <v>6.53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4</v>
      </c>
      <c r="AT354">
        <v>0.05</v>
      </c>
      <c r="AU354" t="s">
        <v>4</v>
      </c>
      <c r="AV354">
        <v>0</v>
      </c>
      <c r="AW354">
        <v>2</v>
      </c>
      <c r="AX354">
        <v>16672891</v>
      </c>
      <c r="AY354">
        <v>1</v>
      </c>
      <c r="AZ354">
        <v>0</v>
      </c>
      <c r="BA354">
        <v>347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Y354*Source!I163</f>
        <v>4.0000000000000001E-3</v>
      </c>
      <c r="CY354">
        <f>AA354</f>
        <v>4766.7700000000004</v>
      </c>
      <c r="CZ354">
        <f>AE354</f>
        <v>729.98</v>
      </c>
      <c r="DA354">
        <f>AI354</f>
        <v>6.53</v>
      </c>
      <c r="DB354">
        <v>0</v>
      </c>
    </row>
    <row r="355" spans="1:106" x14ac:dyDescent="0.2">
      <c r="A355">
        <f>ROW(Source!A206)</f>
        <v>206</v>
      </c>
      <c r="B355">
        <v>16483241</v>
      </c>
      <c r="C355">
        <v>16672794</v>
      </c>
      <c r="D355">
        <v>15446300</v>
      </c>
      <c r="E355">
        <v>1</v>
      </c>
      <c r="F355">
        <v>1</v>
      </c>
      <c r="G355">
        <v>1</v>
      </c>
      <c r="H355">
        <v>1</v>
      </c>
      <c r="I355" t="s">
        <v>693</v>
      </c>
      <c r="J355" t="s">
        <v>4</v>
      </c>
      <c r="K355" t="s">
        <v>694</v>
      </c>
      <c r="L355">
        <v>1191</v>
      </c>
      <c r="N355">
        <v>1013</v>
      </c>
      <c r="O355" t="s">
        <v>695</v>
      </c>
      <c r="P355" t="s">
        <v>695</v>
      </c>
      <c r="Q355">
        <v>1</v>
      </c>
      <c r="W355">
        <v>0</v>
      </c>
      <c r="X355">
        <v>912892513</v>
      </c>
      <c r="Y355">
        <v>1.536</v>
      </c>
      <c r="AA355">
        <v>0</v>
      </c>
      <c r="AB355">
        <v>0</v>
      </c>
      <c r="AC355">
        <v>0</v>
      </c>
      <c r="AD355">
        <v>9.92</v>
      </c>
      <c r="AE355">
        <v>0</v>
      </c>
      <c r="AF355">
        <v>0</v>
      </c>
      <c r="AG355">
        <v>0</v>
      </c>
      <c r="AH355">
        <v>9.92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1</v>
      </c>
      <c r="AQ355">
        <v>0</v>
      </c>
      <c r="AR355">
        <v>0</v>
      </c>
      <c r="AS355" t="s">
        <v>4</v>
      </c>
      <c r="AT355">
        <v>2.56</v>
      </c>
      <c r="AU355" t="s">
        <v>367</v>
      </c>
      <c r="AV355">
        <v>1</v>
      </c>
      <c r="AW355">
        <v>2</v>
      </c>
      <c r="AX355">
        <v>16672795</v>
      </c>
      <c r="AY355">
        <v>1</v>
      </c>
      <c r="AZ355">
        <v>0</v>
      </c>
      <c r="BA355">
        <v>349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Y355*Source!I206</f>
        <v>6.1440000000000001</v>
      </c>
      <c r="CY355">
        <f>AD355</f>
        <v>9.92</v>
      </c>
      <c r="CZ355">
        <f>AH355</f>
        <v>9.92</v>
      </c>
      <c r="DA355">
        <f>AL355</f>
        <v>1</v>
      </c>
      <c r="DB355">
        <v>0</v>
      </c>
    </row>
    <row r="356" spans="1:106" x14ac:dyDescent="0.2">
      <c r="A356">
        <f>ROW(Source!A206)</f>
        <v>206</v>
      </c>
      <c r="B356">
        <v>16483241</v>
      </c>
      <c r="C356">
        <v>16672794</v>
      </c>
      <c r="D356">
        <v>15430395</v>
      </c>
      <c r="E356">
        <v>1</v>
      </c>
      <c r="F356">
        <v>1</v>
      </c>
      <c r="G356">
        <v>1</v>
      </c>
      <c r="H356">
        <v>1</v>
      </c>
      <c r="I356" t="s">
        <v>696</v>
      </c>
      <c r="J356" t="s">
        <v>4</v>
      </c>
      <c r="K356" t="s">
        <v>697</v>
      </c>
      <c r="L356">
        <v>1191</v>
      </c>
      <c r="N356">
        <v>1013</v>
      </c>
      <c r="O356" t="s">
        <v>695</v>
      </c>
      <c r="P356" t="s">
        <v>695</v>
      </c>
      <c r="Q356">
        <v>1</v>
      </c>
      <c r="W356">
        <v>0</v>
      </c>
      <c r="X356">
        <v>-1417349443</v>
      </c>
      <c r="Y356">
        <v>0.02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4</v>
      </c>
      <c r="AT356">
        <v>0.02</v>
      </c>
      <c r="AU356" t="s">
        <v>4</v>
      </c>
      <c r="AV356">
        <v>2</v>
      </c>
      <c r="AW356">
        <v>2</v>
      </c>
      <c r="AX356">
        <v>16672796</v>
      </c>
      <c r="AY356">
        <v>1</v>
      </c>
      <c r="AZ356">
        <v>2048</v>
      </c>
      <c r="BA356">
        <v>350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Y356*Source!I206</f>
        <v>0.08</v>
      </c>
      <c r="CY356">
        <f>AD356</f>
        <v>0</v>
      </c>
      <c r="CZ356">
        <f>AH356</f>
        <v>0</v>
      </c>
      <c r="DA356">
        <f>AL356</f>
        <v>1</v>
      </c>
      <c r="DB356">
        <v>0</v>
      </c>
    </row>
    <row r="357" spans="1:106" x14ac:dyDescent="0.2">
      <c r="A357">
        <f>ROW(Source!A206)</f>
        <v>206</v>
      </c>
      <c r="B357">
        <v>16483241</v>
      </c>
      <c r="C357">
        <v>16672794</v>
      </c>
      <c r="D357">
        <v>15247680</v>
      </c>
      <c r="E357">
        <v>1</v>
      </c>
      <c r="F357">
        <v>1</v>
      </c>
      <c r="G357">
        <v>1</v>
      </c>
      <c r="H357">
        <v>2</v>
      </c>
      <c r="I357" t="s">
        <v>726</v>
      </c>
      <c r="J357" t="s">
        <v>727</v>
      </c>
      <c r="K357" t="s">
        <v>728</v>
      </c>
      <c r="L357">
        <v>1368</v>
      </c>
      <c r="N357">
        <v>1011</v>
      </c>
      <c r="O357" t="s">
        <v>701</v>
      </c>
      <c r="P357" t="s">
        <v>701</v>
      </c>
      <c r="Q357">
        <v>1</v>
      </c>
      <c r="W357">
        <v>0</v>
      </c>
      <c r="X357">
        <v>-1718674368</v>
      </c>
      <c r="Y357">
        <v>6.0000000000000001E-3</v>
      </c>
      <c r="AA357">
        <v>0</v>
      </c>
      <c r="AB357">
        <v>111.99</v>
      </c>
      <c r="AC357">
        <v>13.5</v>
      </c>
      <c r="AD357">
        <v>0</v>
      </c>
      <c r="AE357">
        <v>0</v>
      </c>
      <c r="AF357">
        <v>111.99</v>
      </c>
      <c r="AG357">
        <v>13.5</v>
      </c>
      <c r="AH357">
        <v>0</v>
      </c>
      <c r="AI357">
        <v>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1</v>
      </c>
      <c r="AQ357">
        <v>0</v>
      </c>
      <c r="AR357">
        <v>0</v>
      </c>
      <c r="AS357" t="s">
        <v>4</v>
      </c>
      <c r="AT357">
        <v>0.01</v>
      </c>
      <c r="AU357" t="s">
        <v>367</v>
      </c>
      <c r="AV357">
        <v>0</v>
      </c>
      <c r="AW357">
        <v>2</v>
      </c>
      <c r="AX357">
        <v>16672797</v>
      </c>
      <c r="AY357">
        <v>1</v>
      </c>
      <c r="AZ357">
        <v>0</v>
      </c>
      <c r="BA357">
        <v>351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Y357*Source!I206</f>
        <v>2.4E-2</v>
      </c>
      <c r="CY357">
        <f>AB357</f>
        <v>111.99</v>
      </c>
      <c r="CZ357">
        <f>AF357</f>
        <v>111.99</v>
      </c>
      <c r="DA357">
        <f>AJ357</f>
        <v>1</v>
      </c>
      <c r="DB357">
        <v>0</v>
      </c>
    </row>
    <row r="358" spans="1:106" x14ac:dyDescent="0.2">
      <c r="A358">
        <f>ROW(Source!A206)</f>
        <v>206</v>
      </c>
      <c r="B358">
        <v>16483241</v>
      </c>
      <c r="C358">
        <v>16672794</v>
      </c>
      <c r="D358">
        <v>15249073</v>
      </c>
      <c r="E358">
        <v>1</v>
      </c>
      <c r="F358">
        <v>1</v>
      </c>
      <c r="G358">
        <v>1</v>
      </c>
      <c r="H358">
        <v>2</v>
      </c>
      <c r="I358" t="s">
        <v>698</v>
      </c>
      <c r="J358" t="s">
        <v>699</v>
      </c>
      <c r="K358" t="s">
        <v>700</v>
      </c>
      <c r="L358">
        <v>1368</v>
      </c>
      <c r="N358">
        <v>1011</v>
      </c>
      <c r="O358" t="s">
        <v>701</v>
      </c>
      <c r="P358" t="s">
        <v>701</v>
      </c>
      <c r="Q358">
        <v>1</v>
      </c>
      <c r="W358">
        <v>0</v>
      </c>
      <c r="X358">
        <v>1372534845</v>
      </c>
      <c r="Y358">
        <v>6.0000000000000001E-3</v>
      </c>
      <c r="AA358">
        <v>0</v>
      </c>
      <c r="AB358">
        <v>65.709999999999994</v>
      </c>
      <c r="AC358">
        <v>11.6</v>
      </c>
      <c r="AD358">
        <v>0</v>
      </c>
      <c r="AE358">
        <v>0</v>
      </c>
      <c r="AF358">
        <v>65.709999999999994</v>
      </c>
      <c r="AG358">
        <v>11.6</v>
      </c>
      <c r="AH358">
        <v>0</v>
      </c>
      <c r="AI358">
        <v>1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1</v>
      </c>
      <c r="AQ358">
        <v>0</v>
      </c>
      <c r="AR358">
        <v>0</v>
      </c>
      <c r="AS358" t="s">
        <v>4</v>
      </c>
      <c r="AT358">
        <v>0.01</v>
      </c>
      <c r="AU358" t="s">
        <v>367</v>
      </c>
      <c r="AV358">
        <v>0</v>
      </c>
      <c r="AW358">
        <v>2</v>
      </c>
      <c r="AX358">
        <v>16672798</v>
      </c>
      <c r="AY358">
        <v>1</v>
      </c>
      <c r="AZ358">
        <v>0</v>
      </c>
      <c r="BA358">
        <v>352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Y358*Source!I206</f>
        <v>2.4E-2</v>
      </c>
      <c r="CY358">
        <f>AB358</f>
        <v>65.709999999999994</v>
      </c>
      <c r="CZ358">
        <f>AF358</f>
        <v>65.709999999999994</v>
      </c>
      <c r="DA358">
        <f>AJ358</f>
        <v>1</v>
      </c>
      <c r="DB358">
        <v>0</v>
      </c>
    </row>
    <row r="359" spans="1:106" x14ac:dyDescent="0.2">
      <c r="A359">
        <f>ROW(Source!A206)</f>
        <v>206</v>
      </c>
      <c r="B359">
        <v>16483241</v>
      </c>
      <c r="C359">
        <v>16672794</v>
      </c>
      <c r="D359">
        <v>15167588</v>
      </c>
      <c r="E359">
        <v>1</v>
      </c>
      <c r="F359">
        <v>1</v>
      </c>
      <c r="G359">
        <v>1</v>
      </c>
      <c r="H359">
        <v>3</v>
      </c>
      <c r="I359" t="s">
        <v>887</v>
      </c>
      <c r="J359" t="s">
        <v>888</v>
      </c>
      <c r="K359" t="s">
        <v>889</v>
      </c>
      <c r="L359">
        <v>1346</v>
      </c>
      <c r="N359">
        <v>1009</v>
      </c>
      <c r="O359" t="s">
        <v>550</v>
      </c>
      <c r="P359" t="s">
        <v>550</v>
      </c>
      <c r="Q359">
        <v>1</v>
      </c>
      <c r="W359">
        <v>0</v>
      </c>
      <c r="X359">
        <v>-1088866022</v>
      </c>
      <c r="Y359">
        <v>0</v>
      </c>
      <c r="AA359">
        <v>30.4</v>
      </c>
      <c r="AB359">
        <v>0</v>
      </c>
      <c r="AC359">
        <v>0</v>
      </c>
      <c r="AD359">
        <v>0</v>
      </c>
      <c r="AE359">
        <v>30.4</v>
      </c>
      <c r="AF359">
        <v>0</v>
      </c>
      <c r="AG359">
        <v>0</v>
      </c>
      <c r="AH359">
        <v>0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1</v>
      </c>
      <c r="AQ359">
        <v>0</v>
      </c>
      <c r="AR359">
        <v>0</v>
      </c>
      <c r="AS359" t="s">
        <v>4</v>
      </c>
      <c r="AT359">
        <v>1.6E-2</v>
      </c>
      <c r="AU359" t="s">
        <v>20</v>
      </c>
      <c r="AV359">
        <v>0</v>
      </c>
      <c r="AW359">
        <v>2</v>
      </c>
      <c r="AX359">
        <v>16672799</v>
      </c>
      <c r="AY359">
        <v>1</v>
      </c>
      <c r="AZ359">
        <v>0</v>
      </c>
      <c r="BA359">
        <v>353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Y359*Source!I206</f>
        <v>0</v>
      </c>
      <c r="CY359">
        <f t="shared" ref="CY359:CY366" si="24">AA359</f>
        <v>30.4</v>
      </c>
      <c r="CZ359">
        <f t="shared" ref="CZ359:CZ366" si="25">AE359</f>
        <v>30.4</v>
      </c>
      <c r="DA359">
        <f t="shared" ref="DA359:DA366" si="26">AI359</f>
        <v>1</v>
      </c>
      <c r="DB359">
        <v>0</v>
      </c>
    </row>
    <row r="360" spans="1:106" x14ac:dyDescent="0.2">
      <c r="A360">
        <f>ROW(Source!A206)</f>
        <v>206</v>
      </c>
      <c r="B360">
        <v>16483241</v>
      </c>
      <c r="C360">
        <v>16672794</v>
      </c>
      <c r="D360">
        <v>15170074</v>
      </c>
      <c r="E360">
        <v>1</v>
      </c>
      <c r="F360">
        <v>1</v>
      </c>
      <c r="G360">
        <v>1</v>
      </c>
      <c r="H360">
        <v>3</v>
      </c>
      <c r="I360" t="s">
        <v>890</v>
      </c>
      <c r="J360" t="s">
        <v>891</v>
      </c>
      <c r="K360" t="s">
        <v>892</v>
      </c>
      <c r="L360">
        <v>1355</v>
      </c>
      <c r="N360">
        <v>1010</v>
      </c>
      <c r="O360" t="s">
        <v>258</v>
      </c>
      <c r="P360" t="s">
        <v>258</v>
      </c>
      <c r="Q360">
        <v>100</v>
      </c>
      <c r="W360">
        <v>0</v>
      </c>
      <c r="X360">
        <v>1794244060</v>
      </c>
      <c r="Y360">
        <v>0</v>
      </c>
      <c r="AA360">
        <v>86</v>
      </c>
      <c r="AB360">
        <v>0</v>
      </c>
      <c r="AC360">
        <v>0</v>
      </c>
      <c r="AD360">
        <v>0</v>
      </c>
      <c r="AE360">
        <v>86</v>
      </c>
      <c r="AF360">
        <v>0</v>
      </c>
      <c r="AG360">
        <v>0</v>
      </c>
      <c r="AH360">
        <v>0</v>
      </c>
      <c r="AI360">
        <v>1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1</v>
      </c>
      <c r="AQ360">
        <v>0</v>
      </c>
      <c r="AR360">
        <v>0</v>
      </c>
      <c r="AS360" t="s">
        <v>4</v>
      </c>
      <c r="AT360">
        <v>4.1000000000000002E-2</v>
      </c>
      <c r="AU360" t="s">
        <v>20</v>
      </c>
      <c r="AV360">
        <v>0</v>
      </c>
      <c r="AW360">
        <v>2</v>
      </c>
      <c r="AX360">
        <v>16672800</v>
      </c>
      <c r="AY360">
        <v>1</v>
      </c>
      <c r="AZ360">
        <v>0</v>
      </c>
      <c r="BA360">
        <v>354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Y360*Source!I206</f>
        <v>0</v>
      </c>
      <c r="CY360">
        <f t="shared" si="24"/>
        <v>86</v>
      </c>
      <c r="CZ360">
        <f t="shared" si="25"/>
        <v>86</v>
      </c>
      <c r="DA360">
        <f t="shared" si="26"/>
        <v>1</v>
      </c>
      <c r="DB360">
        <v>0</v>
      </c>
    </row>
    <row r="361" spans="1:106" x14ac:dyDescent="0.2">
      <c r="A361">
        <f>ROW(Source!A206)</f>
        <v>206</v>
      </c>
      <c r="B361">
        <v>16483241</v>
      </c>
      <c r="C361">
        <v>16672794</v>
      </c>
      <c r="D361">
        <v>15203834</v>
      </c>
      <c r="E361">
        <v>1</v>
      </c>
      <c r="F361">
        <v>1</v>
      </c>
      <c r="G361">
        <v>1</v>
      </c>
      <c r="H361">
        <v>3</v>
      </c>
      <c r="I361" t="s">
        <v>893</v>
      </c>
      <c r="J361" t="s">
        <v>894</v>
      </c>
      <c r="K361" t="s">
        <v>895</v>
      </c>
      <c r="L361">
        <v>1346</v>
      </c>
      <c r="N361">
        <v>1009</v>
      </c>
      <c r="O361" t="s">
        <v>550</v>
      </c>
      <c r="P361" t="s">
        <v>550</v>
      </c>
      <c r="Q361">
        <v>1</v>
      </c>
      <c r="W361">
        <v>0</v>
      </c>
      <c r="X361">
        <v>210558753</v>
      </c>
      <c r="Y361">
        <v>0</v>
      </c>
      <c r="AA361">
        <v>28.6</v>
      </c>
      <c r="AB361">
        <v>0</v>
      </c>
      <c r="AC361">
        <v>0</v>
      </c>
      <c r="AD361">
        <v>0</v>
      </c>
      <c r="AE361">
        <v>28.6</v>
      </c>
      <c r="AF361">
        <v>0</v>
      </c>
      <c r="AG361">
        <v>0</v>
      </c>
      <c r="AH361">
        <v>0</v>
      </c>
      <c r="AI361">
        <v>1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4</v>
      </c>
      <c r="AT361">
        <v>0.1</v>
      </c>
      <c r="AU361" t="s">
        <v>20</v>
      </c>
      <c r="AV361">
        <v>0</v>
      </c>
      <c r="AW361">
        <v>2</v>
      </c>
      <c r="AX361">
        <v>16672801</v>
      </c>
      <c r="AY361">
        <v>1</v>
      </c>
      <c r="AZ361">
        <v>0</v>
      </c>
      <c r="BA361">
        <v>355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Y361*Source!I206</f>
        <v>0</v>
      </c>
      <c r="CY361">
        <f t="shared" si="24"/>
        <v>28.6</v>
      </c>
      <c r="CZ361">
        <f t="shared" si="25"/>
        <v>28.6</v>
      </c>
      <c r="DA361">
        <f t="shared" si="26"/>
        <v>1</v>
      </c>
      <c r="DB361">
        <v>0</v>
      </c>
    </row>
    <row r="362" spans="1:106" x14ac:dyDescent="0.2">
      <c r="A362">
        <f>ROW(Source!A206)</f>
        <v>206</v>
      </c>
      <c r="B362">
        <v>16483241</v>
      </c>
      <c r="C362">
        <v>16672794</v>
      </c>
      <c r="D362">
        <v>15217463</v>
      </c>
      <c r="E362">
        <v>1</v>
      </c>
      <c r="F362">
        <v>1</v>
      </c>
      <c r="G362">
        <v>1</v>
      </c>
      <c r="H362">
        <v>3</v>
      </c>
      <c r="I362" t="s">
        <v>896</v>
      </c>
      <c r="J362" t="s">
        <v>897</v>
      </c>
      <c r="K362" t="s">
        <v>898</v>
      </c>
      <c r="L362">
        <v>1358</v>
      </c>
      <c r="N362">
        <v>1010</v>
      </c>
      <c r="O362" t="s">
        <v>437</v>
      </c>
      <c r="P362" t="s">
        <v>437</v>
      </c>
      <c r="Q362">
        <v>10</v>
      </c>
      <c r="W362">
        <v>0</v>
      </c>
      <c r="X362">
        <v>1386890308</v>
      </c>
      <c r="Y362">
        <v>0</v>
      </c>
      <c r="AA362">
        <v>39</v>
      </c>
      <c r="AB362">
        <v>0</v>
      </c>
      <c r="AC362">
        <v>0</v>
      </c>
      <c r="AD362">
        <v>0</v>
      </c>
      <c r="AE362">
        <v>39</v>
      </c>
      <c r="AF362">
        <v>0</v>
      </c>
      <c r="AG362">
        <v>0</v>
      </c>
      <c r="AH362">
        <v>0</v>
      </c>
      <c r="AI362">
        <v>1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4</v>
      </c>
      <c r="AT362">
        <v>0.1</v>
      </c>
      <c r="AU362" t="s">
        <v>20</v>
      </c>
      <c r="AV362">
        <v>0</v>
      </c>
      <c r="AW362">
        <v>2</v>
      </c>
      <c r="AX362">
        <v>16672802</v>
      </c>
      <c r="AY362">
        <v>1</v>
      </c>
      <c r="AZ362">
        <v>0</v>
      </c>
      <c r="BA362">
        <v>356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Y362*Source!I206</f>
        <v>0</v>
      </c>
      <c r="CY362">
        <f t="shared" si="24"/>
        <v>39</v>
      </c>
      <c r="CZ362">
        <f t="shared" si="25"/>
        <v>39</v>
      </c>
      <c r="DA362">
        <f t="shared" si="26"/>
        <v>1</v>
      </c>
      <c r="DB362">
        <v>0</v>
      </c>
    </row>
    <row r="363" spans="1:106" x14ac:dyDescent="0.2">
      <c r="A363">
        <f>ROW(Source!A206)</f>
        <v>206</v>
      </c>
      <c r="B363">
        <v>16483241</v>
      </c>
      <c r="C363">
        <v>16672794</v>
      </c>
      <c r="D363">
        <v>15217585</v>
      </c>
      <c r="E363">
        <v>1</v>
      </c>
      <c r="F363">
        <v>1</v>
      </c>
      <c r="G363">
        <v>1</v>
      </c>
      <c r="H363">
        <v>3</v>
      </c>
      <c r="I363" t="s">
        <v>899</v>
      </c>
      <c r="J363" t="s">
        <v>900</v>
      </c>
      <c r="K363" t="s">
        <v>901</v>
      </c>
      <c r="L363">
        <v>1356</v>
      </c>
      <c r="N363">
        <v>1010</v>
      </c>
      <c r="O363" t="s">
        <v>127</v>
      </c>
      <c r="P363" t="s">
        <v>127</v>
      </c>
      <c r="Q363">
        <v>1000</v>
      </c>
      <c r="W363">
        <v>0</v>
      </c>
      <c r="X363">
        <v>40709342</v>
      </c>
      <c r="Y363">
        <v>0</v>
      </c>
      <c r="AA363">
        <v>270</v>
      </c>
      <c r="AB363">
        <v>0</v>
      </c>
      <c r="AC363">
        <v>0</v>
      </c>
      <c r="AD363">
        <v>0</v>
      </c>
      <c r="AE363">
        <v>270</v>
      </c>
      <c r="AF363">
        <v>0</v>
      </c>
      <c r="AG363">
        <v>0</v>
      </c>
      <c r="AH363">
        <v>0</v>
      </c>
      <c r="AI363">
        <v>1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4</v>
      </c>
      <c r="AT363">
        <v>2.1000000000000001E-2</v>
      </c>
      <c r="AU363" t="s">
        <v>20</v>
      </c>
      <c r="AV363">
        <v>0</v>
      </c>
      <c r="AW363">
        <v>2</v>
      </c>
      <c r="AX363">
        <v>16672803</v>
      </c>
      <c r="AY363">
        <v>1</v>
      </c>
      <c r="AZ363">
        <v>0</v>
      </c>
      <c r="BA363">
        <v>357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Y363*Source!I206</f>
        <v>0</v>
      </c>
      <c r="CY363">
        <f t="shared" si="24"/>
        <v>270</v>
      </c>
      <c r="CZ363">
        <f t="shared" si="25"/>
        <v>270</v>
      </c>
      <c r="DA363">
        <f t="shared" si="26"/>
        <v>1</v>
      </c>
      <c r="DB363">
        <v>0</v>
      </c>
    </row>
    <row r="364" spans="1:106" x14ac:dyDescent="0.2">
      <c r="A364">
        <f>ROW(Source!A206)</f>
        <v>206</v>
      </c>
      <c r="B364">
        <v>16483241</v>
      </c>
      <c r="C364">
        <v>16672794</v>
      </c>
      <c r="D364">
        <v>15221284</v>
      </c>
      <c r="E364">
        <v>1</v>
      </c>
      <c r="F364">
        <v>1</v>
      </c>
      <c r="G364">
        <v>1</v>
      </c>
      <c r="H364">
        <v>3</v>
      </c>
      <c r="I364" t="s">
        <v>902</v>
      </c>
      <c r="J364" t="s">
        <v>903</v>
      </c>
      <c r="K364" t="s">
        <v>904</v>
      </c>
      <c r="L364">
        <v>1355</v>
      </c>
      <c r="N364">
        <v>1010</v>
      </c>
      <c r="O364" t="s">
        <v>258</v>
      </c>
      <c r="P364" t="s">
        <v>258</v>
      </c>
      <c r="Q364">
        <v>100</v>
      </c>
      <c r="W364">
        <v>0</v>
      </c>
      <c r="X364">
        <v>-552597123</v>
      </c>
      <c r="Y364">
        <v>0</v>
      </c>
      <c r="AA364">
        <v>528</v>
      </c>
      <c r="AB364">
        <v>0</v>
      </c>
      <c r="AC364">
        <v>0</v>
      </c>
      <c r="AD364">
        <v>0</v>
      </c>
      <c r="AE364">
        <v>528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1</v>
      </c>
      <c r="AQ364">
        <v>0</v>
      </c>
      <c r="AR364">
        <v>0</v>
      </c>
      <c r="AS364" t="s">
        <v>4</v>
      </c>
      <c r="AT364">
        <v>4.1000000000000002E-2</v>
      </c>
      <c r="AU364" t="s">
        <v>20</v>
      </c>
      <c r="AV364">
        <v>0</v>
      </c>
      <c r="AW364">
        <v>2</v>
      </c>
      <c r="AX364">
        <v>16672804</v>
      </c>
      <c r="AY364">
        <v>1</v>
      </c>
      <c r="AZ364">
        <v>0</v>
      </c>
      <c r="BA364">
        <v>358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Y364*Source!I206</f>
        <v>0</v>
      </c>
      <c r="CY364">
        <f t="shared" si="24"/>
        <v>528</v>
      </c>
      <c r="CZ364">
        <f t="shared" si="25"/>
        <v>528</v>
      </c>
      <c r="DA364">
        <f t="shared" si="26"/>
        <v>1</v>
      </c>
      <c r="DB364">
        <v>0</v>
      </c>
    </row>
    <row r="365" spans="1:106" x14ac:dyDescent="0.2">
      <c r="A365">
        <f>ROW(Source!A206)</f>
        <v>206</v>
      </c>
      <c r="B365">
        <v>16483241</v>
      </c>
      <c r="C365">
        <v>16672794</v>
      </c>
      <c r="D365">
        <v>15233312</v>
      </c>
      <c r="E365">
        <v>1</v>
      </c>
      <c r="F365">
        <v>1</v>
      </c>
      <c r="G365">
        <v>1</v>
      </c>
      <c r="H365">
        <v>3</v>
      </c>
      <c r="I365" t="s">
        <v>905</v>
      </c>
      <c r="J365" t="s">
        <v>906</v>
      </c>
      <c r="K365" t="s">
        <v>907</v>
      </c>
      <c r="L365">
        <v>1346</v>
      </c>
      <c r="N365">
        <v>1009</v>
      </c>
      <c r="O365" t="s">
        <v>550</v>
      </c>
      <c r="P365" t="s">
        <v>550</v>
      </c>
      <c r="Q365">
        <v>1</v>
      </c>
      <c r="W365">
        <v>0</v>
      </c>
      <c r="X365">
        <v>1584075688</v>
      </c>
      <c r="Y365">
        <v>0</v>
      </c>
      <c r="AA365">
        <v>35.700000000000003</v>
      </c>
      <c r="AB365">
        <v>0</v>
      </c>
      <c r="AC365">
        <v>0</v>
      </c>
      <c r="AD365">
        <v>0</v>
      </c>
      <c r="AE365">
        <v>35.700000000000003</v>
      </c>
      <c r="AF365">
        <v>0</v>
      </c>
      <c r="AG365">
        <v>0</v>
      </c>
      <c r="AH365">
        <v>0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4</v>
      </c>
      <c r="AT365">
        <v>0.124</v>
      </c>
      <c r="AU365" t="s">
        <v>20</v>
      </c>
      <c r="AV365">
        <v>0</v>
      </c>
      <c r="AW365">
        <v>2</v>
      </c>
      <c r="AX365">
        <v>16672805</v>
      </c>
      <c r="AY365">
        <v>1</v>
      </c>
      <c r="AZ365">
        <v>0</v>
      </c>
      <c r="BA365">
        <v>359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Y365*Source!I206</f>
        <v>0</v>
      </c>
      <c r="CY365">
        <f t="shared" si="24"/>
        <v>35.700000000000003</v>
      </c>
      <c r="CZ365">
        <f t="shared" si="25"/>
        <v>35.700000000000003</v>
      </c>
      <c r="DA365">
        <f t="shared" si="26"/>
        <v>1</v>
      </c>
      <c r="DB365">
        <v>0</v>
      </c>
    </row>
    <row r="366" spans="1:106" x14ac:dyDescent="0.2">
      <c r="A366">
        <f>ROW(Source!A206)</f>
        <v>206</v>
      </c>
      <c r="B366">
        <v>16483241</v>
      </c>
      <c r="C366">
        <v>16672794</v>
      </c>
      <c r="D366">
        <v>15164559</v>
      </c>
      <c r="E366">
        <v>17</v>
      </c>
      <c r="F366">
        <v>1</v>
      </c>
      <c r="G366">
        <v>1</v>
      </c>
      <c r="H366">
        <v>3</v>
      </c>
      <c r="I366" t="s">
        <v>908</v>
      </c>
      <c r="J366" t="s">
        <v>4</v>
      </c>
      <c r="K366" t="s">
        <v>909</v>
      </c>
      <c r="L366">
        <v>1374</v>
      </c>
      <c r="N366">
        <v>1013</v>
      </c>
      <c r="O366" t="s">
        <v>910</v>
      </c>
      <c r="P366" t="s">
        <v>910</v>
      </c>
      <c r="Q366">
        <v>1</v>
      </c>
      <c r="W366">
        <v>0</v>
      </c>
      <c r="X366">
        <v>-1731369543</v>
      </c>
      <c r="Y366">
        <v>0</v>
      </c>
      <c r="AA366">
        <v>1</v>
      </c>
      <c r="AB366">
        <v>0</v>
      </c>
      <c r="AC366">
        <v>0</v>
      </c>
      <c r="AD366">
        <v>0</v>
      </c>
      <c r="AE366">
        <v>1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1</v>
      </c>
      <c r="AQ366">
        <v>0</v>
      </c>
      <c r="AR366">
        <v>0</v>
      </c>
      <c r="AS366" t="s">
        <v>4</v>
      </c>
      <c r="AT366">
        <v>0.51</v>
      </c>
      <c r="AU366" t="s">
        <v>20</v>
      </c>
      <c r="AV366">
        <v>0</v>
      </c>
      <c r="AW366">
        <v>2</v>
      </c>
      <c r="AX366">
        <v>16672806</v>
      </c>
      <c r="AY366">
        <v>1</v>
      </c>
      <c r="AZ366">
        <v>0</v>
      </c>
      <c r="BA366">
        <v>360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Y366*Source!I206</f>
        <v>0</v>
      </c>
      <c r="CY366">
        <f t="shared" si="24"/>
        <v>1</v>
      </c>
      <c r="CZ366">
        <f t="shared" si="25"/>
        <v>1</v>
      </c>
      <c r="DA366">
        <f t="shared" si="26"/>
        <v>1</v>
      </c>
      <c r="DB366">
        <v>0</v>
      </c>
    </row>
    <row r="367" spans="1:106" x14ac:dyDescent="0.2">
      <c r="A367">
        <f>ROW(Source!A207)</f>
        <v>207</v>
      </c>
      <c r="B367">
        <v>16483255</v>
      </c>
      <c r="C367">
        <v>16672794</v>
      </c>
      <c r="D367">
        <v>15446300</v>
      </c>
      <c r="E367">
        <v>1</v>
      </c>
      <c r="F367">
        <v>1</v>
      </c>
      <c r="G367">
        <v>1</v>
      </c>
      <c r="H367">
        <v>1</v>
      </c>
      <c r="I367" t="s">
        <v>693</v>
      </c>
      <c r="J367" t="s">
        <v>4</v>
      </c>
      <c r="K367" t="s">
        <v>694</v>
      </c>
      <c r="L367">
        <v>1191</v>
      </c>
      <c r="N367">
        <v>1013</v>
      </c>
      <c r="O367" t="s">
        <v>695</v>
      </c>
      <c r="P367" t="s">
        <v>695</v>
      </c>
      <c r="Q367">
        <v>1</v>
      </c>
      <c r="W367">
        <v>0</v>
      </c>
      <c r="X367">
        <v>912892513</v>
      </c>
      <c r="Y367">
        <v>1.536</v>
      </c>
      <c r="AA367">
        <v>0</v>
      </c>
      <c r="AB367">
        <v>0</v>
      </c>
      <c r="AC367">
        <v>0</v>
      </c>
      <c r="AD367">
        <v>64.78</v>
      </c>
      <c r="AE367">
        <v>0</v>
      </c>
      <c r="AF367">
        <v>0</v>
      </c>
      <c r="AG367">
        <v>0</v>
      </c>
      <c r="AH367">
        <v>9.92</v>
      </c>
      <c r="AI367">
        <v>1</v>
      </c>
      <c r="AJ367">
        <v>1</v>
      </c>
      <c r="AK367">
        <v>1</v>
      </c>
      <c r="AL367">
        <v>6.53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4</v>
      </c>
      <c r="AT367">
        <v>2.56</v>
      </c>
      <c r="AU367" t="s">
        <v>367</v>
      </c>
      <c r="AV367">
        <v>1</v>
      </c>
      <c r="AW367">
        <v>2</v>
      </c>
      <c r="AX367">
        <v>16672795</v>
      </c>
      <c r="AY367">
        <v>1</v>
      </c>
      <c r="AZ367">
        <v>0</v>
      </c>
      <c r="BA367">
        <v>361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Y367*Source!I207</f>
        <v>6.1440000000000001</v>
      </c>
      <c r="CY367">
        <f>AD367</f>
        <v>64.78</v>
      </c>
      <c r="CZ367">
        <f>AH367</f>
        <v>9.92</v>
      </c>
      <c r="DA367">
        <f>AL367</f>
        <v>6.53</v>
      </c>
      <c r="DB367">
        <v>0</v>
      </c>
    </row>
    <row r="368" spans="1:106" x14ac:dyDescent="0.2">
      <c r="A368">
        <f>ROW(Source!A207)</f>
        <v>207</v>
      </c>
      <c r="B368">
        <v>16483255</v>
      </c>
      <c r="C368">
        <v>16672794</v>
      </c>
      <c r="D368">
        <v>15430395</v>
      </c>
      <c r="E368">
        <v>1</v>
      </c>
      <c r="F368">
        <v>1</v>
      </c>
      <c r="G368">
        <v>1</v>
      </c>
      <c r="H368">
        <v>1</v>
      </c>
      <c r="I368" t="s">
        <v>696</v>
      </c>
      <c r="J368" t="s">
        <v>4</v>
      </c>
      <c r="K368" t="s">
        <v>697</v>
      </c>
      <c r="L368">
        <v>1191</v>
      </c>
      <c r="N368">
        <v>1013</v>
      </c>
      <c r="O368" t="s">
        <v>695</v>
      </c>
      <c r="P368" t="s">
        <v>695</v>
      </c>
      <c r="Q368">
        <v>1</v>
      </c>
      <c r="W368">
        <v>0</v>
      </c>
      <c r="X368">
        <v>-1417349443</v>
      </c>
      <c r="Y368">
        <v>0.02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6.53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4</v>
      </c>
      <c r="AT368">
        <v>0.02</v>
      </c>
      <c r="AU368" t="s">
        <v>4</v>
      </c>
      <c r="AV368">
        <v>2</v>
      </c>
      <c r="AW368">
        <v>2</v>
      </c>
      <c r="AX368">
        <v>16672796</v>
      </c>
      <c r="AY368">
        <v>1</v>
      </c>
      <c r="AZ368">
        <v>2048</v>
      </c>
      <c r="BA368">
        <v>362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Y368*Source!I207</f>
        <v>0.08</v>
      </c>
      <c r="CY368">
        <f>AD368</f>
        <v>0</v>
      </c>
      <c r="CZ368">
        <f>AH368</f>
        <v>0</v>
      </c>
      <c r="DA368">
        <f>AL368</f>
        <v>1</v>
      </c>
      <c r="DB368">
        <v>0</v>
      </c>
    </row>
    <row r="369" spans="1:106" x14ac:dyDescent="0.2">
      <c r="A369">
        <f>ROW(Source!A207)</f>
        <v>207</v>
      </c>
      <c r="B369">
        <v>16483255</v>
      </c>
      <c r="C369">
        <v>16672794</v>
      </c>
      <c r="D369">
        <v>15247680</v>
      </c>
      <c r="E369">
        <v>1</v>
      </c>
      <c r="F369">
        <v>1</v>
      </c>
      <c r="G369">
        <v>1</v>
      </c>
      <c r="H369">
        <v>2</v>
      </c>
      <c r="I369" t="s">
        <v>726</v>
      </c>
      <c r="J369" t="s">
        <v>727</v>
      </c>
      <c r="K369" t="s">
        <v>728</v>
      </c>
      <c r="L369">
        <v>1368</v>
      </c>
      <c r="N369">
        <v>1011</v>
      </c>
      <c r="O369" t="s">
        <v>701</v>
      </c>
      <c r="P369" t="s">
        <v>701</v>
      </c>
      <c r="Q369">
        <v>1</v>
      </c>
      <c r="W369">
        <v>0</v>
      </c>
      <c r="X369">
        <v>-1718674368</v>
      </c>
      <c r="Y369">
        <v>6.0000000000000001E-3</v>
      </c>
      <c r="AA369">
        <v>0</v>
      </c>
      <c r="AB369">
        <v>731.29</v>
      </c>
      <c r="AC369">
        <v>13.5</v>
      </c>
      <c r="AD369">
        <v>0</v>
      </c>
      <c r="AE369">
        <v>0</v>
      </c>
      <c r="AF369">
        <v>111.99</v>
      </c>
      <c r="AG369">
        <v>13.5</v>
      </c>
      <c r="AH369">
        <v>0</v>
      </c>
      <c r="AI369">
        <v>1</v>
      </c>
      <c r="AJ369">
        <v>6.53</v>
      </c>
      <c r="AK369">
        <v>1</v>
      </c>
      <c r="AL369">
        <v>1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4</v>
      </c>
      <c r="AT369">
        <v>0.01</v>
      </c>
      <c r="AU369" t="s">
        <v>367</v>
      </c>
      <c r="AV369">
        <v>0</v>
      </c>
      <c r="AW369">
        <v>2</v>
      </c>
      <c r="AX369">
        <v>16672797</v>
      </c>
      <c r="AY369">
        <v>1</v>
      </c>
      <c r="AZ369">
        <v>0</v>
      </c>
      <c r="BA369">
        <v>363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Y369*Source!I207</f>
        <v>2.4E-2</v>
      </c>
      <c r="CY369">
        <f>AB369</f>
        <v>731.29</v>
      </c>
      <c r="CZ369">
        <f>AF369</f>
        <v>111.99</v>
      </c>
      <c r="DA369">
        <f>AJ369</f>
        <v>6.53</v>
      </c>
      <c r="DB369">
        <v>0</v>
      </c>
    </row>
    <row r="370" spans="1:106" x14ac:dyDescent="0.2">
      <c r="A370">
        <f>ROW(Source!A207)</f>
        <v>207</v>
      </c>
      <c r="B370">
        <v>16483255</v>
      </c>
      <c r="C370">
        <v>16672794</v>
      </c>
      <c r="D370">
        <v>15249073</v>
      </c>
      <c r="E370">
        <v>1</v>
      </c>
      <c r="F370">
        <v>1</v>
      </c>
      <c r="G370">
        <v>1</v>
      </c>
      <c r="H370">
        <v>2</v>
      </c>
      <c r="I370" t="s">
        <v>698</v>
      </c>
      <c r="J370" t="s">
        <v>699</v>
      </c>
      <c r="K370" t="s">
        <v>700</v>
      </c>
      <c r="L370">
        <v>1368</v>
      </c>
      <c r="N370">
        <v>1011</v>
      </c>
      <c r="O370" t="s">
        <v>701</v>
      </c>
      <c r="P370" t="s">
        <v>701</v>
      </c>
      <c r="Q370">
        <v>1</v>
      </c>
      <c r="W370">
        <v>0</v>
      </c>
      <c r="X370">
        <v>1372534845</v>
      </c>
      <c r="Y370">
        <v>6.0000000000000001E-3</v>
      </c>
      <c r="AA370">
        <v>0</v>
      </c>
      <c r="AB370">
        <v>429.09</v>
      </c>
      <c r="AC370">
        <v>11.6</v>
      </c>
      <c r="AD370">
        <v>0</v>
      </c>
      <c r="AE370">
        <v>0</v>
      </c>
      <c r="AF370">
        <v>65.709999999999994</v>
      </c>
      <c r="AG370">
        <v>11.6</v>
      </c>
      <c r="AH370">
        <v>0</v>
      </c>
      <c r="AI370">
        <v>1</v>
      </c>
      <c r="AJ370">
        <v>6.53</v>
      </c>
      <c r="AK370">
        <v>1</v>
      </c>
      <c r="AL370">
        <v>1</v>
      </c>
      <c r="AN370">
        <v>0</v>
      </c>
      <c r="AO370">
        <v>1</v>
      </c>
      <c r="AP370">
        <v>1</v>
      </c>
      <c r="AQ370">
        <v>0</v>
      </c>
      <c r="AR370">
        <v>0</v>
      </c>
      <c r="AS370" t="s">
        <v>4</v>
      </c>
      <c r="AT370">
        <v>0.01</v>
      </c>
      <c r="AU370" t="s">
        <v>367</v>
      </c>
      <c r="AV370">
        <v>0</v>
      </c>
      <c r="AW370">
        <v>2</v>
      </c>
      <c r="AX370">
        <v>16672798</v>
      </c>
      <c r="AY370">
        <v>1</v>
      </c>
      <c r="AZ370">
        <v>0</v>
      </c>
      <c r="BA370">
        <v>364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Y370*Source!I207</f>
        <v>2.4E-2</v>
      </c>
      <c r="CY370">
        <f>AB370</f>
        <v>429.09</v>
      </c>
      <c r="CZ370">
        <f>AF370</f>
        <v>65.709999999999994</v>
      </c>
      <c r="DA370">
        <f>AJ370</f>
        <v>6.53</v>
      </c>
      <c r="DB370">
        <v>0</v>
      </c>
    </row>
    <row r="371" spans="1:106" x14ac:dyDescent="0.2">
      <c r="A371">
        <f>ROW(Source!A207)</f>
        <v>207</v>
      </c>
      <c r="B371">
        <v>16483255</v>
      </c>
      <c r="C371">
        <v>16672794</v>
      </c>
      <c r="D371">
        <v>15167588</v>
      </c>
      <c r="E371">
        <v>1</v>
      </c>
      <c r="F371">
        <v>1</v>
      </c>
      <c r="G371">
        <v>1</v>
      </c>
      <c r="H371">
        <v>3</v>
      </c>
      <c r="I371" t="s">
        <v>887</v>
      </c>
      <c r="J371" t="s">
        <v>888</v>
      </c>
      <c r="K371" t="s">
        <v>889</v>
      </c>
      <c r="L371">
        <v>1346</v>
      </c>
      <c r="N371">
        <v>1009</v>
      </c>
      <c r="O371" t="s">
        <v>550</v>
      </c>
      <c r="P371" t="s">
        <v>550</v>
      </c>
      <c r="Q371">
        <v>1</v>
      </c>
      <c r="W371">
        <v>0</v>
      </c>
      <c r="X371">
        <v>-1088866022</v>
      </c>
      <c r="Y371">
        <v>0</v>
      </c>
      <c r="AA371">
        <v>198.51</v>
      </c>
      <c r="AB371">
        <v>0</v>
      </c>
      <c r="AC371">
        <v>0</v>
      </c>
      <c r="AD371">
        <v>0</v>
      </c>
      <c r="AE371">
        <v>30.4</v>
      </c>
      <c r="AF371">
        <v>0</v>
      </c>
      <c r="AG371">
        <v>0</v>
      </c>
      <c r="AH371">
        <v>0</v>
      </c>
      <c r="AI371">
        <v>6.53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4</v>
      </c>
      <c r="AT371">
        <v>1.6E-2</v>
      </c>
      <c r="AU371" t="s">
        <v>20</v>
      </c>
      <c r="AV371">
        <v>0</v>
      </c>
      <c r="AW371">
        <v>2</v>
      </c>
      <c r="AX371">
        <v>16672799</v>
      </c>
      <c r="AY371">
        <v>1</v>
      </c>
      <c r="AZ371">
        <v>0</v>
      </c>
      <c r="BA371">
        <v>365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Y371*Source!I207</f>
        <v>0</v>
      </c>
      <c r="CY371">
        <f t="shared" ref="CY371:CY378" si="27">AA371</f>
        <v>198.51</v>
      </c>
      <c r="CZ371">
        <f t="shared" ref="CZ371:CZ378" si="28">AE371</f>
        <v>30.4</v>
      </c>
      <c r="DA371">
        <f t="shared" ref="DA371:DA378" si="29">AI371</f>
        <v>6.53</v>
      </c>
      <c r="DB371">
        <v>0</v>
      </c>
    </row>
    <row r="372" spans="1:106" x14ac:dyDescent="0.2">
      <c r="A372">
        <f>ROW(Source!A207)</f>
        <v>207</v>
      </c>
      <c r="B372">
        <v>16483255</v>
      </c>
      <c r="C372">
        <v>16672794</v>
      </c>
      <c r="D372">
        <v>15170074</v>
      </c>
      <c r="E372">
        <v>1</v>
      </c>
      <c r="F372">
        <v>1</v>
      </c>
      <c r="G372">
        <v>1</v>
      </c>
      <c r="H372">
        <v>3</v>
      </c>
      <c r="I372" t="s">
        <v>890</v>
      </c>
      <c r="J372" t="s">
        <v>891</v>
      </c>
      <c r="K372" t="s">
        <v>892</v>
      </c>
      <c r="L372">
        <v>1355</v>
      </c>
      <c r="N372">
        <v>1010</v>
      </c>
      <c r="O372" t="s">
        <v>258</v>
      </c>
      <c r="P372" t="s">
        <v>258</v>
      </c>
      <c r="Q372">
        <v>100</v>
      </c>
      <c r="W372">
        <v>0</v>
      </c>
      <c r="X372">
        <v>1794244060</v>
      </c>
      <c r="Y372">
        <v>0</v>
      </c>
      <c r="AA372">
        <v>561.58000000000004</v>
      </c>
      <c r="AB372">
        <v>0</v>
      </c>
      <c r="AC372">
        <v>0</v>
      </c>
      <c r="AD372">
        <v>0</v>
      </c>
      <c r="AE372">
        <v>86</v>
      </c>
      <c r="AF372">
        <v>0</v>
      </c>
      <c r="AG372">
        <v>0</v>
      </c>
      <c r="AH372">
        <v>0</v>
      </c>
      <c r="AI372">
        <v>6.53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4</v>
      </c>
      <c r="AT372">
        <v>4.1000000000000002E-2</v>
      </c>
      <c r="AU372" t="s">
        <v>20</v>
      </c>
      <c r="AV372">
        <v>0</v>
      </c>
      <c r="AW372">
        <v>2</v>
      </c>
      <c r="AX372">
        <v>16672800</v>
      </c>
      <c r="AY372">
        <v>1</v>
      </c>
      <c r="AZ372">
        <v>0</v>
      </c>
      <c r="BA372">
        <v>366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Y372*Source!I207</f>
        <v>0</v>
      </c>
      <c r="CY372">
        <f t="shared" si="27"/>
        <v>561.58000000000004</v>
      </c>
      <c r="CZ372">
        <f t="shared" si="28"/>
        <v>86</v>
      </c>
      <c r="DA372">
        <f t="shared" si="29"/>
        <v>6.53</v>
      </c>
      <c r="DB372">
        <v>0</v>
      </c>
    </row>
    <row r="373" spans="1:106" x14ac:dyDescent="0.2">
      <c r="A373">
        <f>ROW(Source!A207)</f>
        <v>207</v>
      </c>
      <c r="B373">
        <v>16483255</v>
      </c>
      <c r="C373">
        <v>16672794</v>
      </c>
      <c r="D373">
        <v>15203834</v>
      </c>
      <c r="E373">
        <v>1</v>
      </c>
      <c r="F373">
        <v>1</v>
      </c>
      <c r="G373">
        <v>1</v>
      </c>
      <c r="H373">
        <v>3</v>
      </c>
      <c r="I373" t="s">
        <v>893</v>
      </c>
      <c r="J373" t="s">
        <v>894</v>
      </c>
      <c r="K373" t="s">
        <v>895</v>
      </c>
      <c r="L373">
        <v>1346</v>
      </c>
      <c r="N373">
        <v>1009</v>
      </c>
      <c r="O373" t="s">
        <v>550</v>
      </c>
      <c r="P373" t="s">
        <v>550</v>
      </c>
      <c r="Q373">
        <v>1</v>
      </c>
      <c r="W373">
        <v>0</v>
      </c>
      <c r="X373">
        <v>210558753</v>
      </c>
      <c r="Y373">
        <v>0</v>
      </c>
      <c r="AA373">
        <v>186.76</v>
      </c>
      <c r="AB373">
        <v>0</v>
      </c>
      <c r="AC373">
        <v>0</v>
      </c>
      <c r="AD373">
        <v>0</v>
      </c>
      <c r="AE373">
        <v>28.6</v>
      </c>
      <c r="AF373">
        <v>0</v>
      </c>
      <c r="AG373">
        <v>0</v>
      </c>
      <c r="AH373">
        <v>0</v>
      </c>
      <c r="AI373">
        <v>6.53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4</v>
      </c>
      <c r="AT373">
        <v>0.1</v>
      </c>
      <c r="AU373" t="s">
        <v>20</v>
      </c>
      <c r="AV373">
        <v>0</v>
      </c>
      <c r="AW373">
        <v>2</v>
      </c>
      <c r="AX373">
        <v>16672801</v>
      </c>
      <c r="AY373">
        <v>1</v>
      </c>
      <c r="AZ373">
        <v>0</v>
      </c>
      <c r="BA373">
        <v>367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Y373*Source!I207</f>
        <v>0</v>
      </c>
      <c r="CY373">
        <f t="shared" si="27"/>
        <v>186.76</v>
      </c>
      <c r="CZ373">
        <f t="shared" si="28"/>
        <v>28.6</v>
      </c>
      <c r="DA373">
        <f t="shared" si="29"/>
        <v>6.53</v>
      </c>
      <c r="DB373">
        <v>0</v>
      </c>
    </row>
    <row r="374" spans="1:106" x14ac:dyDescent="0.2">
      <c r="A374">
        <f>ROW(Source!A207)</f>
        <v>207</v>
      </c>
      <c r="B374">
        <v>16483255</v>
      </c>
      <c r="C374">
        <v>16672794</v>
      </c>
      <c r="D374">
        <v>15217463</v>
      </c>
      <c r="E374">
        <v>1</v>
      </c>
      <c r="F374">
        <v>1</v>
      </c>
      <c r="G374">
        <v>1</v>
      </c>
      <c r="H374">
        <v>3</v>
      </c>
      <c r="I374" t="s">
        <v>896</v>
      </c>
      <c r="J374" t="s">
        <v>897</v>
      </c>
      <c r="K374" t="s">
        <v>898</v>
      </c>
      <c r="L374">
        <v>1358</v>
      </c>
      <c r="N374">
        <v>1010</v>
      </c>
      <c r="O374" t="s">
        <v>437</v>
      </c>
      <c r="P374" t="s">
        <v>437</v>
      </c>
      <c r="Q374">
        <v>10</v>
      </c>
      <c r="W374">
        <v>0</v>
      </c>
      <c r="X374">
        <v>1386890308</v>
      </c>
      <c r="Y374">
        <v>0</v>
      </c>
      <c r="AA374">
        <v>254.67</v>
      </c>
      <c r="AB374">
        <v>0</v>
      </c>
      <c r="AC374">
        <v>0</v>
      </c>
      <c r="AD374">
        <v>0</v>
      </c>
      <c r="AE374">
        <v>39</v>
      </c>
      <c r="AF374">
        <v>0</v>
      </c>
      <c r="AG374">
        <v>0</v>
      </c>
      <c r="AH374">
        <v>0</v>
      </c>
      <c r="AI374">
        <v>6.53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1</v>
      </c>
      <c r="AQ374">
        <v>0</v>
      </c>
      <c r="AR374">
        <v>0</v>
      </c>
      <c r="AS374" t="s">
        <v>4</v>
      </c>
      <c r="AT374">
        <v>0.1</v>
      </c>
      <c r="AU374" t="s">
        <v>20</v>
      </c>
      <c r="AV374">
        <v>0</v>
      </c>
      <c r="AW374">
        <v>2</v>
      </c>
      <c r="AX374">
        <v>16672802</v>
      </c>
      <c r="AY374">
        <v>1</v>
      </c>
      <c r="AZ374">
        <v>0</v>
      </c>
      <c r="BA374">
        <v>368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Y374*Source!I207</f>
        <v>0</v>
      </c>
      <c r="CY374">
        <f t="shared" si="27"/>
        <v>254.67</v>
      </c>
      <c r="CZ374">
        <f t="shared" si="28"/>
        <v>39</v>
      </c>
      <c r="DA374">
        <f t="shared" si="29"/>
        <v>6.53</v>
      </c>
      <c r="DB374">
        <v>0</v>
      </c>
    </row>
    <row r="375" spans="1:106" x14ac:dyDescent="0.2">
      <c r="A375">
        <f>ROW(Source!A207)</f>
        <v>207</v>
      </c>
      <c r="B375">
        <v>16483255</v>
      </c>
      <c r="C375">
        <v>16672794</v>
      </c>
      <c r="D375">
        <v>15217585</v>
      </c>
      <c r="E375">
        <v>1</v>
      </c>
      <c r="F375">
        <v>1</v>
      </c>
      <c r="G375">
        <v>1</v>
      </c>
      <c r="H375">
        <v>3</v>
      </c>
      <c r="I375" t="s">
        <v>899</v>
      </c>
      <c r="J375" t="s">
        <v>900</v>
      </c>
      <c r="K375" t="s">
        <v>901</v>
      </c>
      <c r="L375">
        <v>1356</v>
      </c>
      <c r="N375">
        <v>1010</v>
      </c>
      <c r="O375" t="s">
        <v>127</v>
      </c>
      <c r="P375" t="s">
        <v>127</v>
      </c>
      <c r="Q375">
        <v>1000</v>
      </c>
      <c r="W375">
        <v>0</v>
      </c>
      <c r="X375">
        <v>40709342</v>
      </c>
      <c r="Y375">
        <v>0</v>
      </c>
      <c r="AA375">
        <v>1763.1</v>
      </c>
      <c r="AB375">
        <v>0</v>
      </c>
      <c r="AC375">
        <v>0</v>
      </c>
      <c r="AD375">
        <v>0</v>
      </c>
      <c r="AE375">
        <v>270</v>
      </c>
      <c r="AF375">
        <v>0</v>
      </c>
      <c r="AG375">
        <v>0</v>
      </c>
      <c r="AH375">
        <v>0</v>
      </c>
      <c r="AI375">
        <v>6.53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1</v>
      </c>
      <c r="AQ375">
        <v>0</v>
      </c>
      <c r="AR375">
        <v>0</v>
      </c>
      <c r="AS375" t="s">
        <v>4</v>
      </c>
      <c r="AT375">
        <v>2.1000000000000001E-2</v>
      </c>
      <c r="AU375" t="s">
        <v>20</v>
      </c>
      <c r="AV375">
        <v>0</v>
      </c>
      <c r="AW375">
        <v>2</v>
      </c>
      <c r="AX375">
        <v>16672803</v>
      </c>
      <c r="AY375">
        <v>1</v>
      </c>
      <c r="AZ375">
        <v>0</v>
      </c>
      <c r="BA375">
        <v>369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Y375*Source!I207</f>
        <v>0</v>
      </c>
      <c r="CY375">
        <f t="shared" si="27"/>
        <v>1763.1</v>
      </c>
      <c r="CZ375">
        <f t="shared" si="28"/>
        <v>270</v>
      </c>
      <c r="DA375">
        <f t="shared" si="29"/>
        <v>6.53</v>
      </c>
      <c r="DB375">
        <v>0</v>
      </c>
    </row>
    <row r="376" spans="1:106" x14ac:dyDescent="0.2">
      <c r="A376">
        <f>ROW(Source!A207)</f>
        <v>207</v>
      </c>
      <c r="B376">
        <v>16483255</v>
      </c>
      <c r="C376">
        <v>16672794</v>
      </c>
      <c r="D376">
        <v>15221284</v>
      </c>
      <c r="E376">
        <v>1</v>
      </c>
      <c r="F376">
        <v>1</v>
      </c>
      <c r="G376">
        <v>1</v>
      </c>
      <c r="H376">
        <v>3</v>
      </c>
      <c r="I376" t="s">
        <v>902</v>
      </c>
      <c r="J376" t="s">
        <v>903</v>
      </c>
      <c r="K376" t="s">
        <v>904</v>
      </c>
      <c r="L376">
        <v>1355</v>
      </c>
      <c r="N376">
        <v>1010</v>
      </c>
      <c r="O376" t="s">
        <v>258</v>
      </c>
      <c r="P376" t="s">
        <v>258</v>
      </c>
      <c r="Q376">
        <v>100</v>
      </c>
      <c r="W376">
        <v>0</v>
      </c>
      <c r="X376">
        <v>-552597123</v>
      </c>
      <c r="Y376">
        <v>0</v>
      </c>
      <c r="AA376">
        <v>3447.84</v>
      </c>
      <c r="AB376">
        <v>0</v>
      </c>
      <c r="AC376">
        <v>0</v>
      </c>
      <c r="AD376">
        <v>0</v>
      </c>
      <c r="AE376">
        <v>528</v>
      </c>
      <c r="AF376">
        <v>0</v>
      </c>
      <c r="AG376">
        <v>0</v>
      </c>
      <c r="AH376">
        <v>0</v>
      </c>
      <c r="AI376">
        <v>6.53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1</v>
      </c>
      <c r="AQ376">
        <v>0</v>
      </c>
      <c r="AR376">
        <v>0</v>
      </c>
      <c r="AS376" t="s">
        <v>4</v>
      </c>
      <c r="AT376">
        <v>4.1000000000000002E-2</v>
      </c>
      <c r="AU376" t="s">
        <v>20</v>
      </c>
      <c r="AV376">
        <v>0</v>
      </c>
      <c r="AW376">
        <v>2</v>
      </c>
      <c r="AX376">
        <v>16672804</v>
      </c>
      <c r="AY376">
        <v>1</v>
      </c>
      <c r="AZ376">
        <v>0</v>
      </c>
      <c r="BA376">
        <v>370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Y376*Source!I207</f>
        <v>0</v>
      </c>
      <c r="CY376">
        <f t="shared" si="27"/>
        <v>3447.84</v>
      </c>
      <c r="CZ376">
        <f t="shared" si="28"/>
        <v>528</v>
      </c>
      <c r="DA376">
        <f t="shared" si="29"/>
        <v>6.53</v>
      </c>
      <c r="DB376">
        <v>0</v>
      </c>
    </row>
    <row r="377" spans="1:106" x14ac:dyDescent="0.2">
      <c r="A377">
        <f>ROW(Source!A207)</f>
        <v>207</v>
      </c>
      <c r="B377">
        <v>16483255</v>
      </c>
      <c r="C377">
        <v>16672794</v>
      </c>
      <c r="D377">
        <v>15233312</v>
      </c>
      <c r="E377">
        <v>1</v>
      </c>
      <c r="F377">
        <v>1</v>
      </c>
      <c r="G377">
        <v>1</v>
      </c>
      <c r="H377">
        <v>3</v>
      </c>
      <c r="I377" t="s">
        <v>905</v>
      </c>
      <c r="J377" t="s">
        <v>906</v>
      </c>
      <c r="K377" t="s">
        <v>907</v>
      </c>
      <c r="L377">
        <v>1346</v>
      </c>
      <c r="N377">
        <v>1009</v>
      </c>
      <c r="O377" t="s">
        <v>550</v>
      </c>
      <c r="P377" t="s">
        <v>550</v>
      </c>
      <c r="Q377">
        <v>1</v>
      </c>
      <c r="W377">
        <v>0</v>
      </c>
      <c r="X377">
        <v>1584075688</v>
      </c>
      <c r="Y377">
        <v>0</v>
      </c>
      <c r="AA377">
        <v>233.12</v>
      </c>
      <c r="AB377">
        <v>0</v>
      </c>
      <c r="AC377">
        <v>0</v>
      </c>
      <c r="AD377">
        <v>0</v>
      </c>
      <c r="AE377">
        <v>35.700000000000003</v>
      </c>
      <c r="AF377">
        <v>0</v>
      </c>
      <c r="AG377">
        <v>0</v>
      </c>
      <c r="AH377">
        <v>0</v>
      </c>
      <c r="AI377">
        <v>6.53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1</v>
      </c>
      <c r="AQ377">
        <v>0</v>
      </c>
      <c r="AR377">
        <v>0</v>
      </c>
      <c r="AS377" t="s">
        <v>4</v>
      </c>
      <c r="AT377">
        <v>0.124</v>
      </c>
      <c r="AU377" t="s">
        <v>20</v>
      </c>
      <c r="AV377">
        <v>0</v>
      </c>
      <c r="AW377">
        <v>2</v>
      </c>
      <c r="AX377">
        <v>16672805</v>
      </c>
      <c r="AY377">
        <v>1</v>
      </c>
      <c r="AZ377">
        <v>0</v>
      </c>
      <c r="BA377">
        <v>371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Y377*Source!I207</f>
        <v>0</v>
      </c>
      <c r="CY377">
        <f t="shared" si="27"/>
        <v>233.12</v>
      </c>
      <c r="CZ377">
        <f t="shared" si="28"/>
        <v>35.700000000000003</v>
      </c>
      <c r="DA377">
        <f t="shared" si="29"/>
        <v>6.53</v>
      </c>
      <c r="DB377">
        <v>0</v>
      </c>
    </row>
    <row r="378" spans="1:106" x14ac:dyDescent="0.2">
      <c r="A378">
        <f>ROW(Source!A207)</f>
        <v>207</v>
      </c>
      <c r="B378">
        <v>16483255</v>
      </c>
      <c r="C378">
        <v>16672794</v>
      </c>
      <c r="D378">
        <v>15164559</v>
      </c>
      <c r="E378">
        <v>17</v>
      </c>
      <c r="F378">
        <v>1</v>
      </c>
      <c r="G378">
        <v>1</v>
      </c>
      <c r="H378">
        <v>3</v>
      </c>
      <c r="I378" t="s">
        <v>908</v>
      </c>
      <c r="J378" t="s">
        <v>4</v>
      </c>
      <c r="K378" t="s">
        <v>909</v>
      </c>
      <c r="L378">
        <v>1374</v>
      </c>
      <c r="N378">
        <v>1013</v>
      </c>
      <c r="O378" t="s">
        <v>910</v>
      </c>
      <c r="P378" t="s">
        <v>910</v>
      </c>
      <c r="Q378">
        <v>1</v>
      </c>
      <c r="W378">
        <v>0</v>
      </c>
      <c r="X378">
        <v>-1731369543</v>
      </c>
      <c r="Y378">
        <v>0</v>
      </c>
      <c r="AA378">
        <v>1</v>
      </c>
      <c r="AB378">
        <v>0</v>
      </c>
      <c r="AC378">
        <v>0</v>
      </c>
      <c r="AD378">
        <v>0</v>
      </c>
      <c r="AE378">
        <v>1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1</v>
      </c>
      <c r="AQ378">
        <v>0</v>
      </c>
      <c r="AR378">
        <v>0</v>
      </c>
      <c r="AS378" t="s">
        <v>4</v>
      </c>
      <c r="AT378">
        <v>0.51</v>
      </c>
      <c r="AU378" t="s">
        <v>20</v>
      </c>
      <c r="AV378">
        <v>0</v>
      </c>
      <c r="AW378">
        <v>2</v>
      </c>
      <c r="AX378">
        <v>16672806</v>
      </c>
      <c r="AY378">
        <v>1</v>
      </c>
      <c r="AZ378">
        <v>0</v>
      </c>
      <c r="BA378">
        <v>372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Y378*Source!I207</f>
        <v>0</v>
      </c>
      <c r="CY378">
        <f t="shared" si="27"/>
        <v>1</v>
      </c>
      <c r="CZ378">
        <f t="shared" si="28"/>
        <v>1</v>
      </c>
      <c r="DA378">
        <f t="shared" si="29"/>
        <v>1</v>
      </c>
      <c r="DB378">
        <v>0</v>
      </c>
    </row>
    <row r="379" spans="1:106" x14ac:dyDescent="0.2">
      <c r="A379">
        <f>ROW(Source!A208)</f>
        <v>208</v>
      </c>
      <c r="B379">
        <v>16483241</v>
      </c>
      <c r="C379">
        <v>16484015</v>
      </c>
      <c r="D379">
        <v>15430517</v>
      </c>
      <c r="E379">
        <v>1</v>
      </c>
      <c r="F379">
        <v>1</v>
      </c>
      <c r="G379">
        <v>1</v>
      </c>
      <c r="H379">
        <v>1</v>
      </c>
      <c r="I379" t="s">
        <v>752</v>
      </c>
      <c r="J379" t="s">
        <v>4</v>
      </c>
      <c r="K379" t="s">
        <v>753</v>
      </c>
      <c r="L379">
        <v>1191</v>
      </c>
      <c r="N379">
        <v>1013</v>
      </c>
      <c r="O379" t="s">
        <v>695</v>
      </c>
      <c r="P379" t="s">
        <v>695</v>
      </c>
      <c r="Q379">
        <v>1</v>
      </c>
      <c r="W379">
        <v>0</v>
      </c>
      <c r="X379">
        <v>735429535</v>
      </c>
      <c r="Y379">
        <v>9.64</v>
      </c>
      <c r="AA379">
        <v>0</v>
      </c>
      <c r="AB379">
        <v>0</v>
      </c>
      <c r="AC379">
        <v>0</v>
      </c>
      <c r="AD379">
        <v>7.8</v>
      </c>
      <c r="AE379">
        <v>0</v>
      </c>
      <c r="AF379">
        <v>0</v>
      </c>
      <c r="AG379">
        <v>0</v>
      </c>
      <c r="AH379">
        <v>7.8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4</v>
      </c>
      <c r="AT379">
        <v>9.64</v>
      </c>
      <c r="AU379" t="s">
        <v>4</v>
      </c>
      <c r="AV379">
        <v>1</v>
      </c>
      <c r="AW379">
        <v>2</v>
      </c>
      <c r="AX379">
        <v>16484016</v>
      </c>
      <c r="AY379">
        <v>1</v>
      </c>
      <c r="AZ379">
        <v>0</v>
      </c>
      <c r="BA379">
        <v>373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Y379*Source!I208</f>
        <v>19.28</v>
      </c>
      <c r="CY379">
        <f>AD379</f>
        <v>7.8</v>
      </c>
      <c r="CZ379">
        <f>AH379</f>
        <v>7.8</v>
      </c>
      <c r="DA379">
        <f>AL379</f>
        <v>1</v>
      </c>
      <c r="DB379">
        <v>0</v>
      </c>
    </row>
    <row r="380" spans="1:106" x14ac:dyDescent="0.2">
      <c r="A380">
        <f>ROW(Source!A208)</f>
        <v>208</v>
      </c>
      <c r="B380">
        <v>16483241</v>
      </c>
      <c r="C380">
        <v>16484015</v>
      </c>
      <c r="D380">
        <v>15430395</v>
      </c>
      <c r="E380">
        <v>1</v>
      </c>
      <c r="F380">
        <v>1</v>
      </c>
      <c r="G380">
        <v>1</v>
      </c>
      <c r="H380">
        <v>1</v>
      </c>
      <c r="I380" t="s">
        <v>696</v>
      </c>
      <c r="J380" t="s">
        <v>4</v>
      </c>
      <c r="K380" t="s">
        <v>697</v>
      </c>
      <c r="L380">
        <v>1191</v>
      </c>
      <c r="N380">
        <v>1013</v>
      </c>
      <c r="O380" t="s">
        <v>695</v>
      </c>
      <c r="P380" t="s">
        <v>695</v>
      </c>
      <c r="Q380">
        <v>1</v>
      </c>
      <c r="W380">
        <v>0</v>
      </c>
      <c r="X380">
        <v>-1417349443</v>
      </c>
      <c r="Y380">
        <v>0.01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4</v>
      </c>
      <c r="AT380">
        <v>0.01</v>
      </c>
      <c r="AU380" t="s">
        <v>4</v>
      </c>
      <c r="AV380">
        <v>2</v>
      </c>
      <c r="AW380">
        <v>2</v>
      </c>
      <c r="AX380">
        <v>16484017</v>
      </c>
      <c r="AY380">
        <v>1</v>
      </c>
      <c r="AZ380">
        <v>0</v>
      </c>
      <c r="BA380">
        <v>374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Y380*Source!I208</f>
        <v>0.02</v>
      </c>
      <c r="CY380">
        <f>AD380</f>
        <v>0</v>
      </c>
      <c r="CZ380">
        <f>AH380</f>
        <v>0</v>
      </c>
      <c r="DA380">
        <f>AL380</f>
        <v>1</v>
      </c>
      <c r="DB380">
        <v>0</v>
      </c>
    </row>
    <row r="381" spans="1:106" x14ac:dyDescent="0.2">
      <c r="A381">
        <f>ROW(Source!A208)</f>
        <v>208</v>
      </c>
      <c r="B381">
        <v>16483241</v>
      </c>
      <c r="C381">
        <v>16484015</v>
      </c>
      <c r="D381">
        <v>15247974</v>
      </c>
      <c r="E381">
        <v>1</v>
      </c>
      <c r="F381">
        <v>1</v>
      </c>
      <c r="G381">
        <v>1</v>
      </c>
      <c r="H381">
        <v>2</v>
      </c>
      <c r="I381" t="s">
        <v>716</v>
      </c>
      <c r="J381" t="s">
        <v>717</v>
      </c>
      <c r="K381" t="s">
        <v>718</v>
      </c>
      <c r="L381">
        <v>1368</v>
      </c>
      <c r="N381">
        <v>1011</v>
      </c>
      <c r="O381" t="s">
        <v>701</v>
      </c>
      <c r="P381" t="s">
        <v>701</v>
      </c>
      <c r="Q381">
        <v>1</v>
      </c>
      <c r="W381">
        <v>0</v>
      </c>
      <c r="X381">
        <v>1188625873</v>
      </c>
      <c r="Y381">
        <v>0.01</v>
      </c>
      <c r="AA381">
        <v>0</v>
      </c>
      <c r="AB381">
        <v>31.26</v>
      </c>
      <c r="AC381">
        <v>13.5</v>
      </c>
      <c r="AD381">
        <v>0</v>
      </c>
      <c r="AE381">
        <v>0</v>
      </c>
      <c r="AF381">
        <v>31.26</v>
      </c>
      <c r="AG381">
        <v>13.5</v>
      </c>
      <c r="AH381">
        <v>0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4</v>
      </c>
      <c r="AT381">
        <v>0.01</v>
      </c>
      <c r="AU381" t="s">
        <v>4</v>
      </c>
      <c r="AV381">
        <v>0</v>
      </c>
      <c r="AW381">
        <v>2</v>
      </c>
      <c r="AX381">
        <v>16484018</v>
      </c>
      <c r="AY381">
        <v>1</v>
      </c>
      <c r="AZ381">
        <v>0</v>
      </c>
      <c r="BA381">
        <v>375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Y381*Source!I208</f>
        <v>0.02</v>
      </c>
      <c r="CY381">
        <f>AB381</f>
        <v>31.26</v>
      </c>
      <c r="CZ381">
        <f>AF381</f>
        <v>31.26</v>
      </c>
      <c r="DA381">
        <f>AJ381</f>
        <v>1</v>
      </c>
      <c r="DB381">
        <v>0</v>
      </c>
    </row>
    <row r="382" spans="1:106" x14ac:dyDescent="0.2">
      <c r="A382">
        <f>ROW(Source!A209)</f>
        <v>209</v>
      </c>
      <c r="B382">
        <v>16483255</v>
      </c>
      <c r="C382">
        <v>16484015</v>
      </c>
      <c r="D382">
        <v>15430517</v>
      </c>
      <c r="E382">
        <v>1</v>
      </c>
      <c r="F382">
        <v>1</v>
      </c>
      <c r="G382">
        <v>1</v>
      </c>
      <c r="H382">
        <v>1</v>
      </c>
      <c r="I382" t="s">
        <v>752</v>
      </c>
      <c r="J382" t="s">
        <v>4</v>
      </c>
      <c r="K382" t="s">
        <v>753</v>
      </c>
      <c r="L382">
        <v>1191</v>
      </c>
      <c r="N382">
        <v>1013</v>
      </c>
      <c r="O382" t="s">
        <v>695</v>
      </c>
      <c r="P382" t="s">
        <v>695</v>
      </c>
      <c r="Q382">
        <v>1</v>
      </c>
      <c r="W382">
        <v>0</v>
      </c>
      <c r="X382">
        <v>735429535</v>
      </c>
      <c r="Y382">
        <v>9.64</v>
      </c>
      <c r="AA382">
        <v>0</v>
      </c>
      <c r="AB382">
        <v>0</v>
      </c>
      <c r="AC382">
        <v>0</v>
      </c>
      <c r="AD382">
        <v>50.93</v>
      </c>
      <c r="AE382">
        <v>0</v>
      </c>
      <c r="AF382">
        <v>0</v>
      </c>
      <c r="AG382">
        <v>0</v>
      </c>
      <c r="AH382">
        <v>7.8</v>
      </c>
      <c r="AI382">
        <v>1</v>
      </c>
      <c r="AJ382">
        <v>1</v>
      </c>
      <c r="AK382">
        <v>1</v>
      </c>
      <c r="AL382">
        <v>6.53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4</v>
      </c>
      <c r="AT382">
        <v>9.64</v>
      </c>
      <c r="AU382" t="s">
        <v>4</v>
      </c>
      <c r="AV382">
        <v>1</v>
      </c>
      <c r="AW382">
        <v>2</v>
      </c>
      <c r="AX382">
        <v>16484016</v>
      </c>
      <c r="AY382">
        <v>1</v>
      </c>
      <c r="AZ382">
        <v>0</v>
      </c>
      <c r="BA382">
        <v>376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Y382*Source!I209</f>
        <v>19.28</v>
      </c>
      <c r="CY382">
        <f>AD382</f>
        <v>50.93</v>
      </c>
      <c r="CZ382">
        <f>AH382</f>
        <v>7.8</v>
      </c>
      <c r="DA382">
        <f>AL382</f>
        <v>6.53</v>
      </c>
      <c r="DB382">
        <v>0</v>
      </c>
    </row>
    <row r="383" spans="1:106" x14ac:dyDescent="0.2">
      <c r="A383">
        <f>ROW(Source!A209)</f>
        <v>209</v>
      </c>
      <c r="B383">
        <v>16483255</v>
      </c>
      <c r="C383">
        <v>16484015</v>
      </c>
      <c r="D383">
        <v>15430395</v>
      </c>
      <c r="E383">
        <v>1</v>
      </c>
      <c r="F383">
        <v>1</v>
      </c>
      <c r="G383">
        <v>1</v>
      </c>
      <c r="H383">
        <v>1</v>
      </c>
      <c r="I383" t="s">
        <v>696</v>
      </c>
      <c r="J383" t="s">
        <v>4</v>
      </c>
      <c r="K383" t="s">
        <v>697</v>
      </c>
      <c r="L383">
        <v>1191</v>
      </c>
      <c r="N383">
        <v>1013</v>
      </c>
      <c r="O383" t="s">
        <v>695</v>
      </c>
      <c r="P383" t="s">
        <v>695</v>
      </c>
      <c r="Q383">
        <v>1</v>
      </c>
      <c r="W383">
        <v>0</v>
      </c>
      <c r="X383">
        <v>-1417349443</v>
      </c>
      <c r="Y383">
        <v>0.01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1</v>
      </c>
      <c r="AJ383">
        <v>1</v>
      </c>
      <c r="AK383">
        <v>6.53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4</v>
      </c>
      <c r="AT383">
        <v>0.01</v>
      </c>
      <c r="AU383" t="s">
        <v>4</v>
      </c>
      <c r="AV383">
        <v>2</v>
      </c>
      <c r="AW383">
        <v>2</v>
      </c>
      <c r="AX383">
        <v>16484017</v>
      </c>
      <c r="AY383">
        <v>1</v>
      </c>
      <c r="AZ383">
        <v>0</v>
      </c>
      <c r="BA383">
        <v>377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Y383*Source!I209</f>
        <v>0.02</v>
      </c>
      <c r="CY383">
        <f>AD383</f>
        <v>0</v>
      </c>
      <c r="CZ383">
        <f>AH383</f>
        <v>0</v>
      </c>
      <c r="DA383">
        <f>AL383</f>
        <v>1</v>
      </c>
      <c r="DB383">
        <v>0</v>
      </c>
    </row>
    <row r="384" spans="1:106" x14ac:dyDescent="0.2">
      <c r="A384">
        <f>ROW(Source!A209)</f>
        <v>209</v>
      </c>
      <c r="B384">
        <v>16483255</v>
      </c>
      <c r="C384">
        <v>16484015</v>
      </c>
      <c r="D384">
        <v>15247974</v>
      </c>
      <c r="E384">
        <v>1</v>
      </c>
      <c r="F384">
        <v>1</v>
      </c>
      <c r="G384">
        <v>1</v>
      </c>
      <c r="H384">
        <v>2</v>
      </c>
      <c r="I384" t="s">
        <v>716</v>
      </c>
      <c r="J384" t="s">
        <v>717</v>
      </c>
      <c r="K384" t="s">
        <v>718</v>
      </c>
      <c r="L384">
        <v>1368</v>
      </c>
      <c r="N384">
        <v>1011</v>
      </c>
      <c r="O384" t="s">
        <v>701</v>
      </c>
      <c r="P384" t="s">
        <v>701</v>
      </c>
      <c r="Q384">
        <v>1</v>
      </c>
      <c r="W384">
        <v>0</v>
      </c>
      <c r="X384">
        <v>1188625873</v>
      </c>
      <c r="Y384">
        <v>0.01</v>
      </c>
      <c r="AA384">
        <v>0</v>
      </c>
      <c r="AB384">
        <v>204.13</v>
      </c>
      <c r="AC384">
        <v>13.5</v>
      </c>
      <c r="AD384">
        <v>0</v>
      </c>
      <c r="AE384">
        <v>0</v>
      </c>
      <c r="AF384">
        <v>31.26</v>
      </c>
      <c r="AG384">
        <v>13.5</v>
      </c>
      <c r="AH384">
        <v>0</v>
      </c>
      <c r="AI384">
        <v>1</v>
      </c>
      <c r="AJ384">
        <v>6.53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4</v>
      </c>
      <c r="AT384">
        <v>0.01</v>
      </c>
      <c r="AU384" t="s">
        <v>4</v>
      </c>
      <c r="AV384">
        <v>0</v>
      </c>
      <c r="AW384">
        <v>2</v>
      </c>
      <c r="AX384">
        <v>16484018</v>
      </c>
      <c r="AY384">
        <v>1</v>
      </c>
      <c r="AZ384">
        <v>0</v>
      </c>
      <c r="BA384">
        <v>378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Y384*Source!I209</f>
        <v>0.02</v>
      </c>
      <c r="CY384">
        <f>AB384</f>
        <v>204.13</v>
      </c>
      <c r="CZ384">
        <f>AF384</f>
        <v>31.26</v>
      </c>
      <c r="DA384">
        <f>AJ384</f>
        <v>6.53</v>
      </c>
      <c r="DB384">
        <v>0</v>
      </c>
    </row>
    <row r="385" spans="1:106" x14ac:dyDescent="0.2">
      <c r="A385">
        <f>ROW(Source!A210)</f>
        <v>210</v>
      </c>
      <c r="B385">
        <v>16483241</v>
      </c>
      <c r="C385">
        <v>16484019</v>
      </c>
      <c r="D385">
        <v>15435721</v>
      </c>
      <c r="E385">
        <v>1</v>
      </c>
      <c r="F385">
        <v>1</v>
      </c>
      <c r="G385">
        <v>1</v>
      </c>
      <c r="H385">
        <v>1</v>
      </c>
      <c r="I385" t="s">
        <v>911</v>
      </c>
      <c r="J385" t="s">
        <v>4</v>
      </c>
      <c r="K385" t="s">
        <v>912</v>
      </c>
      <c r="L385">
        <v>1191</v>
      </c>
      <c r="N385">
        <v>1013</v>
      </c>
      <c r="O385" t="s">
        <v>695</v>
      </c>
      <c r="P385" t="s">
        <v>695</v>
      </c>
      <c r="Q385">
        <v>1</v>
      </c>
      <c r="W385">
        <v>0</v>
      </c>
      <c r="X385">
        <v>1983201532</v>
      </c>
      <c r="Y385">
        <v>6.0989999999999993</v>
      </c>
      <c r="AA385">
        <v>0</v>
      </c>
      <c r="AB385">
        <v>0</v>
      </c>
      <c r="AC385">
        <v>0</v>
      </c>
      <c r="AD385">
        <v>9.51</v>
      </c>
      <c r="AE385">
        <v>0</v>
      </c>
      <c r="AF385">
        <v>0</v>
      </c>
      <c r="AG385">
        <v>0</v>
      </c>
      <c r="AH385">
        <v>9.51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4</v>
      </c>
      <c r="AT385">
        <v>20.329999999999998</v>
      </c>
      <c r="AU385" t="s">
        <v>383</v>
      </c>
      <c r="AV385">
        <v>1</v>
      </c>
      <c r="AW385">
        <v>2</v>
      </c>
      <c r="AX385">
        <v>16484026</v>
      </c>
      <c r="AY385">
        <v>1</v>
      </c>
      <c r="AZ385">
        <v>0</v>
      </c>
      <c r="BA385">
        <v>379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Y385*Source!I210</f>
        <v>2.4396</v>
      </c>
      <c r="CY385">
        <f>AD385</f>
        <v>9.51</v>
      </c>
      <c r="CZ385">
        <f>AH385</f>
        <v>9.51</v>
      </c>
      <c r="DA385">
        <f>AL385</f>
        <v>1</v>
      </c>
      <c r="DB385">
        <v>0</v>
      </c>
    </row>
    <row r="386" spans="1:106" x14ac:dyDescent="0.2">
      <c r="A386">
        <f>ROW(Source!A210)</f>
        <v>210</v>
      </c>
      <c r="B386">
        <v>16483241</v>
      </c>
      <c r="C386">
        <v>16484019</v>
      </c>
      <c r="D386">
        <v>15430395</v>
      </c>
      <c r="E386">
        <v>1</v>
      </c>
      <c r="F386">
        <v>1</v>
      </c>
      <c r="G386">
        <v>1</v>
      </c>
      <c r="H386">
        <v>1</v>
      </c>
      <c r="I386" t="s">
        <v>696</v>
      </c>
      <c r="J386" t="s">
        <v>4</v>
      </c>
      <c r="K386" t="s">
        <v>697</v>
      </c>
      <c r="L386">
        <v>1191</v>
      </c>
      <c r="N386">
        <v>1013</v>
      </c>
      <c r="O386" t="s">
        <v>695</v>
      </c>
      <c r="P386" t="s">
        <v>695</v>
      </c>
      <c r="Q386">
        <v>1</v>
      </c>
      <c r="W386">
        <v>0</v>
      </c>
      <c r="X386">
        <v>-1417349443</v>
      </c>
      <c r="Y386">
        <v>0.01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4</v>
      </c>
      <c r="AT386">
        <v>0.01</v>
      </c>
      <c r="AU386" t="s">
        <v>4</v>
      </c>
      <c r="AV386">
        <v>2</v>
      </c>
      <c r="AW386">
        <v>2</v>
      </c>
      <c r="AX386">
        <v>16484027</v>
      </c>
      <c r="AY386">
        <v>1</v>
      </c>
      <c r="AZ386">
        <v>2048</v>
      </c>
      <c r="BA386">
        <v>380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Y386*Source!I210</f>
        <v>4.0000000000000001E-3</v>
      </c>
      <c r="CY386">
        <f>AD386</f>
        <v>0</v>
      </c>
      <c r="CZ386">
        <f>AH386</f>
        <v>0</v>
      </c>
      <c r="DA386">
        <f>AL386</f>
        <v>1</v>
      </c>
      <c r="DB386">
        <v>0</v>
      </c>
    </row>
    <row r="387" spans="1:106" x14ac:dyDescent="0.2">
      <c r="A387">
        <f>ROW(Source!A210)</f>
        <v>210</v>
      </c>
      <c r="B387">
        <v>16483241</v>
      </c>
      <c r="C387">
        <v>16484019</v>
      </c>
      <c r="D387">
        <v>15247974</v>
      </c>
      <c r="E387">
        <v>1</v>
      </c>
      <c r="F387">
        <v>1</v>
      </c>
      <c r="G387">
        <v>1</v>
      </c>
      <c r="H387">
        <v>2</v>
      </c>
      <c r="I387" t="s">
        <v>716</v>
      </c>
      <c r="J387" t="s">
        <v>717</v>
      </c>
      <c r="K387" t="s">
        <v>718</v>
      </c>
      <c r="L387">
        <v>1368</v>
      </c>
      <c r="N387">
        <v>1011</v>
      </c>
      <c r="O387" t="s">
        <v>701</v>
      </c>
      <c r="P387" t="s">
        <v>701</v>
      </c>
      <c r="Q387">
        <v>1</v>
      </c>
      <c r="W387">
        <v>0</v>
      </c>
      <c r="X387">
        <v>1188625873</v>
      </c>
      <c r="Y387">
        <v>3.0000000000000001E-3</v>
      </c>
      <c r="AA387">
        <v>0</v>
      </c>
      <c r="AB387">
        <v>31.26</v>
      </c>
      <c r="AC387">
        <v>13.5</v>
      </c>
      <c r="AD387">
        <v>0</v>
      </c>
      <c r="AE387">
        <v>0</v>
      </c>
      <c r="AF387">
        <v>31.26</v>
      </c>
      <c r="AG387">
        <v>13.5</v>
      </c>
      <c r="AH387">
        <v>0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1</v>
      </c>
      <c r="AQ387">
        <v>0</v>
      </c>
      <c r="AR387">
        <v>0</v>
      </c>
      <c r="AS387" t="s">
        <v>4</v>
      </c>
      <c r="AT387">
        <v>0.01</v>
      </c>
      <c r="AU387" t="s">
        <v>383</v>
      </c>
      <c r="AV387">
        <v>0</v>
      </c>
      <c r="AW387">
        <v>2</v>
      </c>
      <c r="AX387">
        <v>16484028</v>
      </c>
      <c r="AY387">
        <v>1</v>
      </c>
      <c r="AZ387">
        <v>0</v>
      </c>
      <c r="BA387">
        <v>381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Y387*Source!I210</f>
        <v>1.2000000000000001E-3</v>
      </c>
      <c r="CY387">
        <f>AB387</f>
        <v>31.26</v>
      </c>
      <c r="CZ387">
        <f>AF387</f>
        <v>31.26</v>
      </c>
      <c r="DA387">
        <f>AJ387</f>
        <v>1</v>
      </c>
      <c r="DB387">
        <v>0</v>
      </c>
    </row>
    <row r="388" spans="1:106" x14ac:dyDescent="0.2">
      <c r="A388">
        <f>ROW(Source!A210)</f>
        <v>210</v>
      </c>
      <c r="B388">
        <v>16483241</v>
      </c>
      <c r="C388">
        <v>16484019</v>
      </c>
      <c r="D388">
        <v>15170076</v>
      </c>
      <c r="E388">
        <v>1</v>
      </c>
      <c r="F388">
        <v>1</v>
      </c>
      <c r="G388">
        <v>1</v>
      </c>
      <c r="H388">
        <v>3</v>
      </c>
      <c r="I388" t="s">
        <v>913</v>
      </c>
      <c r="J388" t="s">
        <v>914</v>
      </c>
      <c r="K388" t="s">
        <v>915</v>
      </c>
      <c r="L388">
        <v>1356</v>
      </c>
      <c r="N388">
        <v>1010</v>
      </c>
      <c r="O388" t="s">
        <v>127</v>
      </c>
      <c r="P388" t="s">
        <v>127</v>
      </c>
      <c r="Q388">
        <v>1000</v>
      </c>
      <c r="W388">
        <v>0</v>
      </c>
      <c r="X388">
        <v>1975348994</v>
      </c>
      <c r="Y388">
        <v>0</v>
      </c>
      <c r="AA388">
        <v>180</v>
      </c>
      <c r="AB388">
        <v>0</v>
      </c>
      <c r="AC388">
        <v>0</v>
      </c>
      <c r="AD388">
        <v>0</v>
      </c>
      <c r="AE388">
        <v>180</v>
      </c>
      <c r="AF388">
        <v>0</v>
      </c>
      <c r="AG388">
        <v>0</v>
      </c>
      <c r="AH388">
        <v>0</v>
      </c>
      <c r="AI388">
        <v>1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1</v>
      </c>
      <c r="AQ388">
        <v>0</v>
      </c>
      <c r="AR388">
        <v>0</v>
      </c>
      <c r="AS388" t="s">
        <v>4</v>
      </c>
      <c r="AT388">
        <v>0.4</v>
      </c>
      <c r="AU388" t="s">
        <v>20</v>
      </c>
      <c r="AV388">
        <v>0</v>
      </c>
      <c r="AW388">
        <v>2</v>
      </c>
      <c r="AX388">
        <v>16484029</v>
      </c>
      <c r="AY388">
        <v>1</v>
      </c>
      <c r="AZ388">
        <v>0</v>
      </c>
      <c r="BA388">
        <v>382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Y388*Source!I210</f>
        <v>0</v>
      </c>
      <c r="CY388">
        <f>AA388</f>
        <v>180</v>
      </c>
      <c r="CZ388">
        <f>AE388</f>
        <v>180</v>
      </c>
      <c r="DA388">
        <f>AI388</f>
        <v>1</v>
      </c>
      <c r="DB388">
        <v>0</v>
      </c>
    </row>
    <row r="389" spans="1:106" x14ac:dyDescent="0.2">
      <c r="A389">
        <f>ROW(Source!A210)</f>
        <v>210</v>
      </c>
      <c r="B389">
        <v>16483241</v>
      </c>
      <c r="C389">
        <v>16484019</v>
      </c>
      <c r="D389">
        <v>15170438</v>
      </c>
      <c r="E389">
        <v>1</v>
      </c>
      <c r="F389">
        <v>1</v>
      </c>
      <c r="G389">
        <v>1</v>
      </c>
      <c r="H389">
        <v>3</v>
      </c>
      <c r="I389" t="s">
        <v>916</v>
      </c>
      <c r="J389" t="s">
        <v>917</v>
      </c>
      <c r="K389" t="s">
        <v>918</v>
      </c>
      <c r="L389">
        <v>1348</v>
      </c>
      <c r="N389">
        <v>1009</v>
      </c>
      <c r="O389" t="s">
        <v>199</v>
      </c>
      <c r="P389" t="s">
        <v>199</v>
      </c>
      <c r="Q389">
        <v>1000</v>
      </c>
      <c r="W389">
        <v>0</v>
      </c>
      <c r="X389">
        <v>-1755229539</v>
      </c>
      <c r="Y389">
        <v>0</v>
      </c>
      <c r="AA389">
        <v>12430</v>
      </c>
      <c r="AB389">
        <v>0</v>
      </c>
      <c r="AC389">
        <v>0</v>
      </c>
      <c r="AD389">
        <v>0</v>
      </c>
      <c r="AE389">
        <v>12430</v>
      </c>
      <c r="AF389">
        <v>0</v>
      </c>
      <c r="AG389">
        <v>0</v>
      </c>
      <c r="AH389">
        <v>0</v>
      </c>
      <c r="AI389">
        <v>1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4</v>
      </c>
      <c r="AT389">
        <v>1.4E-3</v>
      </c>
      <c r="AU389" t="s">
        <v>20</v>
      </c>
      <c r="AV389">
        <v>0</v>
      </c>
      <c r="AW389">
        <v>2</v>
      </c>
      <c r="AX389">
        <v>16484030</v>
      </c>
      <c r="AY389">
        <v>1</v>
      </c>
      <c r="AZ389">
        <v>0</v>
      </c>
      <c r="BA389">
        <v>383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Y389*Source!I210</f>
        <v>0</v>
      </c>
      <c r="CY389">
        <f>AA389</f>
        <v>12430</v>
      </c>
      <c r="CZ389">
        <f>AE389</f>
        <v>12430</v>
      </c>
      <c r="DA389">
        <f>AI389</f>
        <v>1</v>
      </c>
      <c r="DB389">
        <v>0</v>
      </c>
    </row>
    <row r="390" spans="1:106" x14ac:dyDescent="0.2">
      <c r="A390">
        <f>ROW(Source!A210)</f>
        <v>210</v>
      </c>
      <c r="B390">
        <v>16483241</v>
      </c>
      <c r="C390">
        <v>16484019</v>
      </c>
      <c r="D390">
        <v>15164559</v>
      </c>
      <c r="E390">
        <v>17</v>
      </c>
      <c r="F390">
        <v>1</v>
      </c>
      <c r="G390">
        <v>1</v>
      </c>
      <c r="H390">
        <v>3</v>
      </c>
      <c r="I390" t="s">
        <v>908</v>
      </c>
      <c r="J390" t="s">
        <v>4</v>
      </c>
      <c r="K390" t="s">
        <v>909</v>
      </c>
      <c r="L390">
        <v>1374</v>
      </c>
      <c r="N390">
        <v>1013</v>
      </c>
      <c r="O390" t="s">
        <v>910</v>
      </c>
      <c r="P390" t="s">
        <v>910</v>
      </c>
      <c r="Q390">
        <v>1</v>
      </c>
      <c r="W390">
        <v>0</v>
      </c>
      <c r="X390">
        <v>-1731369543</v>
      </c>
      <c r="Y390">
        <v>0</v>
      </c>
      <c r="AA390">
        <v>1</v>
      </c>
      <c r="AB390">
        <v>0</v>
      </c>
      <c r="AC390">
        <v>0</v>
      </c>
      <c r="AD390">
        <v>0</v>
      </c>
      <c r="AE390">
        <v>1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4</v>
      </c>
      <c r="AT390">
        <v>3.87</v>
      </c>
      <c r="AU390" t="s">
        <v>20</v>
      </c>
      <c r="AV390">
        <v>0</v>
      </c>
      <c r="AW390">
        <v>2</v>
      </c>
      <c r="AX390">
        <v>16484031</v>
      </c>
      <c r="AY390">
        <v>1</v>
      </c>
      <c r="AZ390">
        <v>0</v>
      </c>
      <c r="BA390">
        <v>384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Y390*Source!I210</f>
        <v>0</v>
      </c>
      <c r="CY390">
        <f>AA390</f>
        <v>1</v>
      </c>
      <c r="CZ390">
        <f>AE390</f>
        <v>1</v>
      </c>
      <c r="DA390">
        <f>AI390</f>
        <v>1</v>
      </c>
      <c r="DB390">
        <v>0</v>
      </c>
    </row>
    <row r="391" spans="1:106" x14ac:dyDescent="0.2">
      <c r="A391">
        <f>ROW(Source!A211)</f>
        <v>211</v>
      </c>
      <c r="B391">
        <v>16483255</v>
      </c>
      <c r="C391">
        <v>16484019</v>
      </c>
      <c r="D391">
        <v>15435721</v>
      </c>
      <c r="E391">
        <v>1</v>
      </c>
      <c r="F391">
        <v>1</v>
      </c>
      <c r="G391">
        <v>1</v>
      </c>
      <c r="H391">
        <v>1</v>
      </c>
      <c r="I391" t="s">
        <v>911</v>
      </c>
      <c r="J391" t="s">
        <v>4</v>
      </c>
      <c r="K391" t="s">
        <v>912</v>
      </c>
      <c r="L391">
        <v>1191</v>
      </c>
      <c r="N391">
        <v>1013</v>
      </c>
      <c r="O391" t="s">
        <v>695</v>
      </c>
      <c r="P391" t="s">
        <v>695</v>
      </c>
      <c r="Q391">
        <v>1</v>
      </c>
      <c r="W391">
        <v>0</v>
      </c>
      <c r="X391">
        <v>1983201532</v>
      </c>
      <c r="Y391">
        <v>6.0989999999999993</v>
      </c>
      <c r="AA391">
        <v>0</v>
      </c>
      <c r="AB391">
        <v>0</v>
      </c>
      <c r="AC391">
        <v>0</v>
      </c>
      <c r="AD391">
        <v>62.1</v>
      </c>
      <c r="AE391">
        <v>0</v>
      </c>
      <c r="AF391">
        <v>0</v>
      </c>
      <c r="AG391">
        <v>0</v>
      </c>
      <c r="AH391">
        <v>9.51</v>
      </c>
      <c r="AI391">
        <v>1</v>
      </c>
      <c r="AJ391">
        <v>1</v>
      </c>
      <c r="AK391">
        <v>1</v>
      </c>
      <c r="AL391">
        <v>6.53</v>
      </c>
      <c r="AN391">
        <v>0</v>
      </c>
      <c r="AO391">
        <v>1</v>
      </c>
      <c r="AP391">
        <v>1</v>
      </c>
      <c r="AQ391">
        <v>0</v>
      </c>
      <c r="AR391">
        <v>0</v>
      </c>
      <c r="AS391" t="s">
        <v>4</v>
      </c>
      <c r="AT391">
        <v>20.329999999999998</v>
      </c>
      <c r="AU391" t="s">
        <v>383</v>
      </c>
      <c r="AV391">
        <v>1</v>
      </c>
      <c r="AW391">
        <v>2</v>
      </c>
      <c r="AX391">
        <v>16484026</v>
      </c>
      <c r="AY391">
        <v>1</v>
      </c>
      <c r="AZ391">
        <v>0</v>
      </c>
      <c r="BA391">
        <v>385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Y391*Source!I211</f>
        <v>2.4396</v>
      </c>
      <c r="CY391">
        <f>AD391</f>
        <v>62.1</v>
      </c>
      <c r="CZ391">
        <f>AH391</f>
        <v>9.51</v>
      </c>
      <c r="DA391">
        <f>AL391</f>
        <v>6.53</v>
      </c>
      <c r="DB391">
        <v>0</v>
      </c>
    </row>
    <row r="392" spans="1:106" x14ac:dyDescent="0.2">
      <c r="A392">
        <f>ROW(Source!A211)</f>
        <v>211</v>
      </c>
      <c r="B392">
        <v>16483255</v>
      </c>
      <c r="C392">
        <v>16484019</v>
      </c>
      <c r="D392">
        <v>15430395</v>
      </c>
      <c r="E392">
        <v>1</v>
      </c>
      <c r="F392">
        <v>1</v>
      </c>
      <c r="G392">
        <v>1</v>
      </c>
      <c r="H392">
        <v>1</v>
      </c>
      <c r="I392" t="s">
        <v>696</v>
      </c>
      <c r="J392" t="s">
        <v>4</v>
      </c>
      <c r="K392" t="s">
        <v>697</v>
      </c>
      <c r="L392">
        <v>1191</v>
      </c>
      <c r="N392">
        <v>1013</v>
      </c>
      <c r="O392" t="s">
        <v>695</v>
      </c>
      <c r="P392" t="s">
        <v>695</v>
      </c>
      <c r="Q392">
        <v>1</v>
      </c>
      <c r="W392">
        <v>0</v>
      </c>
      <c r="X392">
        <v>-1417349443</v>
      </c>
      <c r="Y392">
        <v>0.01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1</v>
      </c>
      <c r="AJ392">
        <v>1</v>
      </c>
      <c r="AK392">
        <v>6.53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4</v>
      </c>
      <c r="AT392">
        <v>0.01</v>
      </c>
      <c r="AU392" t="s">
        <v>4</v>
      </c>
      <c r="AV392">
        <v>2</v>
      </c>
      <c r="AW392">
        <v>2</v>
      </c>
      <c r="AX392">
        <v>16484027</v>
      </c>
      <c r="AY392">
        <v>1</v>
      </c>
      <c r="AZ392">
        <v>2048</v>
      </c>
      <c r="BA392">
        <v>386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Y392*Source!I211</f>
        <v>4.0000000000000001E-3</v>
      </c>
      <c r="CY392">
        <f>AD392</f>
        <v>0</v>
      </c>
      <c r="CZ392">
        <f>AH392</f>
        <v>0</v>
      </c>
      <c r="DA392">
        <f>AL392</f>
        <v>1</v>
      </c>
      <c r="DB392">
        <v>0</v>
      </c>
    </row>
    <row r="393" spans="1:106" x14ac:dyDescent="0.2">
      <c r="A393">
        <f>ROW(Source!A211)</f>
        <v>211</v>
      </c>
      <c r="B393">
        <v>16483255</v>
      </c>
      <c r="C393">
        <v>16484019</v>
      </c>
      <c r="D393">
        <v>15247974</v>
      </c>
      <c r="E393">
        <v>1</v>
      </c>
      <c r="F393">
        <v>1</v>
      </c>
      <c r="G393">
        <v>1</v>
      </c>
      <c r="H393">
        <v>2</v>
      </c>
      <c r="I393" t="s">
        <v>716</v>
      </c>
      <c r="J393" t="s">
        <v>717</v>
      </c>
      <c r="K393" t="s">
        <v>718</v>
      </c>
      <c r="L393">
        <v>1368</v>
      </c>
      <c r="N393">
        <v>1011</v>
      </c>
      <c r="O393" t="s">
        <v>701</v>
      </c>
      <c r="P393" t="s">
        <v>701</v>
      </c>
      <c r="Q393">
        <v>1</v>
      </c>
      <c r="W393">
        <v>0</v>
      </c>
      <c r="X393">
        <v>1188625873</v>
      </c>
      <c r="Y393">
        <v>3.0000000000000001E-3</v>
      </c>
      <c r="AA393">
        <v>0</v>
      </c>
      <c r="AB393">
        <v>204.13</v>
      </c>
      <c r="AC393">
        <v>13.5</v>
      </c>
      <c r="AD393">
        <v>0</v>
      </c>
      <c r="AE393">
        <v>0</v>
      </c>
      <c r="AF393">
        <v>31.26</v>
      </c>
      <c r="AG393">
        <v>13.5</v>
      </c>
      <c r="AH393">
        <v>0</v>
      </c>
      <c r="AI393">
        <v>1</v>
      </c>
      <c r="AJ393">
        <v>6.53</v>
      </c>
      <c r="AK393">
        <v>1</v>
      </c>
      <c r="AL393">
        <v>1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4</v>
      </c>
      <c r="AT393">
        <v>0.01</v>
      </c>
      <c r="AU393" t="s">
        <v>383</v>
      </c>
      <c r="AV393">
        <v>0</v>
      </c>
      <c r="AW393">
        <v>2</v>
      </c>
      <c r="AX393">
        <v>16484028</v>
      </c>
      <c r="AY393">
        <v>1</v>
      </c>
      <c r="AZ393">
        <v>0</v>
      </c>
      <c r="BA393">
        <v>387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Y393*Source!I211</f>
        <v>1.2000000000000001E-3</v>
      </c>
      <c r="CY393">
        <f>AB393</f>
        <v>204.13</v>
      </c>
      <c r="CZ393">
        <f>AF393</f>
        <v>31.26</v>
      </c>
      <c r="DA393">
        <f>AJ393</f>
        <v>6.53</v>
      </c>
      <c r="DB393">
        <v>0</v>
      </c>
    </row>
    <row r="394" spans="1:106" x14ac:dyDescent="0.2">
      <c r="A394">
        <f>ROW(Source!A211)</f>
        <v>211</v>
      </c>
      <c r="B394">
        <v>16483255</v>
      </c>
      <c r="C394">
        <v>16484019</v>
      </c>
      <c r="D394">
        <v>15170076</v>
      </c>
      <c r="E394">
        <v>1</v>
      </c>
      <c r="F394">
        <v>1</v>
      </c>
      <c r="G394">
        <v>1</v>
      </c>
      <c r="H394">
        <v>3</v>
      </c>
      <c r="I394" t="s">
        <v>913</v>
      </c>
      <c r="J394" t="s">
        <v>914</v>
      </c>
      <c r="K394" t="s">
        <v>915</v>
      </c>
      <c r="L394">
        <v>1356</v>
      </c>
      <c r="N394">
        <v>1010</v>
      </c>
      <c r="O394" t="s">
        <v>127</v>
      </c>
      <c r="P394" t="s">
        <v>127</v>
      </c>
      <c r="Q394">
        <v>1000</v>
      </c>
      <c r="W394">
        <v>0</v>
      </c>
      <c r="X394">
        <v>1975348994</v>
      </c>
      <c r="Y394">
        <v>0</v>
      </c>
      <c r="AA394">
        <v>1175.4000000000001</v>
      </c>
      <c r="AB394">
        <v>0</v>
      </c>
      <c r="AC394">
        <v>0</v>
      </c>
      <c r="AD394">
        <v>0</v>
      </c>
      <c r="AE394">
        <v>180</v>
      </c>
      <c r="AF394">
        <v>0</v>
      </c>
      <c r="AG394">
        <v>0</v>
      </c>
      <c r="AH394">
        <v>0</v>
      </c>
      <c r="AI394">
        <v>6.53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4</v>
      </c>
      <c r="AT394">
        <v>0.4</v>
      </c>
      <c r="AU394" t="s">
        <v>20</v>
      </c>
      <c r="AV394">
        <v>0</v>
      </c>
      <c r="AW394">
        <v>2</v>
      </c>
      <c r="AX394">
        <v>16484029</v>
      </c>
      <c r="AY394">
        <v>1</v>
      </c>
      <c r="AZ394">
        <v>0</v>
      </c>
      <c r="BA394">
        <v>388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Y394*Source!I211</f>
        <v>0</v>
      </c>
      <c r="CY394">
        <f>AA394</f>
        <v>1175.4000000000001</v>
      </c>
      <c r="CZ394">
        <f>AE394</f>
        <v>180</v>
      </c>
      <c r="DA394">
        <f>AI394</f>
        <v>6.53</v>
      </c>
      <c r="DB394">
        <v>0</v>
      </c>
    </row>
    <row r="395" spans="1:106" x14ac:dyDescent="0.2">
      <c r="A395">
        <f>ROW(Source!A211)</f>
        <v>211</v>
      </c>
      <c r="B395">
        <v>16483255</v>
      </c>
      <c r="C395">
        <v>16484019</v>
      </c>
      <c r="D395">
        <v>15170438</v>
      </c>
      <c r="E395">
        <v>1</v>
      </c>
      <c r="F395">
        <v>1</v>
      </c>
      <c r="G395">
        <v>1</v>
      </c>
      <c r="H395">
        <v>3</v>
      </c>
      <c r="I395" t="s">
        <v>916</v>
      </c>
      <c r="J395" t="s">
        <v>917</v>
      </c>
      <c r="K395" t="s">
        <v>918</v>
      </c>
      <c r="L395">
        <v>1348</v>
      </c>
      <c r="N395">
        <v>1009</v>
      </c>
      <c r="O395" t="s">
        <v>199</v>
      </c>
      <c r="P395" t="s">
        <v>199</v>
      </c>
      <c r="Q395">
        <v>1000</v>
      </c>
      <c r="W395">
        <v>0</v>
      </c>
      <c r="X395">
        <v>-1755229539</v>
      </c>
      <c r="Y395">
        <v>0</v>
      </c>
      <c r="AA395">
        <v>81167.899999999994</v>
      </c>
      <c r="AB395">
        <v>0</v>
      </c>
      <c r="AC395">
        <v>0</v>
      </c>
      <c r="AD395">
        <v>0</v>
      </c>
      <c r="AE395">
        <v>12430</v>
      </c>
      <c r="AF395">
        <v>0</v>
      </c>
      <c r="AG395">
        <v>0</v>
      </c>
      <c r="AH395">
        <v>0</v>
      </c>
      <c r="AI395">
        <v>6.53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4</v>
      </c>
      <c r="AT395">
        <v>1.4E-3</v>
      </c>
      <c r="AU395" t="s">
        <v>20</v>
      </c>
      <c r="AV395">
        <v>0</v>
      </c>
      <c r="AW395">
        <v>2</v>
      </c>
      <c r="AX395">
        <v>16484030</v>
      </c>
      <c r="AY395">
        <v>1</v>
      </c>
      <c r="AZ395">
        <v>0</v>
      </c>
      <c r="BA395">
        <v>389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Y395*Source!I211</f>
        <v>0</v>
      </c>
      <c r="CY395">
        <f>AA395</f>
        <v>81167.899999999994</v>
      </c>
      <c r="CZ395">
        <f>AE395</f>
        <v>12430</v>
      </c>
      <c r="DA395">
        <f>AI395</f>
        <v>6.53</v>
      </c>
      <c r="DB395">
        <v>0</v>
      </c>
    </row>
    <row r="396" spans="1:106" x14ac:dyDescent="0.2">
      <c r="A396">
        <f>ROW(Source!A211)</f>
        <v>211</v>
      </c>
      <c r="B396">
        <v>16483255</v>
      </c>
      <c r="C396">
        <v>16484019</v>
      </c>
      <c r="D396">
        <v>15164559</v>
      </c>
      <c r="E396">
        <v>17</v>
      </c>
      <c r="F396">
        <v>1</v>
      </c>
      <c r="G396">
        <v>1</v>
      </c>
      <c r="H396">
        <v>3</v>
      </c>
      <c r="I396" t="s">
        <v>908</v>
      </c>
      <c r="J396" t="s">
        <v>4</v>
      </c>
      <c r="K396" t="s">
        <v>909</v>
      </c>
      <c r="L396">
        <v>1374</v>
      </c>
      <c r="N396">
        <v>1013</v>
      </c>
      <c r="O396" t="s">
        <v>910</v>
      </c>
      <c r="P396" t="s">
        <v>910</v>
      </c>
      <c r="Q396">
        <v>1</v>
      </c>
      <c r="W396">
        <v>0</v>
      </c>
      <c r="X396">
        <v>-1731369543</v>
      </c>
      <c r="Y396">
        <v>0</v>
      </c>
      <c r="AA396">
        <v>1</v>
      </c>
      <c r="AB396">
        <v>0</v>
      </c>
      <c r="AC396">
        <v>0</v>
      </c>
      <c r="AD396">
        <v>0</v>
      </c>
      <c r="AE396">
        <v>1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1</v>
      </c>
      <c r="AQ396">
        <v>0</v>
      </c>
      <c r="AR396">
        <v>0</v>
      </c>
      <c r="AS396" t="s">
        <v>4</v>
      </c>
      <c r="AT396">
        <v>3.87</v>
      </c>
      <c r="AU396" t="s">
        <v>20</v>
      </c>
      <c r="AV396">
        <v>0</v>
      </c>
      <c r="AW396">
        <v>2</v>
      </c>
      <c r="AX396">
        <v>16484031</v>
      </c>
      <c r="AY396">
        <v>1</v>
      </c>
      <c r="AZ396">
        <v>0</v>
      </c>
      <c r="BA396">
        <v>390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Y396*Source!I211</f>
        <v>0</v>
      </c>
      <c r="CY396">
        <f>AA396</f>
        <v>1</v>
      </c>
      <c r="CZ396">
        <f>AE396</f>
        <v>1</v>
      </c>
      <c r="DA396">
        <f>AI396</f>
        <v>1</v>
      </c>
      <c r="DB396">
        <v>0</v>
      </c>
    </row>
    <row r="397" spans="1:106" x14ac:dyDescent="0.2">
      <c r="A397">
        <f>ROW(Source!A212)</f>
        <v>212</v>
      </c>
      <c r="B397">
        <v>16483241</v>
      </c>
      <c r="C397">
        <v>16672810</v>
      </c>
      <c r="D397">
        <v>15446300</v>
      </c>
      <c r="E397">
        <v>1</v>
      </c>
      <c r="F397">
        <v>1</v>
      </c>
      <c r="G397">
        <v>1</v>
      </c>
      <c r="H397">
        <v>1</v>
      </c>
      <c r="I397" t="s">
        <v>693</v>
      </c>
      <c r="J397" t="s">
        <v>4</v>
      </c>
      <c r="K397" t="s">
        <v>694</v>
      </c>
      <c r="L397">
        <v>1191</v>
      </c>
      <c r="N397">
        <v>1013</v>
      </c>
      <c r="O397" t="s">
        <v>695</v>
      </c>
      <c r="P397" t="s">
        <v>695</v>
      </c>
      <c r="Q397">
        <v>1</v>
      </c>
      <c r="W397">
        <v>0</v>
      </c>
      <c r="X397">
        <v>912892513</v>
      </c>
      <c r="Y397">
        <v>54.655999999999999</v>
      </c>
      <c r="AA397">
        <v>0</v>
      </c>
      <c r="AB397">
        <v>0</v>
      </c>
      <c r="AC397">
        <v>0</v>
      </c>
      <c r="AD397">
        <v>9.92</v>
      </c>
      <c r="AE397">
        <v>0</v>
      </c>
      <c r="AF397">
        <v>0</v>
      </c>
      <c r="AG397">
        <v>0</v>
      </c>
      <c r="AH397">
        <v>9.92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4</v>
      </c>
      <c r="AT397">
        <v>78.08</v>
      </c>
      <c r="AU397" t="s">
        <v>21</v>
      </c>
      <c r="AV397">
        <v>1</v>
      </c>
      <c r="AW397">
        <v>2</v>
      </c>
      <c r="AX397">
        <v>16672811</v>
      </c>
      <c r="AY397">
        <v>1</v>
      </c>
      <c r="AZ397">
        <v>0</v>
      </c>
      <c r="BA397">
        <v>391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Y397*Source!I212</f>
        <v>26.234879999999997</v>
      </c>
      <c r="CY397">
        <f>AD397</f>
        <v>9.92</v>
      </c>
      <c r="CZ397">
        <f>AH397</f>
        <v>9.92</v>
      </c>
      <c r="DA397">
        <f>AL397</f>
        <v>1</v>
      </c>
      <c r="DB397">
        <v>0</v>
      </c>
    </row>
    <row r="398" spans="1:106" x14ac:dyDescent="0.2">
      <c r="A398">
        <f>ROW(Source!A212)</f>
        <v>212</v>
      </c>
      <c r="B398">
        <v>16483241</v>
      </c>
      <c r="C398">
        <v>16672810</v>
      </c>
      <c r="D398">
        <v>15430395</v>
      </c>
      <c r="E398">
        <v>1</v>
      </c>
      <c r="F398">
        <v>1</v>
      </c>
      <c r="G398">
        <v>1</v>
      </c>
      <c r="H398">
        <v>1</v>
      </c>
      <c r="I398" t="s">
        <v>696</v>
      </c>
      <c r="J398" t="s">
        <v>4</v>
      </c>
      <c r="K398" t="s">
        <v>697</v>
      </c>
      <c r="L398">
        <v>1191</v>
      </c>
      <c r="N398">
        <v>1013</v>
      </c>
      <c r="O398" t="s">
        <v>695</v>
      </c>
      <c r="P398" t="s">
        <v>695</v>
      </c>
      <c r="Q398">
        <v>1</v>
      </c>
      <c r="W398">
        <v>0</v>
      </c>
      <c r="X398">
        <v>-1417349443</v>
      </c>
      <c r="Y398">
        <v>2.16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4</v>
      </c>
      <c r="AT398">
        <v>2.16</v>
      </c>
      <c r="AU398" t="s">
        <v>4</v>
      </c>
      <c r="AV398">
        <v>2</v>
      </c>
      <c r="AW398">
        <v>2</v>
      </c>
      <c r="AX398">
        <v>16672812</v>
      </c>
      <c r="AY398">
        <v>1</v>
      </c>
      <c r="AZ398">
        <v>2048</v>
      </c>
      <c r="BA398">
        <v>392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Y398*Source!I212</f>
        <v>1.0367999999999999</v>
      </c>
      <c r="CY398">
        <f>AD398</f>
        <v>0</v>
      </c>
      <c r="CZ398">
        <f>AH398</f>
        <v>0</v>
      </c>
      <c r="DA398">
        <f>AL398</f>
        <v>1</v>
      </c>
      <c r="DB398">
        <v>0</v>
      </c>
    </row>
    <row r="399" spans="1:106" x14ac:dyDescent="0.2">
      <c r="A399">
        <f>ROW(Source!A212)</f>
        <v>212</v>
      </c>
      <c r="B399">
        <v>16483241</v>
      </c>
      <c r="C399">
        <v>16672810</v>
      </c>
      <c r="D399">
        <v>15247680</v>
      </c>
      <c r="E399">
        <v>1</v>
      </c>
      <c r="F399">
        <v>1</v>
      </c>
      <c r="G399">
        <v>1</v>
      </c>
      <c r="H399">
        <v>2</v>
      </c>
      <c r="I399" t="s">
        <v>726</v>
      </c>
      <c r="J399" t="s">
        <v>727</v>
      </c>
      <c r="K399" t="s">
        <v>728</v>
      </c>
      <c r="L399">
        <v>1368</v>
      </c>
      <c r="N399">
        <v>1011</v>
      </c>
      <c r="O399" t="s">
        <v>701</v>
      </c>
      <c r="P399" t="s">
        <v>701</v>
      </c>
      <c r="Q399">
        <v>1</v>
      </c>
      <c r="W399">
        <v>0</v>
      </c>
      <c r="X399">
        <v>-1718674368</v>
      </c>
      <c r="Y399">
        <v>0.75600000000000001</v>
      </c>
      <c r="AA399">
        <v>0</v>
      </c>
      <c r="AB399">
        <v>111.99</v>
      </c>
      <c r="AC399">
        <v>13.5</v>
      </c>
      <c r="AD399">
        <v>0</v>
      </c>
      <c r="AE399">
        <v>0</v>
      </c>
      <c r="AF399">
        <v>111.99</v>
      </c>
      <c r="AG399">
        <v>13.5</v>
      </c>
      <c r="AH399">
        <v>0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4</v>
      </c>
      <c r="AT399">
        <v>1.08</v>
      </c>
      <c r="AU399" t="s">
        <v>21</v>
      </c>
      <c r="AV399">
        <v>0</v>
      </c>
      <c r="AW399">
        <v>2</v>
      </c>
      <c r="AX399">
        <v>16672813</v>
      </c>
      <c r="AY399">
        <v>1</v>
      </c>
      <c r="AZ399">
        <v>0</v>
      </c>
      <c r="BA399">
        <v>393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Y399*Source!I212</f>
        <v>0.36287999999999998</v>
      </c>
      <c r="CY399">
        <f>AB399</f>
        <v>111.99</v>
      </c>
      <c r="CZ399">
        <f>AF399</f>
        <v>111.99</v>
      </c>
      <c r="DA399">
        <f>AJ399</f>
        <v>1</v>
      </c>
      <c r="DB399">
        <v>0</v>
      </c>
    </row>
    <row r="400" spans="1:106" x14ac:dyDescent="0.2">
      <c r="A400">
        <f>ROW(Source!A212)</f>
        <v>212</v>
      </c>
      <c r="B400">
        <v>16483241</v>
      </c>
      <c r="C400">
        <v>16672810</v>
      </c>
      <c r="D400">
        <v>15249073</v>
      </c>
      <c r="E400">
        <v>1</v>
      </c>
      <c r="F400">
        <v>1</v>
      </c>
      <c r="G400">
        <v>1</v>
      </c>
      <c r="H400">
        <v>2</v>
      </c>
      <c r="I400" t="s">
        <v>698</v>
      </c>
      <c r="J400" t="s">
        <v>699</v>
      </c>
      <c r="K400" t="s">
        <v>700</v>
      </c>
      <c r="L400">
        <v>1368</v>
      </c>
      <c r="N400">
        <v>1011</v>
      </c>
      <c r="O400" t="s">
        <v>701</v>
      </c>
      <c r="P400" t="s">
        <v>701</v>
      </c>
      <c r="Q400">
        <v>1</v>
      </c>
      <c r="W400">
        <v>0</v>
      </c>
      <c r="X400">
        <v>1372534845</v>
      </c>
      <c r="Y400">
        <v>0.75600000000000001</v>
      </c>
      <c r="AA400">
        <v>0</v>
      </c>
      <c r="AB400">
        <v>65.709999999999994</v>
      </c>
      <c r="AC400">
        <v>11.6</v>
      </c>
      <c r="AD400">
        <v>0</v>
      </c>
      <c r="AE400">
        <v>0</v>
      </c>
      <c r="AF400">
        <v>65.709999999999994</v>
      </c>
      <c r="AG400">
        <v>11.6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4</v>
      </c>
      <c r="AT400">
        <v>1.08</v>
      </c>
      <c r="AU400" t="s">
        <v>21</v>
      </c>
      <c r="AV400">
        <v>0</v>
      </c>
      <c r="AW400">
        <v>2</v>
      </c>
      <c r="AX400">
        <v>16672814</v>
      </c>
      <c r="AY400">
        <v>1</v>
      </c>
      <c r="AZ400">
        <v>0</v>
      </c>
      <c r="BA400">
        <v>394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Y400*Source!I212</f>
        <v>0.36287999999999998</v>
      </c>
      <c r="CY400">
        <f>AB400</f>
        <v>65.709999999999994</v>
      </c>
      <c r="CZ400">
        <f>AF400</f>
        <v>65.709999999999994</v>
      </c>
      <c r="DA400">
        <f>AJ400</f>
        <v>1</v>
      </c>
      <c r="DB400">
        <v>0</v>
      </c>
    </row>
    <row r="401" spans="1:106" x14ac:dyDescent="0.2">
      <c r="A401">
        <f>ROW(Source!A212)</f>
        <v>212</v>
      </c>
      <c r="B401">
        <v>16483241</v>
      </c>
      <c r="C401">
        <v>16672810</v>
      </c>
      <c r="D401">
        <v>15167588</v>
      </c>
      <c r="E401">
        <v>1</v>
      </c>
      <c r="F401">
        <v>1</v>
      </c>
      <c r="G401">
        <v>1</v>
      </c>
      <c r="H401">
        <v>3</v>
      </c>
      <c r="I401" t="s">
        <v>887</v>
      </c>
      <c r="J401" t="s">
        <v>888</v>
      </c>
      <c r="K401" t="s">
        <v>889</v>
      </c>
      <c r="L401">
        <v>1346</v>
      </c>
      <c r="N401">
        <v>1009</v>
      </c>
      <c r="O401" t="s">
        <v>550</v>
      </c>
      <c r="P401" t="s">
        <v>550</v>
      </c>
      <c r="Q401">
        <v>1</v>
      </c>
      <c r="W401">
        <v>0</v>
      </c>
      <c r="X401">
        <v>-1088866022</v>
      </c>
      <c r="Y401">
        <v>0</v>
      </c>
      <c r="AA401">
        <v>30.4</v>
      </c>
      <c r="AB401">
        <v>0</v>
      </c>
      <c r="AC401">
        <v>0</v>
      </c>
      <c r="AD401">
        <v>0</v>
      </c>
      <c r="AE401">
        <v>30.4</v>
      </c>
      <c r="AF401">
        <v>0</v>
      </c>
      <c r="AG401">
        <v>0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4</v>
      </c>
      <c r="AT401">
        <v>0.31</v>
      </c>
      <c r="AU401" t="s">
        <v>20</v>
      </c>
      <c r="AV401">
        <v>0</v>
      </c>
      <c r="AW401">
        <v>2</v>
      </c>
      <c r="AX401">
        <v>16672815</v>
      </c>
      <c r="AY401">
        <v>1</v>
      </c>
      <c r="AZ401">
        <v>0</v>
      </c>
      <c r="BA401">
        <v>395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Y401*Source!I212</f>
        <v>0</v>
      </c>
      <c r="CY401">
        <f>AA401</f>
        <v>30.4</v>
      </c>
      <c r="CZ401">
        <f>AE401</f>
        <v>30.4</v>
      </c>
      <c r="DA401">
        <f>AI401</f>
        <v>1</v>
      </c>
      <c r="DB401">
        <v>0</v>
      </c>
    </row>
    <row r="402" spans="1:106" x14ac:dyDescent="0.2">
      <c r="A402">
        <f>ROW(Source!A212)</f>
        <v>212</v>
      </c>
      <c r="B402">
        <v>16483241</v>
      </c>
      <c r="C402">
        <v>16672810</v>
      </c>
      <c r="D402">
        <v>15169949</v>
      </c>
      <c r="E402">
        <v>1</v>
      </c>
      <c r="F402">
        <v>1</v>
      </c>
      <c r="G402">
        <v>1</v>
      </c>
      <c r="H402">
        <v>3</v>
      </c>
      <c r="I402" t="s">
        <v>919</v>
      </c>
      <c r="J402" t="s">
        <v>920</v>
      </c>
      <c r="K402" t="s">
        <v>921</v>
      </c>
      <c r="L402">
        <v>1348</v>
      </c>
      <c r="N402">
        <v>1009</v>
      </c>
      <c r="O402" t="s">
        <v>199</v>
      </c>
      <c r="P402" t="s">
        <v>199</v>
      </c>
      <c r="Q402">
        <v>1000</v>
      </c>
      <c r="W402">
        <v>0</v>
      </c>
      <c r="X402">
        <v>251332693</v>
      </c>
      <c r="Y402">
        <v>0</v>
      </c>
      <c r="AA402">
        <v>12430</v>
      </c>
      <c r="AB402">
        <v>0</v>
      </c>
      <c r="AC402">
        <v>0</v>
      </c>
      <c r="AD402">
        <v>0</v>
      </c>
      <c r="AE402">
        <v>12430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4</v>
      </c>
      <c r="AT402">
        <v>3.0599999999999998E-3</v>
      </c>
      <c r="AU402" t="s">
        <v>20</v>
      </c>
      <c r="AV402">
        <v>0</v>
      </c>
      <c r="AW402">
        <v>2</v>
      </c>
      <c r="AX402">
        <v>16672816</v>
      </c>
      <c r="AY402">
        <v>1</v>
      </c>
      <c r="AZ402">
        <v>0</v>
      </c>
      <c r="BA402">
        <v>396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Y402*Source!I212</f>
        <v>0</v>
      </c>
      <c r="CY402">
        <f>AA402</f>
        <v>12430</v>
      </c>
      <c r="CZ402">
        <f>AE402</f>
        <v>12430</v>
      </c>
      <c r="DA402">
        <f>AI402</f>
        <v>1</v>
      </c>
      <c r="DB402">
        <v>0</v>
      </c>
    </row>
    <row r="403" spans="1:106" x14ac:dyDescent="0.2">
      <c r="A403">
        <f>ROW(Source!A212)</f>
        <v>212</v>
      </c>
      <c r="B403">
        <v>16483241</v>
      </c>
      <c r="C403">
        <v>16672810</v>
      </c>
      <c r="D403">
        <v>15170074</v>
      </c>
      <c r="E403">
        <v>1</v>
      </c>
      <c r="F403">
        <v>1</v>
      </c>
      <c r="G403">
        <v>1</v>
      </c>
      <c r="H403">
        <v>3</v>
      </c>
      <c r="I403" t="s">
        <v>890</v>
      </c>
      <c r="J403" t="s">
        <v>891</v>
      </c>
      <c r="K403" t="s">
        <v>892</v>
      </c>
      <c r="L403">
        <v>1355</v>
      </c>
      <c r="N403">
        <v>1010</v>
      </c>
      <c r="O403" t="s">
        <v>258</v>
      </c>
      <c r="P403" t="s">
        <v>258</v>
      </c>
      <c r="Q403">
        <v>100</v>
      </c>
      <c r="W403">
        <v>0</v>
      </c>
      <c r="X403">
        <v>1794244060</v>
      </c>
      <c r="Y403">
        <v>0</v>
      </c>
      <c r="AA403">
        <v>86</v>
      </c>
      <c r="AB403">
        <v>0</v>
      </c>
      <c r="AC403">
        <v>0</v>
      </c>
      <c r="AD403">
        <v>0</v>
      </c>
      <c r="AE403">
        <v>86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4</v>
      </c>
      <c r="AT403">
        <v>4.08</v>
      </c>
      <c r="AU403" t="s">
        <v>20</v>
      </c>
      <c r="AV403">
        <v>0</v>
      </c>
      <c r="AW403">
        <v>2</v>
      </c>
      <c r="AX403">
        <v>16672817</v>
      </c>
      <c r="AY403">
        <v>1</v>
      </c>
      <c r="AZ403">
        <v>0</v>
      </c>
      <c r="BA403">
        <v>397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Y403*Source!I212</f>
        <v>0</v>
      </c>
      <c r="CY403">
        <f>AA403</f>
        <v>86</v>
      </c>
      <c r="CZ403">
        <f>AE403</f>
        <v>86</v>
      </c>
      <c r="DA403">
        <f>AI403</f>
        <v>1</v>
      </c>
      <c r="DB403">
        <v>0</v>
      </c>
    </row>
    <row r="404" spans="1:106" x14ac:dyDescent="0.2">
      <c r="A404">
        <f>ROW(Source!A212)</f>
        <v>212</v>
      </c>
      <c r="B404">
        <v>16483241</v>
      </c>
      <c r="C404">
        <v>16672810</v>
      </c>
      <c r="D404">
        <v>15221296</v>
      </c>
      <c r="E404">
        <v>1</v>
      </c>
      <c r="F404">
        <v>1</v>
      </c>
      <c r="G404">
        <v>1</v>
      </c>
      <c r="H404">
        <v>3</v>
      </c>
      <c r="I404" t="s">
        <v>922</v>
      </c>
      <c r="J404" t="s">
        <v>923</v>
      </c>
      <c r="K404" t="s">
        <v>924</v>
      </c>
      <c r="L404">
        <v>1355</v>
      </c>
      <c r="N404">
        <v>1010</v>
      </c>
      <c r="O404" t="s">
        <v>258</v>
      </c>
      <c r="P404" t="s">
        <v>258</v>
      </c>
      <c r="Q404">
        <v>100</v>
      </c>
      <c r="W404">
        <v>0</v>
      </c>
      <c r="X404">
        <v>783817326</v>
      </c>
      <c r="Y404">
        <v>0</v>
      </c>
      <c r="AA404">
        <v>100</v>
      </c>
      <c r="AB404">
        <v>0</v>
      </c>
      <c r="AC404">
        <v>0</v>
      </c>
      <c r="AD404">
        <v>0</v>
      </c>
      <c r="AE404">
        <v>100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1</v>
      </c>
      <c r="AQ404">
        <v>0</v>
      </c>
      <c r="AR404">
        <v>0</v>
      </c>
      <c r="AS404" t="s">
        <v>4</v>
      </c>
      <c r="AT404">
        <v>1.02</v>
      </c>
      <c r="AU404" t="s">
        <v>20</v>
      </c>
      <c r="AV404">
        <v>0</v>
      </c>
      <c r="AW404">
        <v>2</v>
      </c>
      <c r="AX404">
        <v>16672818</v>
      </c>
      <c r="AY404">
        <v>1</v>
      </c>
      <c r="AZ404">
        <v>0</v>
      </c>
      <c r="BA404">
        <v>398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Y404*Source!I212</f>
        <v>0</v>
      </c>
      <c r="CY404">
        <f>AA404</f>
        <v>100</v>
      </c>
      <c r="CZ404">
        <f>AE404</f>
        <v>100</v>
      </c>
      <c r="DA404">
        <f>AI404</f>
        <v>1</v>
      </c>
      <c r="DB404">
        <v>0</v>
      </c>
    </row>
    <row r="405" spans="1:106" x14ac:dyDescent="0.2">
      <c r="A405">
        <f>ROW(Source!A212)</f>
        <v>212</v>
      </c>
      <c r="B405">
        <v>16483241</v>
      </c>
      <c r="C405">
        <v>16672810</v>
      </c>
      <c r="D405">
        <v>15164559</v>
      </c>
      <c r="E405">
        <v>17</v>
      </c>
      <c r="F405">
        <v>1</v>
      </c>
      <c r="G405">
        <v>1</v>
      </c>
      <c r="H405">
        <v>3</v>
      </c>
      <c r="I405" t="s">
        <v>908</v>
      </c>
      <c r="J405" t="s">
        <v>4</v>
      </c>
      <c r="K405" t="s">
        <v>909</v>
      </c>
      <c r="L405">
        <v>1374</v>
      </c>
      <c r="N405">
        <v>1013</v>
      </c>
      <c r="O405" t="s">
        <v>910</v>
      </c>
      <c r="P405" t="s">
        <v>910</v>
      </c>
      <c r="Q405">
        <v>1</v>
      </c>
      <c r="W405">
        <v>0</v>
      </c>
      <c r="X405">
        <v>-1731369543</v>
      </c>
      <c r="Y405">
        <v>0</v>
      </c>
      <c r="AA405">
        <v>1</v>
      </c>
      <c r="AB405">
        <v>0</v>
      </c>
      <c r="AC405">
        <v>0</v>
      </c>
      <c r="AD405">
        <v>0</v>
      </c>
      <c r="AE405">
        <v>1</v>
      </c>
      <c r="AF405">
        <v>0</v>
      </c>
      <c r="AG405">
        <v>0</v>
      </c>
      <c r="AH405">
        <v>0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4</v>
      </c>
      <c r="AT405">
        <v>15.49</v>
      </c>
      <c r="AU405" t="s">
        <v>20</v>
      </c>
      <c r="AV405">
        <v>0</v>
      </c>
      <c r="AW405">
        <v>2</v>
      </c>
      <c r="AX405">
        <v>16672819</v>
      </c>
      <c r="AY405">
        <v>1</v>
      </c>
      <c r="AZ405">
        <v>0</v>
      </c>
      <c r="BA405">
        <v>399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Y405*Source!I212</f>
        <v>0</v>
      </c>
      <c r="CY405">
        <f>AA405</f>
        <v>1</v>
      </c>
      <c r="CZ405">
        <f>AE405</f>
        <v>1</v>
      </c>
      <c r="DA405">
        <f>AI405</f>
        <v>1</v>
      </c>
      <c r="DB405">
        <v>0</v>
      </c>
    </row>
    <row r="406" spans="1:106" x14ac:dyDescent="0.2">
      <c r="A406">
        <f>ROW(Source!A213)</f>
        <v>213</v>
      </c>
      <c r="B406">
        <v>16483255</v>
      </c>
      <c r="C406">
        <v>16672810</v>
      </c>
      <c r="D406">
        <v>15446300</v>
      </c>
      <c r="E406">
        <v>1</v>
      </c>
      <c r="F406">
        <v>1</v>
      </c>
      <c r="G406">
        <v>1</v>
      </c>
      <c r="H406">
        <v>1</v>
      </c>
      <c r="I406" t="s">
        <v>693</v>
      </c>
      <c r="J406" t="s">
        <v>4</v>
      </c>
      <c r="K406" t="s">
        <v>694</v>
      </c>
      <c r="L406">
        <v>1191</v>
      </c>
      <c r="N406">
        <v>1013</v>
      </c>
      <c r="O406" t="s">
        <v>695</v>
      </c>
      <c r="P406" t="s">
        <v>695</v>
      </c>
      <c r="Q406">
        <v>1</v>
      </c>
      <c r="W406">
        <v>0</v>
      </c>
      <c r="X406">
        <v>912892513</v>
      </c>
      <c r="Y406">
        <v>54.655999999999999</v>
      </c>
      <c r="AA406">
        <v>0</v>
      </c>
      <c r="AB406">
        <v>0</v>
      </c>
      <c r="AC406">
        <v>0</v>
      </c>
      <c r="AD406">
        <v>64.78</v>
      </c>
      <c r="AE406">
        <v>0</v>
      </c>
      <c r="AF406">
        <v>0</v>
      </c>
      <c r="AG406">
        <v>0</v>
      </c>
      <c r="AH406">
        <v>9.92</v>
      </c>
      <c r="AI406">
        <v>1</v>
      </c>
      <c r="AJ406">
        <v>1</v>
      </c>
      <c r="AK406">
        <v>1</v>
      </c>
      <c r="AL406">
        <v>6.53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4</v>
      </c>
      <c r="AT406">
        <v>78.08</v>
      </c>
      <c r="AU406" t="s">
        <v>21</v>
      </c>
      <c r="AV406">
        <v>1</v>
      </c>
      <c r="AW406">
        <v>2</v>
      </c>
      <c r="AX406">
        <v>16672811</v>
      </c>
      <c r="AY406">
        <v>1</v>
      </c>
      <c r="AZ406">
        <v>0</v>
      </c>
      <c r="BA406">
        <v>400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Y406*Source!I213</f>
        <v>26.234879999999997</v>
      </c>
      <c r="CY406">
        <f>AD406</f>
        <v>64.78</v>
      </c>
      <c r="CZ406">
        <f>AH406</f>
        <v>9.92</v>
      </c>
      <c r="DA406">
        <f>AL406</f>
        <v>6.53</v>
      </c>
      <c r="DB406">
        <v>0</v>
      </c>
    </row>
    <row r="407" spans="1:106" x14ac:dyDescent="0.2">
      <c r="A407">
        <f>ROW(Source!A213)</f>
        <v>213</v>
      </c>
      <c r="B407">
        <v>16483255</v>
      </c>
      <c r="C407">
        <v>16672810</v>
      </c>
      <c r="D407">
        <v>15430395</v>
      </c>
      <c r="E407">
        <v>1</v>
      </c>
      <c r="F407">
        <v>1</v>
      </c>
      <c r="G407">
        <v>1</v>
      </c>
      <c r="H407">
        <v>1</v>
      </c>
      <c r="I407" t="s">
        <v>696</v>
      </c>
      <c r="J407" t="s">
        <v>4</v>
      </c>
      <c r="K407" t="s">
        <v>697</v>
      </c>
      <c r="L407">
        <v>1191</v>
      </c>
      <c r="N407">
        <v>1013</v>
      </c>
      <c r="O407" t="s">
        <v>695</v>
      </c>
      <c r="P407" t="s">
        <v>695</v>
      </c>
      <c r="Q407">
        <v>1</v>
      </c>
      <c r="W407">
        <v>0</v>
      </c>
      <c r="X407">
        <v>-1417349443</v>
      </c>
      <c r="Y407">
        <v>2.16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1</v>
      </c>
      <c r="AJ407">
        <v>1</v>
      </c>
      <c r="AK407">
        <v>6.53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4</v>
      </c>
      <c r="AT407">
        <v>2.16</v>
      </c>
      <c r="AU407" t="s">
        <v>4</v>
      </c>
      <c r="AV407">
        <v>2</v>
      </c>
      <c r="AW407">
        <v>2</v>
      </c>
      <c r="AX407">
        <v>16672812</v>
      </c>
      <c r="AY407">
        <v>1</v>
      </c>
      <c r="AZ407">
        <v>2048</v>
      </c>
      <c r="BA407">
        <v>401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Y407*Source!I213</f>
        <v>1.0367999999999999</v>
      </c>
      <c r="CY407">
        <f>AD407</f>
        <v>0</v>
      </c>
      <c r="CZ407">
        <f>AH407</f>
        <v>0</v>
      </c>
      <c r="DA407">
        <f>AL407</f>
        <v>1</v>
      </c>
      <c r="DB407">
        <v>0</v>
      </c>
    </row>
    <row r="408" spans="1:106" x14ac:dyDescent="0.2">
      <c r="A408">
        <f>ROW(Source!A213)</f>
        <v>213</v>
      </c>
      <c r="B408">
        <v>16483255</v>
      </c>
      <c r="C408">
        <v>16672810</v>
      </c>
      <c r="D408">
        <v>15247680</v>
      </c>
      <c r="E408">
        <v>1</v>
      </c>
      <c r="F408">
        <v>1</v>
      </c>
      <c r="G408">
        <v>1</v>
      </c>
      <c r="H408">
        <v>2</v>
      </c>
      <c r="I408" t="s">
        <v>726</v>
      </c>
      <c r="J408" t="s">
        <v>727</v>
      </c>
      <c r="K408" t="s">
        <v>728</v>
      </c>
      <c r="L408">
        <v>1368</v>
      </c>
      <c r="N408">
        <v>1011</v>
      </c>
      <c r="O408" t="s">
        <v>701</v>
      </c>
      <c r="P408" t="s">
        <v>701</v>
      </c>
      <c r="Q408">
        <v>1</v>
      </c>
      <c r="W408">
        <v>0</v>
      </c>
      <c r="X408">
        <v>-1718674368</v>
      </c>
      <c r="Y408">
        <v>0.75600000000000001</v>
      </c>
      <c r="AA408">
        <v>0</v>
      </c>
      <c r="AB408">
        <v>731.29</v>
      </c>
      <c r="AC408">
        <v>13.5</v>
      </c>
      <c r="AD408">
        <v>0</v>
      </c>
      <c r="AE408">
        <v>0</v>
      </c>
      <c r="AF408">
        <v>111.99</v>
      </c>
      <c r="AG408">
        <v>13.5</v>
      </c>
      <c r="AH408">
        <v>0</v>
      </c>
      <c r="AI408">
        <v>1</v>
      </c>
      <c r="AJ408">
        <v>6.53</v>
      </c>
      <c r="AK408">
        <v>1</v>
      </c>
      <c r="AL408">
        <v>1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4</v>
      </c>
      <c r="AT408">
        <v>1.08</v>
      </c>
      <c r="AU408" t="s">
        <v>21</v>
      </c>
      <c r="AV408">
        <v>0</v>
      </c>
      <c r="AW408">
        <v>2</v>
      </c>
      <c r="AX408">
        <v>16672813</v>
      </c>
      <c r="AY408">
        <v>1</v>
      </c>
      <c r="AZ408">
        <v>0</v>
      </c>
      <c r="BA408">
        <v>402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Y408*Source!I213</f>
        <v>0.36287999999999998</v>
      </c>
      <c r="CY408">
        <f>AB408</f>
        <v>731.29</v>
      </c>
      <c r="CZ408">
        <f>AF408</f>
        <v>111.99</v>
      </c>
      <c r="DA408">
        <f>AJ408</f>
        <v>6.53</v>
      </c>
      <c r="DB408">
        <v>0</v>
      </c>
    </row>
    <row r="409" spans="1:106" x14ac:dyDescent="0.2">
      <c r="A409">
        <f>ROW(Source!A213)</f>
        <v>213</v>
      </c>
      <c r="B409">
        <v>16483255</v>
      </c>
      <c r="C409">
        <v>16672810</v>
      </c>
      <c r="D409">
        <v>15249073</v>
      </c>
      <c r="E409">
        <v>1</v>
      </c>
      <c r="F409">
        <v>1</v>
      </c>
      <c r="G409">
        <v>1</v>
      </c>
      <c r="H409">
        <v>2</v>
      </c>
      <c r="I409" t="s">
        <v>698</v>
      </c>
      <c r="J409" t="s">
        <v>699</v>
      </c>
      <c r="K409" t="s">
        <v>700</v>
      </c>
      <c r="L409">
        <v>1368</v>
      </c>
      <c r="N409">
        <v>1011</v>
      </c>
      <c r="O409" t="s">
        <v>701</v>
      </c>
      <c r="P409" t="s">
        <v>701</v>
      </c>
      <c r="Q409">
        <v>1</v>
      </c>
      <c r="W409">
        <v>0</v>
      </c>
      <c r="X409">
        <v>1372534845</v>
      </c>
      <c r="Y409">
        <v>0.75600000000000001</v>
      </c>
      <c r="AA409">
        <v>0</v>
      </c>
      <c r="AB409">
        <v>429.09</v>
      </c>
      <c r="AC409">
        <v>11.6</v>
      </c>
      <c r="AD409">
        <v>0</v>
      </c>
      <c r="AE409">
        <v>0</v>
      </c>
      <c r="AF409">
        <v>65.709999999999994</v>
      </c>
      <c r="AG409">
        <v>11.6</v>
      </c>
      <c r="AH409">
        <v>0</v>
      </c>
      <c r="AI409">
        <v>1</v>
      </c>
      <c r="AJ409">
        <v>6.53</v>
      </c>
      <c r="AK409">
        <v>1</v>
      </c>
      <c r="AL409">
        <v>1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4</v>
      </c>
      <c r="AT409">
        <v>1.08</v>
      </c>
      <c r="AU409" t="s">
        <v>21</v>
      </c>
      <c r="AV409">
        <v>0</v>
      </c>
      <c r="AW409">
        <v>2</v>
      </c>
      <c r="AX409">
        <v>16672814</v>
      </c>
      <c r="AY409">
        <v>1</v>
      </c>
      <c r="AZ409">
        <v>0</v>
      </c>
      <c r="BA409">
        <v>403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Y409*Source!I213</f>
        <v>0.36287999999999998</v>
      </c>
      <c r="CY409">
        <f>AB409</f>
        <v>429.09</v>
      </c>
      <c r="CZ409">
        <f>AF409</f>
        <v>65.709999999999994</v>
      </c>
      <c r="DA409">
        <f>AJ409</f>
        <v>6.53</v>
      </c>
      <c r="DB409">
        <v>0</v>
      </c>
    </row>
    <row r="410" spans="1:106" x14ac:dyDescent="0.2">
      <c r="A410">
        <f>ROW(Source!A213)</f>
        <v>213</v>
      </c>
      <c r="B410">
        <v>16483255</v>
      </c>
      <c r="C410">
        <v>16672810</v>
      </c>
      <c r="D410">
        <v>15167588</v>
      </c>
      <c r="E410">
        <v>1</v>
      </c>
      <c r="F410">
        <v>1</v>
      </c>
      <c r="G410">
        <v>1</v>
      </c>
      <c r="H410">
        <v>3</v>
      </c>
      <c r="I410" t="s">
        <v>887</v>
      </c>
      <c r="J410" t="s">
        <v>888</v>
      </c>
      <c r="K410" t="s">
        <v>889</v>
      </c>
      <c r="L410">
        <v>1346</v>
      </c>
      <c r="N410">
        <v>1009</v>
      </c>
      <c r="O410" t="s">
        <v>550</v>
      </c>
      <c r="P410" t="s">
        <v>550</v>
      </c>
      <c r="Q410">
        <v>1</v>
      </c>
      <c r="W410">
        <v>0</v>
      </c>
      <c r="X410">
        <v>-1088866022</v>
      </c>
      <c r="Y410">
        <v>0</v>
      </c>
      <c r="AA410">
        <v>198.51</v>
      </c>
      <c r="AB410">
        <v>0</v>
      </c>
      <c r="AC410">
        <v>0</v>
      </c>
      <c r="AD410">
        <v>0</v>
      </c>
      <c r="AE410">
        <v>30.4</v>
      </c>
      <c r="AF410">
        <v>0</v>
      </c>
      <c r="AG410">
        <v>0</v>
      </c>
      <c r="AH410">
        <v>0</v>
      </c>
      <c r="AI410">
        <v>6.53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4</v>
      </c>
      <c r="AT410">
        <v>0.31</v>
      </c>
      <c r="AU410" t="s">
        <v>20</v>
      </c>
      <c r="AV410">
        <v>0</v>
      </c>
      <c r="AW410">
        <v>2</v>
      </c>
      <c r="AX410">
        <v>16672815</v>
      </c>
      <c r="AY410">
        <v>1</v>
      </c>
      <c r="AZ410">
        <v>0</v>
      </c>
      <c r="BA410">
        <v>404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Y410*Source!I213</f>
        <v>0</v>
      </c>
      <c r="CY410">
        <f>AA410</f>
        <v>198.51</v>
      </c>
      <c r="CZ410">
        <f>AE410</f>
        <v>30.4</v>
      </c>
      <c r="DA410">
        <f>AI410</f>
        <v>6.53</v>
      </c>
      <c r="DB410">
        <v>0</v>
      </c>
    </row>
    <row r="411" spans="1:106" x14ac:dyDescent="0.2">
      <c r="A411">
        <f>ROW(Source!A213)</f>
        <v>213</v>
      </c>
      <c r="B411">
        <v>16483255</v>
      </c>
      <c r="C411">
        <v>16672810</v>
      </c>
      <c r="D411">
        <v>15169949</v>
      </c>
      <c r="E411">
        <v>1</v>
      </c>
      <c r="F411">
        <v>1</v>
      </c>
      <c r="G411">
        <v>1</v>
      </c>
      <c r="H411">
        <v>3</v>
      </c>
      <c r="I411" t="s">
        <v>919</v>
      </c>
      <c r="J411" t="s">
        <v>920</v>
      </c>
      <c r="K411" t="s">
        <v>921</v>
      </c>
      <c r="L411">
        <v>1348</v>
      </c>
      <c r="N411">
        <v>1009</v>
      </c>
      <c r="O411" t="s">
        <v>199</v>
      </c>
      <c r="P411" t="s">
        <v>199</v>
      </c>
      <c r="Q411">
        <v>1000</v>
      </c>
      <c r="W411">
        <v>0</v>
      </c>
      <c r="X411">
        <v>251332693</v>
      </c>
      <c r="Y411">
        <v>0</v>
      </c>
      <c r="AA411">
        <v>81167.899999999994</v>
      </c>
      <c r="AB411">
        <v>0</v>
      </c>
      <c r="AC411">
        <v>0</v>
      </c>
      <c r="AD411">
        <v>0</v>
      </c>
      <c r="AE411">
        <v>12430</v>
      </c>
      <c r="AF411">
        <v>0</v>
      </c>
      <c r="AG411">
        <v>0</v>
      </c>
      <c r="AH411">
        <v>0</v>
      </c>
      <c r="AI411">
        <v>6.53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4</v>
      </c>
      <c r="AT411">
        <v>3.0599999999999998E-3</v>
      </c>
      <c r="AU411" t="s">
        <v>20</v>
      </c>
      <c r="AV411">
        <v>0</v>
      </c>
      <c r="AW411">
        <v>2</v>
      </c>
      <c r="AX411">
        <v>16672816</v>
      </c>
      <c r="AY411">
        <v>1</v>
      </c>
      <c r="AZ411">
        <v>0</v>
      </c>
      <c r="BA411">
        <v>405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Y411*Source!I213</f>
        <v>0</v>
      </c>
      <c r="CY411">
        <f>AA411</f>
        <v>81167.899999999994</v>
      </c>
      <c r="CZ411">
        <f>AE411</f>
        <v>12430</v>
      </c>
      <c r="DA411">
        <f>AI411</f>
        <v>6.53</v>
      </c>
      <c r="DB411">
        <v>0</v>
      </c>
    </row>
    <row r="412" spans="1:106" x14ac:dyDescent="0.2">
      <c r="A412">
        <f>ROW(Source!A213)</f>
        <v>213</v>
      </c>
      <c r="B412">
        <v>16483255</v>
      </c>
      <c r="C412">
        <v>16672810</v>
      </c>
      <c r="D412">
        <v>15170074</v>
      </c>
      <c r="E412">
        <v>1</v>
      </c>
      <c r="F412">
        <v>1</v>
      </c>
      <c r="G412">
        <v>1</v>
      </c>
      <c r="H412">
        <v>3</v>
      </c>
      <c r="I412" t="s">
        <v>890</v>
      </c>
      <c r="J412" t="s">
        <v>891</v>
      </c>
      <c r="K412" t="s">
        <v>892</v>
      </c>
      <c r="L412">
        <v>1355</v>
      </c>
      <c r="N412">
        <v>1010</v>
      </c>
      <c r="O412" t="s">
        <v>258</v>
      </c>
      <c r="P412" t="s">
        <v>258</v>
      </c>
      <c r="Q412">
        <v>100</v>
      </c>
      <c r="W412">
        <v>0</v>
      </c>
      <c r="X412">
        <v>1794244060</v>
      </c>
      <c r="Y412">
        <v>0</v>
      </c>
      <c r="AA412">
        <v>561.58000000000004</v>
      </c>
      <c r="AB412">
        <v>0</v>
      </c>
      <c r="AC412">
        <v>0</v>
      </c>
      <c r="AD412">
        <v>0</v>
      </c>
      <c r="AE412">
        <v>86</v>
      </c>
      <c r="AF412">
        <v>0</v>
      </c>
      <c r="AG412">
        <v>0</v>
      </c>
      <c r="AH412">
        <v>0</v>
      </c>
      <c r="AI412">
        <v>6.53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1</v>
      </c>
      <c r="AQ412">
        <v>0</v>
      </c>
      <c r="AR412">
        <v>0</v>
      </c>
      <c r="AS412" t="s">
        <v>4</v>
      </c>
      <c r="AT412">
        <v>4.08</v>
      </c>
      <c r="AU412" t="s">
        <v>20</v>
      </c>
      <c r="AV412">
        <v>0</v>
      </c>
      <c r="AW412">
        <v>2</v>
      </c>
      <c r="AX412">
        <v>16672817</v>
      </c>
      <c r="AY412">
        <v>1</v>
      </c>
      <c r="AZ412">
        <v>0</v>
      </c>
      <c r="BA412">
        <v>406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Y412*Source!I213</f>
        <v>0</v>
      </c>
      <c r="CY412">
        <f>AA412</f>
        <v>561.58000000000004</v>
      </c>
      <c r="CZ412">
        <f>AE412</f>
        <v>86</v>
      </c>
      <c r="DA412">
        <f>AI412</f>
        <v>6.53</v>
      </c>
      <c r="DB412">
        <v>0</v>
      </c>
    </row>
    <row r="413" spans="1:106" x14ac:dyDescent="0.2">
      <c r="A413">
        <f>ROW(Source!A213)</f>
        <v>213</v>
      </c>
      <c r="B413">
        <v>16483255</v>
      </c>
      <c r="C413">
        <v>16672810</v>
      </c>
      <c r="D413">
        <v>15221296</v>
      </c>
      <c r="E413">
        <v>1</v>
      </c>
      <c r="F413">
        <v>1</v>
      </c>
      <c r="G413">
        <v>1</v>
      </c>
      <c r="H413">
        <v>3</v>
      </c>
      <c r="I413" t="s">
        <v>922</v>
      </c>
      <c r="J413" t="s">
        <v>923</v>
      </c>
      <c r="K413" t="s">
        <v>924</v>
      </c>
      <c r="L413">
        <v>1355</v>
      </c>
      <c r="N413">
        <v>1010</v>
      </c>
      <c r="O413" t="s">
        <v>258</v>
      </c>
      <c r="P413" t="s">
        <v>258</v>
      </c>
      <c r="Q413">
        <v>100</v>
      </c>
      <c r="W413">
        <v>0</v>
      </c>
      <c r="X413">
        <v>783817326</v>
      </c>
      <c r="Y413">
        <v>0</v>
      </c>
      <c r="AA413">
        <v>653</v>
      </c>
      <c r="AB413">
        <v>0</v>
      </c>
      <c r="AC413">
        <v>0</v>
      </c>
      <c r="AD413">
        <v>0</v>
      </c>
      <c r="AE413">
        <v>100</v>
      </c>
      <c r="AF413">
        <v>0</v>
      </c>
      <c r="AG413">
        <v>0</v>
      </c>
      <c r="AH413">
        <v>0</v>
      </c>
      <c r="AI413">
        <v>6.53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4</v>
      </c>
      <c r="AT413">
        <v>1.02</v>
      </c>
      <c r="AU413" t="s">
        <v>20</v>
      </c>
      <c r="AV413">
        <v>0</v>
      </c>
      <c r="AW413">
        <v>2</v>
      </c>
      <c r="AX413">
        <v>16672818</v>
      </c>
      <c r="AY413">
        <v>1</v>
      </c>
      <c r="AZ413">
        <v>0</v>
      </c>
      <c r="BA413">
        <v>407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Y413*Source!I213</f>
        <v>0</v>
      </c>
      <c r="CY413">
        <f>AA413</f>
        <v>653</v>
      </c>
      <c r="CZ413">
        <f>AE413</f>
        <v>100</v>
      </c>
      <c r="DA413">
        <f>AI413</f>
        <v>6.53</v>
      </c>
      <c r="DB413">
        <v>0</v>
      </c>
    </row>
    <row r="414" spans="1:106" x14ac:dyDescent="0.2">
      <c r="A414">
        <f>ROW(Source!A213)</f>
        <v>213</v>
      </c>
      <c r="B414">
        <v>16483255</v>
      </c>
      <c r="C414">
        <v>16672810</v>
      </c>
      <c r="D414">
        <v>15164559</v>
      </c>
      <c r="E414">
        <v>17</v>
      </c>
      <c r="F414">
        <v>1</v>
      </c>
      <c r="G414">
        <v>1</v>
      </c>
      <c r="H414">
        <v>3</v>
      </c>
      <c r="I414" t="s">
        <v>908</v>
      </c>
      <c r="J414" t="s">
        <v>4</v>
      </c>
      <c r="K414" t="s">
        <v>909</v>
      </c>
      <c r="L414">
        <v>1374</v>
      </c>
      <c r="N414">
        <v>1013</v>
      </c>
      <c r="O414" t="s">
        <v>910</v>
      </c>
      <c r="P414" t="s">
        <v>910</v>
      </c>
      <c r="Q414">
        <v>1</v>
      </c>
      <c r="W414">
        <v>0</v>
      </c>
      <c r="X414">
        <v>-1731369543</v>
      </c>
      <c r="Y414">
        <v>0</v>
      </c>
      <c r="AA414">
        <v>1</v>
      </c>
      <c r="AB414">
        <v>0</v>
      </c>
      <c r="AC414">
        <v>0</v>
      </c>
      <c r="AD414">
        <v>0</v>
      </c>
      <c r="AE414">
        <v>1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1</v>
      </c>
      <c r="AQ414">
        <v>0</v>
      </c>
      <c r="AR414">
        <v>0</v>
      </c>
      <c r="AS414" t="s">
        <v>4</v>
      </c>
      <c r="AT414">
        <v>15.49</v>
      </c>
      <c r="AU414" t="s">
        <v>20</v>
      </c>
      <c r="AV414">
        <v>0</v>
      </c>
      <c r="AW414">
        <v>2</v>
      </c>
      <c r="AX414">
        <v>16672819</v>
      </c>
      <c r="AY414">
        <v>1</v>
      </c>
      <c r="AZ414">
        <v>0</v>
      </c>
      <c r="BA414">
        <v>408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Y414*Source!I213</f>
        <v>0</v>
      </c>
      <c r="CY414">
        <f>AA414</f>
        <v>1</v>
      </c>
      <c r="CZ414">
        <f>AE414</f>
        <v>1</v>
      </c>
      <c r="DA414">
        <f>AI414</f>
        <v>1</v>
      </c>
      <c r="DB414">
        <v>0</v>
      </c>
    </row>
    <row r="415" spans="1:106" x14ac:dyDescent="0.2">
      <c r="A415">
        <f>ROW(Source!A214)</f>
        <v>214</v>
      </c>
      <c r="B415">
        <v>16483241</v>
      </c>
      <c r="C415">
        <v>16484058</v>
      </c>
      <c r="D415">
        <v>15430517</v>
      </c>
      <c r="E415">
        <v>1</v>
      </c>
      <c r="F415">
        <v>1</v>
      </c>
      <c r="G415">
        <v>1</v>
      </c>
      <c r="H415">
        <v>1</v>
      </c>
      <c r="I415" t="s">
        <v>752</v>
      </c>
      <c r="J415" t="s">
        <v>4</v>
      </c>
      <c r="K415" t="s">
        <v>753</v>
      </c>
      <c r="L415">
        <v>1191</v>
      </c>
      <c r="N415">
        <v>1013</v>
      </c>
      <c r="O415" t="s">
        <v>695</v>
      </c>
      <c r="P415" t="s">
        <v>695</v>
      </c>
      <c r="Q415">
        <v>1</v>
      </c>
      <c r="W415">
        <v>0</v>
      </c>
      <c r="X415">
        <v>735429535</v>
      </c>
      <c r="Y415">
        <v>5.84</v>
      </c>
      <c r="AA415">
        <v>0</v>
      </c>
      <c r="AB415">
        <v>0</v>
      </c>
      <c r="AC415">
        <v>0</v>
      </c>
      <c r="AD415">
        <v>7.8</v>
      </c>
      <c r="AE415">
        <v>0</v>
      </c>
      <c r="AF415">
        <v>0</v>
      </c>
      <c r="AG415">
        <v>0</v>
      </c>
      <c r="AH415">
        <v>7.8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4</v>
      </c>
      <c r="AT415">
        <v>5.84</v>
      </c>
      <c r="AU415" t="s">
        <v>4</v>
      </c>
      <c r="AV415">
        <v>1</v>
      </c>
      <c r="AW415">
        <v>2</v>
      </c>
      <c r="AX415">
        <v>16484059</v>
      </c>
      <c r="AY415">
        <v>1</v>
      </c>
      <c r="AZ415">
        <v>0</v>
      </c>
      <c r="BA415">
        <v>409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Y415*Source!I214</f>
        <v>3.7376</v>
      </c>
      <c r="CY415">
        <f>AD415</f>
        <v>7.8</v>
      </c>
      <c r="CZ415">
        <f>AH415</f>
        <v>7.8</v>
      </c>
      <c r="DA415">
        <f>AL415</f>
        <v>1</v>
      </c>
      <c r="DB415">
        <v>0</v>
      </c>
    </row>
    <row r="416" spans="1:106" x14ac:dyDescent="0.2">
      <c r="A416">
        <f>ROW(Source!A215)</f>
        <v>215</v>
      </c>
      <c r="B416">
        <v>16483255</v>
      </c>
      <c r="C416">
        <v>16484058</v>
      </c>
      <c r="D416">
        <v>15430517</v>
      </c>
      <c r="E416">
        <v>1</v>
      </c>
      <c r="F416">
        <v>1</v>
      </c>
      <c r="G416">
        <v>1</v>
      </c>
      <c r="H416">
        <v>1</v>
      </c>
      <c r="I416" t="s">
        <v>752</v>
      </c>
      <c r="J416" t="s">
        <v>4</v>
      </c>
      <c r="K416" t="s">
        <v>753</v>
      </c>
      <c r="L416">
        <v>1191</v>
      </c>
      <c r="N416">
        <v>1013</v>
      </c>
      <c r="O416" t="s">
        <v>695</v>
      </c>
      <c r="P416" t="s">
        <v>695</v>
      </c>
      <c r="Q416">
        <v>1</v>
      </c>
      <c r="W416">
        <v>0</v>
      </c>
      <c r="X416">
        <v>735429535</v>
      </c>
      <c r="Y416">
        <v>5.84</v>
      </c>
      <c r="AA416">
        <v>0</v>
      </c>
      <c r="AB416">
        <v>0</v>
      </c>
      <c r="AC416">
        <v>0</v>
      </c>
      <c r="AD416">
        <v>50.93</v>
      </c>
      <c r="AE416">
        <v>0</v>
      </c>
      <c r="AF416">
        <v>0</v>
      </c>
      <c r="AG416">
        <v>0</v>
      </c>
      <c r="AH416">
        <v>7.8</v>
      </c>
      <c r="AI416">
        <v>1</v>
      </c>
      <c r="AJ416">
        <v>1</v>
      </c>
      <c r="AK416">
        <v>1</v>
      </c>
      <c r="AL416">
        <v>6.53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4</v>
      </c>
      <c r="AT416">
        <v>5.84</v>
      </c>
      <c r="AU416" t="s">
        <v>4</v>
      </c>
      <c r="AV416">
        <v>1</v>
      </c>
      <c r="AW416">
        <v>2</v>
      </c>
      <c r="AX416">
        <v>16484059</v>
      </c>
      <c r="AY416">
        <v>1</v>
      </c>
      <c r="AZ416">
        <v>0</v>
      </c>
      <c r="BA416">
        <v>410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Y416*Source!I215</f>
        <v>3.7376</v>
      </c>
      <c r="CY416">
        <f>AD416</f>
        <v>50.93</v>
      </c>
      <c r="CZ416">
        <f>AH416</f>
        <v>7.8</v>
      </c>
      <c r="DA416">
        <f>AL416</f>
        <v>6.53</v>
      </c>
      <c r="DB416">
        <v>0</v>
      </c>
    </row>
    <row r="417" spans="1:106" x14ac:dyDescent="0.2">
      <c r="A417">
        <f>ROW(Source!A216)</f>
        <v>216</v>
      </c>
      <c r="B417">
        <v>16483241</v>
      </c>
      <c r="C417">
        <v>16484060</v>
      </c>
      <c r="D417">
        <v>15430767</v>
      </c>
      <c r="E417">
        <v>1</v>
      </c>
      <c r="F417">
        <v>1</v>
      </c>
      <c r="G417">
        <v>1</v>
      </c>
      <c r="H417">
        <v>1</v>
      </c>
      <c r="I417" t="s">
        <v>719</v>
      </c>
      <c r="J417" t="s">
        <v>4</v>
      </c>
      <c r="K417" t="s">
        <v>720</v>
      </c>
      <c r="L417">
        <v>1191</v>
      </c>
      <c r="N417">
        <v>1013</v>
      </c>
      <c r="O417" t="s">
        <v>695</v>
      </c>
      <c r="P417" t="s">
        <v>695</v>
      </c>
      <c r="Q417">
        <v>1</v>
      </c>
      <c r="W417">
        <v>0</v>
      </c>
      <c r="X417">
        <v>-400197608</v>
      </c>
      <c r="Y417">
        <v>4</v>
      </c>
      <c r="AA417">
        <v>0</v>
      </c>
      <c r="AB417">
        <v>0</v>
      </c>
      <c r="AC417">
        <v>0</v>
      </c>
      <c r="AD417">
        <v>8.5299999999999994</v>
      </c>
      <c r="AE417">
        <v>0</v>
      </c>
      <c r="AF417">
        <v>0</v>
      </c>
      <c r="AG417">
        <v>0</v>
      </c>
      <c r="AH417">
        <v>8.5299999999999994</v>
      </c>
      <c r="AI417">
        <v>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4</v>
      </c>
      <c r="AT417">
        <v>4</v>
      </c>
      <c r="AU417" t="s">
        <v>4</v>
      </c>
      <c r="AV417">
        <v>1</v>
      </c>
      <c r="AW417">
        <v>2</v>
      </c>
      <c r="AX417">
        <v>16484072</v>
      </c>
      <c r="AY417">
        <v>1</v>
      </c>
      <c r="AZ417">
        <v>0</v>
      </c>
      <c r="BA417">
        <v>411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Y417*Source!I216</f>
        <v>32</v>
      </c>
      <c r="CY417">
        <f>AD417</f>
        <v>8.5299999999999994</v>
      </c>
      <c r="CZ417">
        <f>AH417</f>
        <v>8.5299999999999994</v>
      </c>
      <c r="DA417">
        <f>AL417</f>
        <v>1</v>
      </c>
      <c r="DB417">
        <v>0</v>
      </c>
    </row>
    <row r="418" spans="1:106" x14ac:dyDescent="0.2">
      <c r="A418">
        <f>ROW(Source!A216)</f>
        <v>216</v>
      </c>
      <c r="B418">
        <v>16483241</v>
      </c>
      <c r="C418">
        <v>16484060</v>
      </c>
      <c r="D418">
        <v>15167258</v>
      </c>
      <c r="E418">
        <v>1</v>
      </c>
      <c r="F418">
        <v>1</v>
      </c>
      <c r="G418">
        <v>1</v>
      </c>
      <c r="H418">
        <v>3</v>
      </c>
      <c r="I418" t="s">
        <v>925</v>
      </c>
      <c r="J418" t="s">
        <v>926</v>
      </c>
      <c r="K418" t="s">
        <v>927</v>
      </c>
      <c r="L418">
        <v>1346</v>
      </c>
      <c r="N418">
        <v>1009</v>
      </c>
      <c r="O418" t="s">
        <v>550</v>
      </c>
      <c r="P418" t="s">
        <v>550</v>
      </c>
      <c r="Q418">
        <v>1</v>
      </c>
      <c r="W418">
        <v>0</v>
      </c>
      <c r="X418">
        <v>-1700281581</v>
      </c>
      <c r="Y418">
        <v>0.05</v>
      </c>
      <c r="AA418">
        <v>47.57</v>
      </c>
      <c r="AB418">
        <v>0</v>
      </c>
      <c r="AC418">
        <v>0</v>
      </c>
      <c r="AD418">
        <v>0</v>
      </c>
      <c r="AE418">
        <v>47.57</v>
      </c>
      <c r="AF418">
        <v>0</v>
      </c>
      <c r="AG418">
        <v>0</v>
      </c>
      <c r="AH418">
        <v>0</v>
      </c>
      <c r="AI418">
        <v>1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4</v>
      </c>
      <c r="AT418">
        <v>0.05</v>
      </c>
      <c r="AU418" t="s">
        <v>4</v>
      </c>
      <c r="AV418">
        <v>0</v>
      </c>
      <c r="AW418">
        <v>2</v>
      </c>
      <c r="AX418">
        <v>16484073</v>
      </c>
      <c r="AY418">
        <v>1</v>
      </c>
      <c r="AZ418">
        <v>0</v>
      </c>
      <c r="BA418">
        <v>412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Y418*Source!I216</f>
        <v>0.4</v>
      </c>
      <c r="CY418">
        <f t="shared" ref="CY418:CY426" si="30">AA418</f>
        <v>47.57</v>
      </c>
      <c r="CZ418">
        <f t="shared" ref="CZ418:CZ426" si="31">AE418</f>
        <v>47.57</v>
      </c>
      <c r="DA418">
        <f t="shared" ref="DA418:DA426" si="32">AI418</f>
        <v>1</v>
      </c>
      <c r="DB418">
        <v>0</v>
      </c>
    </row>
    <row r="419" spans="1:106" x14ac:dyDescent="0.2">
      <c r="A419">
        <f>ROW(Source!A216)</f>
        <v>216</v>
      </c>
      <c r="B419">
        <v>16483241</v>
      </c>
      <c r="C419">
        <v>16484060</v>
      </c>
      <c r="D419">
        <v>15167303</v>
      </c>
      <c r="E419">
        <v>1</v>
      </c>
      <c r="F419">
        <v>1</v>
      </c>
      <c r="G419">
        <v>1</v>
      </c>
      <c r="H419">
        <v>3</v>
      </c>
      <c r="I419" t="s">
        <v>928</v>
      </c>
      <c r="J419" t="s">
        <v>929</v>
      </c>
      <c r="K419" t="s">
        <v>930</v>
      </c>
      <c r="L419">
        <v>1383</v>
      </c>
      <c r="N419">
        <v>1013</v>
      </c>
      <c r="O419" t="s">
        <v>931</v>
      </c>
      <c r="P419" t="s">
        <v>931</v>
      </c>
      <c r="Q419">
        <v>1</v>
      </c>
      <c r="W419">
        <v>0</v>
      </c>
      <c r="X419">
        <v>-1379976516</v>
      </c>
      <c r="Y419">
        <v>0.06</v>
      </c>
      <c r="AA419">
        <v>0.4</v>
      </c>
      <c r="AB419">
        <v>0</v>
      </c>
      <c r="AC419">
        <v>0</v>
      </c>
      <c r="AD419">
        <v>0</v>
      </c>
      <c r="AE419">
        <v>0.4</v>
      </c>
      <c r="AF419">
        <v>0</v>
      </c>
      <c r="AG419">
        <v>0</v>
      </c>
      <c r="AH419">
        <v>0</v>
      </c>
      <c r="AI419">
        <v>1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4</v>
      </c>
      <c r="AT419">
        <v>0.06</v>
      </c>
      <c r="AU419" t="s">
        <v>4</v>
      </c>
      <c r="AV419">
        <v>0</v>
      </c>
      <c r="AW419">
        <v>2</v>
      </c>
      <c r="AX419">
        <v>16484074</v>
      </c>
      <c r="AY419">
        <v>1</v>
      </c>
      <c r="AZ419">
        <v>0</v>
      </c>
      <c r="BA419">
        <v>413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Y419*Source!I216</f>
        <v>0.48</v>
      </c>
      <c r="CY419">
        <f t="shared" si="30"/>
        <v>0.4</v>
      </c>
      <c r="CZ419">
        <f t="shared" si="31"/>
        <v>0.4</v>
      </c>
      <c r="DA419">
        <f t="shared" si="32"/>
        <v>1</v>
      </c>
      <c r="DB419">
        <v>0</v>
      </c>
    </row>
    <row r="420" spans="1:106" x14ac:dyDescent="0.2">
      <c r="A420">
        <f>ROW(Source!A216)</f>
        <v>216</v>
      </c>
      <c r="B420">
        <v>16483241</v>
      </c>
      <c r="C420">
        <v>16484060</v>
      </c>
      <c r="D420">
        <v>15167589</v>
      </c>
      <c r="E420">
        <v>1</v>
      </c>
      <c r="F420">
        <v>1</v>
      </c>
      <c r="G420">
        <v>1</v>
      </c>
      <c r="H420">
        <v>3</v>
      </c>
      <c r="I420" t="s">
        <v>932</v>
      </c>
      <c r="J420" t="s">
        <v>933</v>
      </c>
      <c r="K420" t="s">
        <v>934</v>
      </c>
      <c r="L420">
        <v>1346</v>
      </c>
      <c r="N420">
        <v>1009</v>
      </c>
      <c r="O420" t="s">
        <v>550</v>
      </c>
      <c r="P420" t="s">
        <v>550</v>
      </c>
      <c r="Q420">
        <v>1</v>
      </c>
      <c r="W420">
        <v>0</v>
      </c>
      <c r="X420">
        <v>-2124370092</v>
      </c>
      <c r="Y420">
        <v>5.0000000000000001E-3</v>
      </c>
      <c r="AA420">
        <v>91.29</v>
      </c>
      <c r="AB420">
        <v>0</v>
      </c>
      <c r="AC420">
        <v>0</v>
      </c>
      <c r="AD420">
        <v>0</v>
      </c>
      <c r="AE420">
        <v>91.29</v>
      </c>
      <c r="AF420">
        <v>0</v>
      </c>
      <c r="AG420">
        <v>0</v>
      </c>
      <c r="AH420">
        <v>0</v>
      </c>
      <c r="AI420">
        <v>1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4</v>
      </c>
      <c r="AT420">
        <v>5.0000000000000001E-3</v>
      </c>
      <c r="AU420" t="s">
        <v>4</v>
      </c>
      <c r="AV420">
        <v>0</v>
      </c>
      <c r="AW420">
        <v>2</v>
      </c>
      <c r="AX420">
        <v>16484075</v>
      </c>
      <c r="AY420">
        <v>1</v>
      </c>
      <c r="AZ420">
        <v>0</v>
      </c>
      <c r="BA420">
        <v>414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Y420*Source!I216</f>
        <v>0.04</v>
      </c>
      <c r="CY420">
        <f t="shared" si="30"/>
        <v>91.29</v>
      </c>
      <c r="CZ420">
        <f t="shared" si="31"/>
        <v>91.29</v>
      </c>
      <c r="DA420">
        <f t="shared" si="32"/>
        <v>1</v>
      </c>
      <c r="DB420">
        <v>0</v>
      </c>
    </row>
    <row r="421" spans="1:106" x14ac:dyDescent="0.2">
      <c r="A421">
        <f>ROW(Source!A216)</f>
        <v>216</v>
      </c>
      <c r="B421">
        <v>16483241</v>
      </c>
      <c r="C421">
        <v>16484060</v>
      </c>
      <c r="D421">
        <v>15170992</v>
      </c>
      <c r="E421">
        <v>1</v>
      </c>
      <c r="F421">
        <v>1</v>
      </c>
      <c r="G421">
        <v>1</v>
      </c>
      <c r="H421">
        <v>3</v>
      </c>
      <c r="I421" t="s">
        <v>935</v>
      </c>
      <c r="J421" t="s">
        <v>936</v>
      </c>
      <c r="K421" t="s">
        <v>937</v>
      </c>
      <c r="L421">
        <v>1346</v>
      </c>
      <c r="N421">
        <v>1009</v>
      </c>
      <c r="O421" t="s">
        <v>550</v>
      </c>
      <c r="P421" t="s">
        <v>550</v>
      </c>
      <c r="Q421">
        <v>1</v>
      </c>
      <c r="W421">
        <v>0</v>
      </c>
      <c r="X421">
        <v>-1012196365</v>
      </c>
      <c r="Y421">
        <v>0.01</v>
      </c>
      <c r="AA421">
        <v>155</v>
      </c>
      <c r="AB421">
        <v>0</v>
      </c>
      <c r="AC421">
        <v>0</v>
      </c>
      <c r="AD421">
        <v>0</v>
      </c>
      <c r="AE421">
        <v>155</v>
      </c>
      <c r="AF421">
        <v>0</v>
      </c>
      <c r="AG421">
        <v>0</v>
      </c>
      <c r="AH421">
        <v>0</v>
      </c>
      <c r="AI421">
        <v>1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4</v>
      </c>
      <c r="AT421">
        <v>0.01</v>
      </c>
      <c r="AU421" t="s">
        <v>4</v>
      </c>
      <c r="AV421">
        <v>0</v>
      </c>
      <c r="AW421">
        <v>2</v>
      </c>
      <c r="AX421">
        <v>16484076</v>
      </c>
      <c r="AY421">
        <v>1</v>
      </c>
      <c r="AZ421">
        <v>0</v>
      </c>
      <c r="BA421">
        <v>415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Y421*Source!I216</f>
        <v>0.08</v>
      </c>
      <c r="CY421">
        <f t="shared" si="30"/>
        <v>155</v>
      </c>
      <c r="CZ421">
        <f t="shared" si="31"/>
        <v>155</v>
      </c>
      <c r="DA421">
        <f t="shared" si="32"/>
        <v>1</v>
      </c>
      <c r="DB421">
        <v>0</v>
      </c>
    </row>
    <row r="422" spans="1:106" x14ac:dyDescent="0.2">
      <c r="A422">
        <f>ROW(Source!A216)</f>
        <v>216</v>
      </c>
      <c r="B422">
        <v>16483241</v>
      </c>
      <c r="C422">
        <v>16484060</v>
      </c>
      <c r="D422">
        <v>15195043</v>
      </c>
      <c r="E422">
        <v>1</v>
      </c>
      <c r="F422">
        <v>1</v>
      </c>
      <c r="G422">
        <v>1</v>
      </c>
      <c r="H422">
        <v>3</v>
      </c>
      <c r="I422" t="s">
        <v>938</v>
      </c>
      <c r="J422" t="s">
        <v>939</v>
      </c>
      <c r="K422" t="s">
        <v>940</v>
      </c>
      <c r="L422">
        <v>1346</v>
      </c>
      <c r="N422">
        <v>1009</v>
      </c>
      <c r="O422" t="s">
        <v>550</v>
      </c>
      <c r="P422" t="s">
        <v>550</v>
      </c>
      <c r="Q422">
        <v>1</v>
      </c>
      <c r="W422">
        <v>0</v>
      </c>
      <c r="X422">
        <v>-1726842289</v>
      </c>
      <c r="Y422">
        <v>0.01</v>
      </c>
      <c r="AA422">
        <v>65.75</v>
      </c>
      <c r="AB422">
        <v>0</v>
      </c>
      <c r="AC422">
        <v>0</v>
      </c>
      <c r="AD422">
        <v>0</v>
      </c>
      <c r="AE422">
        <v>65.75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4</v>
      </c>
      <c r="AT422">
        <v>0.01</v>
      </c>
      <c r="AU422" t="s">
        <v>4</v>
      </c>
      <c r="AV422">
        <v>0</v>
      </c>
      <c r="AW422">
        <v>2</v>
      </c>
      <c r="AX422">
        <v>16484077</v>
      </c>
      <c r="AY422">
        <v>1</v>
      </c>
      <c r="AZ422">
        <v>0</v>
      </c>
      <c r="BA422">
        <v>416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Y422*Source!I216</f>
        <v>0.08</v>
      </c>
      <c r="CY422">
        <f t="shared" si="30"/>
        <v>65.75</v>
      </c>
      <c r="CZ422">
        <f t="shared" si="31"/>
        <v>65.75</v>
      </c>
      <c r="DA422">
        <f t="shared" si="32"/>
        <v>1</v>
      </c>
      <c r="DB422">
        <v>0</v>
      </c>
    </row>
    <row r="423" spans="1:106" x14ac:dyDescent="0.2">
      <c r="A423">
        <f>ROW(Source!A216)</f>
        <v>216</v>
      </c>
      <c r="B423">
        <v>16483241</v>
      </c>
      <c r="C423">
        <v>16484060</v>
      </c>
      <c r="D423">
        <v>15203987</v>
      </c>
      <c r="E423">
        <v>1</v>
      </c>
      <c r="F423">
        <v>1</v>
      </c>
      <c r="G423">
        <v>1</v>
      </c>
      <c r="H423">
        <v>3</v>
      </c>
      <c r="I423" t="s">
        <v>941</v>
      </c>
      <c r="J423" t="s">
        <v>942</v>
      </c>
      <c r="K423" t="s">
        <v>943</v>
      </c>
      <c r="L423">
        <v>1346</v>
      </c>
      <c r="N423">
        <v>1009</v>
      </c>
      <c r="O423" t="s">
        <v>550</v>
      </c>
      <c r="P423" t="s">
        <v>550</v>
      </c>
      <c r="Q423">
        <v>1</v>
      </c>
      <c r="W423">
        <v>0</v>
      </c>
      <c r="X423">
        <v>-1274984028</v>
      </c>
      <c r="Y423">
        <v>0.01</v>
      </c>
      <c r="AA423">
        <v>35.630000000000003</v>
      </c>
      <c r="AB423">
        <v>0</v>
      </c>
      <c r="AC423">
        <v>0</v>
      </c>
      <c r="AD423">
        <v>0</v>
      </c>
      <c r="AE423">
        <v>35.630000000000003</v>
      </c>
      <c r="AF423">
        <v>0</v>
      </c>
      <c r="AG423">
        <v>0</v>
      </c>
      <c r="AH423">
        <v>0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4</v>
      </c>
      <c r="AT423">
        <v>0.01</v>
      </c>
      <c r="AU423" t="s">
        <v>4</v>
      </c>
      <c r="AV423">
        <v>0</v>
      </c>
      <c r="AW423">
        <v>2</v>
      </c>
      <c r="AX423">
        <v>16484078</v>
      </c>
      <c r="AY423">
        <v>1</v>
      </c>
      <c r="AZ423">
        <v>0</v>
      </c>
      <c r="BA423">
        <v>417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Y423*Source!I216</f>
        <v>0.08</v>
      </c>
      <c r="CY423">
        <f t="shared" si="30"/>
        <v>35.630000000000003</v>
      </c>
      <c r="CZ423">
        <f t="shared" si="31"/>
        <v>35.630000000000003</v>
      </c>
      <c r="DA423">
        <f t="shared" si="32"/>
        <v>1</v>
      </c>
      <c r="DB423">
        <v>0</v>
      </c>
    </row>
    <row r="424" spans="1:106" x14ac:dyDescent="0.2">
      <c r="A424">
        <f>ROW(Source!A216)</f>
        <v>216</v>
      </c>
      <c r="B424">
        <v>16483241</v>
      </c>
      <c r="C424">
        <v>16484060</v>
      </c>
      <c r="D424">
        <v>15221015</v>
      </c>
      <c r="E424">
        <v>1</v>
      </c>
      <c r="F424">
        <v>1</v>
      </c>
      <c r="G424">
        <v>1</v>
      </c>
      <c r="H424">
        <v>3</v>
      </c>
      <c r="I424" t="s">
        <v>401</v>
      </c>
      <c r="J424" t="s">
        <v>403</v>
      </c>
      <c r="K424" t="s">
        <v>402</v>
      </c>
      <c r="L424">
        <v>1354</v>
      </c>
      <c r="N424">
        <v>1010</v>
      </c>
      <c r="O424" t="s">
        <v>82</v>
      </c>
      <c r="P424" t="s">
        <v>82</v>
      </c>
      <c r="Q424">
        <v>1</v>
      </c>
      <c r="W424">
        <v>0</v>
      </c>
      <c r="X424">
        <v>2032913610</v>
      </c>
      <c r="Y424">
        <v>1</v>
      </c>
      <c r="AA424">
        <v>8.6199999999999992</v>
      </c>
      <c r="AB424">
        <v>0</v>
      </c>
      <c r="AC424">
        <v>0</v>
      </c>
      <c r="AD424">
        <v>0</v>
      </c>
      <c r="AE424">
        <v>8.6199999999999992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0</v>
      </c>
      <c r="AP424">
        <v>0</v>
      </c>
      <c r="AQ424">
        <v>0</v>
      </c>
      <c r="AR424">
        <v>0</v>
      </c>
      <c r="AS424" t="s">
        <v>4</v>
      </c>
      <c r="AT424">
        <v>1</v>
      </c>
      <c r="AU424" t="s">
        <v>4</v>
      </c>
      <c r="AV424">
        <v>0</v>
      </c>
      <c r="AW424">
        <v>1</v>
      </c>
      <c r="AX424">
        <v>-1</v>
      </c>
      <c r="AY424">
        <v>0</v>
      </c>
      <c r="AZ424">
        <v>0</v>
      </c>
      <c r="BA424" t="s">
        <v>4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Y424*Source!I216</f>
        <v>8</v>
      </c>
      <c r="CY424">
        <f t="shared" si="30"/>
        <v>8.6199999999999992</v>
      </c>
      <c r="CZ424">
        <f t="shared" si="31"/>
        <v>8.6199999999999992</v>
      </c>
      <c r="DA424">
        <f t="shared" si="32"/>
        <v>1</v>
      </c>
      <c r="DB424">
        <v>0</v>
      </c>
    </row>
    <row r="425" spans="1:106" x14ac:dyDescent="0.2">
      <c r="A425">
        <f>ROW(Source!A216)</f>
        <v>216</v>
      </c>
      <c r="B425">
        <v>16483241</v>
      </c>
      <c r="C425">
        <v>16484060</v>
      </c>
      <c r="D425">
        <v>15236338</v>
      </c>
      <c r="E425">
        <v>1</v>
      </c>
      <c r="F425">
        <v>1</v>
      </c>
      <c r="G425">
        <v>1</v>
      </c>
      <c r="H425">
        <v>3</v>
      </c>
      <c r="I425" t="s">
        <v>944</v>
      </c>
      <c r="J425" t="s">
        <v>945</v>
      </c>
      <c r="K425" t="s">
        <v>946</v>
      </c>
      <c r="L425">
        <v>1355</v>
      </c>
      <c r="N425">
        <v>1010</v>
      </c>
      <c r="O425" t="s">
        <v>258</v>
      </c>
      <c r="P425" t="s">
        <v>258</v>
      </c>
      <c r="Q425">
        <v>100</v>
      </c>
      <c r="W425">
        <v>0</v>
      </c>
      <c r="X425">
        <v>1924823676</v>
      </c>
      <c r="Y425">
        <v>0.06</v>
      </c>
      <c r="AA425">
        <v>30.74</v>
      </c>
      <c r="AB425">
        <v>0</v>
      </c>
      <c r="AC425">
        <v>0</v>
      </c>
      <c r="AD425">
        <v>0</v>
      </c>
      <c r="AE425">
        <v>30.74</v>
      </c>
      <c r="AF425">
        <v>0</v>
      </c>
      <c r="AG425">
        <v>0</v>
      </c>
      <c r="AH425">
        <v>0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4</v>
      </c>
      <c r="AT425">
        <v>0.06</v>
      </c>
      <c r="AU425" t="s">
        <v>4</v>
      </c>
      <c r="AV425">
        <v>0</v>
      </c>
      <c r="AW425">
        <v>2</v>
      </c>
      <c r="AX425">
        <v>16484079</v>
      </c>
      <c r="AY425">
        <v>1</v>
      </c>
      <c r="AZ425">
        <v>0</v>
      </c>
      <c r="BA425">
        <v>418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Y425*Source!I216</f>
        <v>0.48</v>
      </c>
      <c r="CY425">
        <f t="shared" si="30"/>
        <v>30.74</v>
      </c>
      <c r="CZ425">
        <f t="shared" si="31"/>
        <v>30.74</v>
      </c>
      <c r="DA425">
        <f t="shared" si="32"/>
        <v>1</v>
      </c>
      <c r="DB425">
        <v>0</v>
      </c>
    </row>
    <row r="426" spans="1:106" x14ac:dyDescent="0.2">
      <c r="A426">
        <f>ROW(Source!A216)</f>
        <v>216</v>
      </c>
      <c r="B426">
        <v>16483241</v>
      </c>
      <c r="C426">
        <v>16484060</v>
      </c>
      <c r="D426">
        <v>15164559</v>
      </c>
      <c r="E426">
        <v>17</v>
      </c>
      <c r="F426">
        <v>1</v>
      </c>
      <c r="G426">
        <v>1</v>
      </c>
      <c r="H426">
        <v>3</v>
      </c>
      <c r="I426" t="s">
        <v>908</v>
      </c>
      <c r="J426" t="s">
        <v>4</v>
      </c>
      <c r="K426" t="s">
        <v>909</v>
      </c>
      <c r="L426">
        <v>1374</v>
      </c>
      <c r="N426">
        <v>1013</v>
      </c>
      <c r="O426" t="s">
        <v>910</v>
      </c>
      <c r="P426" t="s">
        <v>910</v>
      </c>
      <c r="Q426">
        <v>1</v>
      </c>
      <c r="W426">
        <v>0</v>
      </c>
      <c r="X426">
        <v>-1731369543</v>
      </c>
      <c r="Y426">
        <v>0.68</v>
      </c>
      <c r="AA426">
        <v>1</v>
      </c>
      <c r="AB426">
        <v>0</v>
      </c>
      <c r="AC426">
        <v>0</v>
      </c>
      <c r="AD426">
        <v>0</v>
      </c>
      <c r="AE426">
        <v>1</v>
      </c>
      <c r="AF426">
        <v>0</v>
      </c>
      <c r="AG426">
        <v>0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4</v>
      </c>
      <c r="AT426">
        <v>0.68</v>
      </c>
      <c r="AU426" t="s">
        <v>4</v>
      </c>
      <c r="AV426">
        <v>0</v>
      </c>
      <c r="AW426">
        <v>2</v>
      </c>
      <c r="AX426">
        <v>16484081</v>
      </c>
      <c r="AY426">
        <v>1</v>
      </c>
      <c r="AZ426">
        <v>0</v>
      </c>
      <c r="BA426">
        <v>420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Y426*Source!I216</f>
        <v>5.44</v>
      </c>
      <c r="CY426">
        <f t="shared" si="30"/>
        <v>1</v>
      </c>
      <c r="CZ426">
        <f t="shared" si="31"/>
        <v>1</v>
      </c>
      <c r="DA426">
        <f t="shared" si="32"/>
        <v>1</v>
      </c>
      <c r="DB426">
        <v>0</v>
      </c>
    </row>
    <row r="427" spans="1:106" x14ac:dyDescent="0.2">
      <c r="A427">
        <f>ROW(Source!A217)</f>
        <v>217</v>
      </c>
      <c r="B427">
        <v>16483255</v>
      </c>
      <c r="C427">
        <v>16484060</v>
      </c>
      <c r="D427">
        <v>15430767</v>
      </c>
      <c r="E427">
        <v>1</v>
      </c>
      <c r="F427">
        <v>1</v>
      </c>
      <c r="G427">
        <v>1</v>
      </c>
      <c r="H427">
        <v>1</v>
      </c>
      <c r="I427" t="s">
        <v>719</v>
      </c>
      <c r="J427" t="s">
        <v>4</v>
      </c>
      <c r="K427" t="s">
        <v>720</v>
      </c>
      <c r="L427">
        <v>1191</v>
      </c>
      <c r="N427">
        <v>1013</v>
      </c>
      <c r="O427" t="s">
        <v>695</v>
      </c>
      <c r="P427" t="s">
        <v>695</v>
      </c>
      <c r="Q427">
        <v>1</v>
      </c>
      <c r="W427">
        <v>0</v>
      </c>
      <c r="X427">
        <v>-400197608</v>
      </c>
      <c r="Y427">
        <v>4</v>
      </c>
      <c r="AA427">
        <v>0</v>
      </c>
      <c r="AB427">
        <v>0</v>
      </c>
      <c r="AC427">
        <v>0</v>
      </c>
      <c r="AD427">
        <v>55.7</v>
      </c>
      <c r="AE427">
        <v>0</v>
      </c>
      <c r="AF427">
        <v>0</v>
      </c>
      <c r="AG427">
        <v>0</v>
      </c>
      <c r="AH427">
        <v>8.5299999999999994</v>
      </c>
      <c r="AI427">
        <v>1</v>
      </c>
      <c r="AJ427">
        <v>1</v>
      </c>
      <c r="AK427">
        <v>1</v>
      </c>
      <c r="AL427">
        <v>6.53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4</v>
      </c>
      <c r="AT427">
        <v>4</v>
      </c>
      <c r="AU427" t="s">
        <v>4</v>
      </c>
      <c r="AV427">
        <v>1</v>
      </c>
      <c r="AW427">
        <v>2</v>
      </c>
      <c r="AX427">
        <v>16484072</v>
      </c>
      <c r="AY427">
        <v>1</v>
      </c>
      <c r="AZ427">
        <v>0</v>
      </c>
      <c r="BA427">
        <v>421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Y427*Source!I217</f>
        <v>32</v>
      </c>
      <c r="CY427">
        <f>AD427</f>
        <v>55.7</v>
      </c>
      <c r="CZ427">
        <f>AH427</f>
        <v>8.5299999999999994</v>
      </c>
      <c r="DA427">
        <f>AL427</f>
        <v>6.53</v>
      </c>
      <c r="DB427">
        <v>0</v>
      </c>
    </row>
    <row r="428" spans="1:106" x14ac:dyDescent="0.2">
      <c r="A428">
        <f>ROW(Source!A217)</f>
        <v>217</v>
      </c>
      <c r="B428">
        <v>16483255</v>
      </c>
      <c r="C428">
        <v>16484060</v>
      </c>
      <c r="D428">
        <v>15167258</v>
      </c>
      <c r="E428">
        <v>1</v>
      </c>
      <c r="F428">
        <v>1</v>
      </c>
      <c r="G428">
        <v>1</v>
      </c>
      <c r="H428">
        <v>3</v>
      </c>
      <c r="I428" t="s">
        <v>925</v>
      </c>
      <c r="J428" t="s">
        <v>926</v>
      </c>
      <c r="K428" t="s">
        <v>927</v>
      </c>
      <c r="L428">
        <v>1346</v>
      </c>
      <c r="N428">
        <v>1009</v>
      </c>
      <c r="O428" t="s">
        <v>550</v>
      </c>
      <c r="P428" t="s">
        <v>550</v>
      </c>
      <c r="Q428">
        <v>1</v>
      </c>
      <c r="W428">
        <v>0</v>
      </c>
      <c r="X428">
        <v>-1700281581</v>
      </c>
      <c r="Y428">
        <v>0.05</v>
      </c>
      <c r="AA428">
        <v>310.63</v>
      </c>
      <c r="AB428">
        <v>0</v>
      </c>
      <c r="AC428">
        <v>0</v>
      </c>
      <c r="AD428">
        <v>0</v>
      </c>
      <c r="AE428">
        <v>47.57</v>
      </c>
      <c r="AF428">
        <v>0</v>
      </c>
      <c r="AG428">
        <v>0</v>
      </c>
      <c r="AH428">
        <v>0</v>
      </c>
      <c r="AI428">
        <v>6.53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4</v>
      </c>
      <c r="AT428">
        <v>0.05</v>
      </c>
      <c r="AU428" t="s">
        <v>4</v>
      </c>
      <c r="AV428">
        <v>0</v>
      </c>
      <c r="AW428">
        <v>2</v>
      </c>
      <c r="AX428">
        <v>16484073</v>
      </c>
      <c r="AY428">
        <v>1</v>
      </c>
      <c r="AZ428">
        <v>0</v>
      </c>
      <c r="BA428">
        <v>422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Y428*Source!I217</f>
        <v>0.4</v>
      </c>
      <c r="CY428">
        <f t="shared" ref="CY428:CY436" si="33">AA428</f>
        <v>310.63</v>
      </c>
      <c r="CZ428">
        <f t="shared" ref="CZ428:CZ436" si="34">AE428</f>
        <v>47.57</v>
      </c>
      <c r="DA428">
        <f t="shared" ref="DA428:DA436" si="35">AI428</f>
        <v>6.53</v>
      </c>
      <c r="DB428">
        <v>0</v>
      </c>
    </row>
    <row r="429" spans="1:106" x14ac:dyDescent="0.2">
      <c r="A429">
        <f>ROW(Source!A217)</f>
        <v>217</v>
      </c>
      <c r="B429">
        <v>16483255</v>
      </c>
      <c r="C429">
        <v>16484060</v>
      </c>
      <c r="D429">
        <v>15167303</v>
      </c>
      <c r="E429">
        <v>1</v>
      </c>
      <c r="F429">
        <v>1</v>
      </c>
      <c r="G429">
        <v>1</v>
      </c>
      <c r="H429">
        <v>3</v>
      </c>
      <c r="I429" t="s">
        <v>928</v>
      </c>
      <c r="J429" t="s">
        <v>929</v>
      </c>
      <c r="K429" t="s">
        <v>930</v>
      </c>
      <c r="L429">
        <v>1383</v>
      </c>
      <c r="N429">
        <v>1013</v>
      </c>
      <c r="O429" t="s">
        <v>931</v>
      </c>
      <c r="P429" t="s">
        <v>931</v>
      </c>
      <c r="Q429">
        <v>1</v>
      </c>
      <c r="W429">
        <v>0</v>
      </c>
      <c r="X429">
        <v>-1379976516</v>
      </c>
      <c r="Y429">
        <v>0.06</v>
      </c>
      <c r="AA429">
        <v>2.61</v>
      </c>
      <c r="AB429">
        <v>0</v>
      </c>
      <c r="AC429">
        <v>0</v>
      </c>
      <c r="AD429">
        <v>0</v>
      </c>
      <c r="AE429">
        <v>0.4</v>
      </c>
      <c r="AF429">
        <v>0</v>
      </c>
      <c r="AG429">
        <v>0</v>
      </c>
      <c r="AH429">
        <v>0</v>
      </c>
      <c r="AI429">
        <v>6.53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4</v>
      </c>
      <c r="AT429">
        <v>0.06</v>
      </c>
      <c r="AU429" t="s">
        <v>4</v>
      </c>
      <c r="AV429">
        <v>0</v>
      </c>
      <c r="AW429">
        <v>2</v>
      </c>
      <c r="AX429">
        <v>16484074</v>
      </c>
      <c r="AY429">
        <v>1</v>
      </c>
      <c r="AZ429">
        <v>0</v>
      </c>
      <c r="BA429">
        <v>423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Y429*Source!I217</f>
        <v>0.48</v>
      </c>
      <c r="CY429">
        <f t="shared" si="33"/>
        <v>2.61</v>
      </c>
      <c r="CZ429">
        <f t="shared" si="34"/>
        <v>0.4</v>
      </c>
      <c r="DA429">
        <f t="shared" si="35"/>
        <v>6.53</v>
      </c>
      <c r="DB429">
        <v>0</v>
      </c>
    </row>
    <row r="430" spans="1:106" x14ac:dyDescent="0.2">
      <c r="A430">
        <f>ROW(Source!A217)</f>
        <v>217</v>
      </c>
      <c r="B430">
        <v>16483255</v>
      </c>
      <c r="C430">
        <v>16484060</v>
      </c>
      <c r="D430">
        <v>15167589</v>
      </c>
      <c r="E430">
        <v>1</v>
      </c>
      <c r="F430">
        <v>1</v>
      </c>
      <c r="G430">
        <v>1</v>
      </c>
      <c r="H430">
        <v>3</v>
      </c>
      <c r="I430" t="s">
        <v>932</v>
      </c>
      <c r="J430" t="s">
        <v>933</v>
      </c>
      <c r="K430" t="s">
        <v>934</v>
      </c>
      <c r="L430">
        <v>1346</v>
      </c>
      <c r="N430">
        <v>1009</v>
      </c>
      <c r="O430" t="s">
        <v>550</v>
      </c>
      <c r="P430" t="s">
        <v>550</v>
      </c>
      <c r="Q430">
        <v>1</v>
      </c>
      <c r="W430">
        <v>0</v>
      </c>
      <c r="X430">
        <v>-2124370092</v>
      </c>
      <c r="Y430">
        <v>5.0000000000000001E-3</v>
      </c>
      <c r="AA430">
        <v>596.12</v>
      </c>
      <c r="AB430">
        <v>0</v>
      </c>
      <c r="AC430">
        <v>0</v>
      </c>
      <c r="AD430">
        <v>0</v>
      </c>
      <c r="AE430">
        <v>91.29</v>
      </c>
      <c r="AF430">
        <v>0</v>
      </c>
      <c r="AG430">
        <v>0</v>
      </c>
      <c r="AH430">
        <v>0</v>
      </c>
      <c r="AI430">
        <v>6.53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4</v>
      </c>
      <c r="AT430">
        <v>5.0000000000000001E-3</v>
      </c>
      <c r="AU430" t="s">
        <v>4</v>
      </c>
      <c r="AV430">
        <v>0</v>
      </c>
      <c r="AW430">
        <v>2</v>
      </c>
      <c r="AX430">
        <v>16484075</v>
      </c>
      <c r="AY430">
        <v>1</v>
      </c>
      <c r="AZ430">
        <v>0</v>
      </c>
      <c r="BA430">
        <v>424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Y430*Source!I217</f>
        <v>0.04</v>
      </c>
      <c r="CY430">
        <f t="shared" si="33"/>
        <v>596.12</v>
      </c>
      <c r="CZ430">
        <f t="shared" si="34"/>
        <v>91.29</v>
      </c>
      <c r="DA430">
        <f t="shared" si="35"/>
        <v>6.53</v>
      </c>
      <c r="DB430">
        <v>0</v>
      </c>
    </row>
    <row r="431" spans="1:106" x14ac:dyDescent="0.2">
      <c r="A431">
        <f>ROW(Source!A217)</f>
        <v>217</v>
      </c>
      <c r="B431">
        <v>16483255</v>
      </c>
      <c r="C431">
        <v>16484060</v>
      </c>
      <c r="D431">
        <v>15170992</v>
      </c>
      <c r="E431">
        <v>1</v>
      </c>
      <c r="F431">
        <v>1</v>
      </c>
      <c r="G431">
        <v>1</v>
      </c>
      <c r="H431">
        <v>3</v>
      </c>
      <c r="I431" t="s">
        <v>935</v>
      </c>
      <c r="J431" t="s">
        <v>936</v>
      </c>
      <c r="K431" t="s">
        <v>937</v>
      </c>
      <c r="L431">
        <v>1346</v>
      </c>
      <c r="N431">
        <v>1009</v>
      </c>
      <c r="O431" t="s">
        <v>550</v>
      </c>
      <c r="P431" t="s">
        <v>550</v>
      </c>
      <c r="Q431">
        <v>1</v>
      </c>
      <c r="W431">
        <v>0</v>
      </c>
      <c r="X431">
        <v>-1012196365</v>
      </c>
      <c r="Y431">
        <v>0.01</v>
      </c>
      <c r="AA431">
        <v>1012.15</v>
      </c>
      <c r="AB431">
        <v>0</v>
      </c>
      <c r="AC431">
        <v>0</v>
      </c>
      <c r="AD431">
        <v>0</v>
      </c>
      <c r="AE431">
        <v>155</v>
      </c>
      <c r="AF431">
        <v>0</v>
      </c>
      <c r="AG431">
        <v>0</v>
      </c>
      <c r="AH431">
        <v>0</v>
      </c>
      <c r="AI431">
        <v>6.53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4</v>
      </c>
      <c r="AT431">
        <v>0.01</v>
      </c>
      <c r="AU431" t="s">
        <v>4</v>
      </c>
      <c r="AV431">
        <v>0</v>
      </c>
      <c r="AW431">
        <v>2</v>
      </c>
      <c r="AX431">
        <v>16484076</v>
      </c>
      <c r="AY431">
        <v>1</v>
      </c>
      <c r="AZ431">
        <v>0</v>
      </c>
      <c r="BA431">
        <v>425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Y431*Source!I217</f>
        <v>0.08</v>
      </c>
      <c r="CY431">
        <f t="shared" si="33"/>
        <v>1012.15</v>
      </c>
      <c r="CZ431">
        <f t="shared" si="34"/>
        <v>155</v>
      </c>
      <c r="DA431">
        <f t="shared" si="35"/>
        <v>6.53</v>
      </c>
      <c r="DB431">
        <v>0</v>
      </c>
    </row>
    <row r="432" spans="1:106" x14ac:dyDescent="0.2">
      <c r="A432">
        <f>ROW(Source!A217)</f>
        <v>217</v>
      </c>
      <c r="B432">
        <v>16483255</v>
      </c>
      <c r="C432">
        <v>16484060</v>
      </c>
      <c r="D432">
        <v>15195043</v>
      </c>
      <c r="E432">
        <v>1</v>
      </c>
      <c r="F432">
        <v>1</v>
      </c>
      <c r="G432">
        <v>1</v>
      </c>
      <c r="H432">
        <v>3</v>
      </c>
      <c r="I432" t="s">
        <v>938</v>
      </c>
      <c r="J432" t="s">
        <v>939</v>
      </c>
      <c r="K432" t="s">
        <v>940</v>
      </c>
      <c r="L432">
        <v>1346</v>
      </c>
      <c r="N432">
        <v>1009</v>
      </c>
      <c r="O432" t="s">
        <v>550</v>
      </c>
      <c r="P432" t="s">
        <v>550</v>
      </c>
      <c r="Q432">
        <v>1</v>
      </c>
      <c r="W432">
        <v>0</v>
      </c>
      <c r="X432">
        <v>-1726842289</v>
      </c>
      <c r="Y432">
        <v>0.01</v>
      </c>
      <c r="AA432">
        <v>429.35</v>
      </c>
      <c r="AB432">
        <v>0</v>
      </c>
      <c r="AC432">
        <v>0</v>
      </c>
      <c r="AD432">
        <v>0</v>
      </c>
      <c r="AE432">
        <v>65.75</v>
      </c>
      <c r="AF432">
        <v>0</v>
      </c>
      <c r="AG432">
        <v>0</v>
      </c>
      <c r="AH432">
        <v>0</v>
      </c>
      <c r="AI432">
        <v>6.53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4</v>
      </c>
      <c r="AT432">
        <v>0.01</v>
      </c>
      <c r="AU432" t="s">
        <v>4</v>
      </c>
      <c r="AV432">
        <v>0</v>
      </c>
      <c r="AW432">
        <v>2</v>
      </c>
      <c r="AX432">
        <v>16484077</v>
      </c>
      <c r="AY432">
        <v>1</v>
      </c>
      <c r="AZ432">
        <v>0</v>
      </c>
      <c r="BA432">
        <v>426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Y432*Source!I217</f>
        <v>0.08</v>
      </c>
      <c r="CY432">
        <f t="shared" si="33"/>
        <v>429.35</v>
      </c>
      <c r="CZ432">
        <f t="shared" si="34"/>
        <v>65.75</v>
      </c>
      <c r="DA432">
        <f t="shared" si="35"/>
        <v>6.53</v>
      </c>
      <c r="DB432">
        <v>0</v>
      </c>
    </row>
    <row r="433" spans="1:106" x14ac:dyDescent="0.2">
      <c r="A433">
        <f>ROW(Source!A217)</f>
        <v>217</v>
      </c>
      <c r="B433">
        <v>16483255</v>
      </c>
      <c r="C433">
        <v>16484060</v>
      </c>
      <c r="D433">
        <v>15203987</v>
      </c>
      <c r="E433">
        <v>1</v>
      </c>
      <c r="F433">
        <v>1</v>
      </c>
      <c r="G433">
        <v>1</v>
      </c>
      <c r="H433">
        <v>3</v>
      </c>
      <c r="I433" t="s">
        <v>941</v>
      </c>
      <c r="J433" t="s">
        <v>942</v>
      </c>
      <c r="K433" t="s">
        <v>943</v>
      </c>
      <c r="L433">
        <v>1346</v>
      </c>
      <c r="N433">
        <v>1009</v>
      </c>
      <c r="O433" t="s">
        <v>550</v>
      </c>
      <c r="P433" t="s">
        <v>550</v>
      </c>
      <c r="Q433">
        <v>1</v>
      </c>
      <c r="W433">
        <v>0</v>
      </c>
      <c r="X433">
        <v>-1274984028</v>
      </c>
      <c r="Y433">
        <v>0.01</v>
      </c>
      <c r="AA433">
        <v>232.66</v>
      </c>
      <c r="AB433">
        <v>0</v>
      </c>
      <c r="AC433">
        <v>0</v>
      </c>
      <c r="AD433">
        <v>0</v>
      </c>
      <c r="AE433">
        <v>35.630000000000003</v>
      </c>
      <c r="AF433">
        <v>0</v>
      </c>
      <c r="AG433">
        <v>0</v>
      </c>
      <c r="AH433">
        <v>0</v>
      </c>
      <c r="AI433">
        <v>6.53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4</v>
      </c>
      <c r="AT433">
        <v>0.01</v>
      </c>
      <c r="AU433" t="s">
        <v>4</v>
      </c>
      <c r="AV433">
        <v>0</v>
      </c>
      <c r="AW433">
        <v>2</v>
      </c>
      <c r="AX433">
        <v>16484078</v>
      </c>
      <c r="AY433">
        <v>1</v>
      </c>
      <c r="AZ433">
        <v>0</v>
      </c>
      <c r="BA433">
        <v>427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Y433*Source!I217</f>
        <v>0.08</v>
      </c>
      <c r="CY433">
        <f t="shared" si="33"/>
        <v>232.66</v>
      </c>
      <c r="CZ433">
        <f t="shared" si="34"/>
        <v>35.630000000000003</v>
      </c>
      <c r="DA433">
        <f t="shared" si="35"/>
        <v>6.53</v>
      </c>
      <c r="DB433">
        <v>0</v>
      </c>
    </row>
    <row r="434" spans="1:106" x14ac:dyDescent="0.2">
      <c r="A434">
        <f>ROW(Source!A217)</f>
        <v>217</v>
      </c>
      <c r="B434">
        <v>16483255</v>
      </c>
      <c r="C434">
        <v>16484060</v>
      </c>
      <c r="D434">
        <v>15221015</v>
      </c>
      <c r="E434">
        <v>1</v>
      </c>
      <c r="F434">
        <v>1</v>
      </c>
      <c r="G434">
        <v>1</v>
      </c>
      <c r="H434">
        <v>3</v>
      </c>
      <c r="I434" t="s">
        <v>401</v>
      </c>
      <c r="J434" t="s">
        <v>403</v>
      </c>
      <c r="K434" t="s">
        <v>402</v>
      </c>
      <c r="L434">
        <v>1354</v>
      </c>
      <c r="N434">
        <v>1010</v>
      </c>
      <c r="O434" t="s">
        <v>82</v>
      </c>
      <c r="P434" t="s">
        <v>82</v>
      </c>
      <c r="Q434">
        <v>1</v>
      </c>
      <c r="W434">
        <v>0</v>
      </c>
      <c r="X434">
        <v>2032913610</v>
      </c>
      <c r="Y434">
        <v>1</v>
      </c>
      <c r="AA434">
        <v>56.29</v>
      </c>
      <c r="AB434">
        <v>0</v>
      </c>
      <c r="AC434">
        <v>0</v>
      </c>
      <c r="AD434">
        <v>0</v>
      </c>
      <c r="AE434">
        <v>8.6199999999999992</v>
      </c>
      <c r="AF434">
        <v>0</v>
      </c>
      <c r="AG434">
        <v>0</v>
      </c>
      <c r="AH434">
        <v>0</v>
      </c>
      <c r="AI434">
        <v>6.53</v>
      </c>
      <c r="AJ434">
        <v>1</v>
      </c>
      <c r="AK434">
        <v>1</v>
      </c>
      <c r="AL434">
        <v>1</v>
      </c>
      <c r="AN434">
        <v>0</v>
      </c>
      <c r="AO434">
        <v>0</v>
      </c>
      <c r="AP434">
        <v>0</v>
      </c>
      <c r="AQ434">
        <v>0</v>
      </c>
      <c r="AR434">
        <v>0</v>
      </c>
      <c r="AS434" t="s">
        <v>4</v>
      </c>
      <c r="AT434">
        <v>1</v>
      </c>
      <c r="AU434" t="s">
        <v>4</v>
      </c>
      <c r="AV434">
        <v>0</v>
      </c>
      <c r="AW434">
        <v>1</v>
      </c>
      <c r="AX434">
        <v>-1</v>
      </c>
      <c r="AY434">
        <v>0</v>
      </c>
      <c r="AZ434">
        <v>0</v>
      </c>
      <c r="BA434" t="s">
        <v>4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Y434*Source!I217</f>
        <v>8</v>
      </c>
      <c r="CY434">
        <f t="shared" si="33"/>
        <v>56.29</v>
      </c>
      <c r="CZ434">
        <f t="shared" si="34"/>
        <v>8.6199999999999992</v>
      </c>
      <c r="DA434">
        <f t="shared" si="35"/>
        <v>6.53</v>
      </c>
      <c r="DB434">
        <v>0</v>
      </c>
    </row>
    <row r="435" spans="1:106" x14ac:dyDescent="0.2">
      <c r="A435">
        <f>ROW(Source!A217)</f>
        <v>217</v>
      </c>
      <c r="B435">
        <v>16483255</v>
      </c>
      <c r="C435">
        <v>16484060</v>
      </c>
      <c r="D435">
        <v>15236338</v>
      </c>
      <c r="E435">
        <v>1</v>
      </c>
      <c r="F435">
        <v>1</v>
      </c>
      <c r="G435">
        <v>1</v>
      </c>
      <c r="H435">
        <v>3</v>
      </c>
      <c r="I435" t="s">
        <v>944</v>
      </c>
      <c r="J435" t="s">
        <v>945</v>
      </c>
      <c r="K435" t="s">
        <v>946</v>
      </c>
      <c r="L435">
        <v>1355</v>
      </c>
      <c r="N435">
        <v>1010</v>
      </c>
      <c r="O435" t="s">
        <v>258</v>
      </c>
      <c r="P435" t="s">
        <v>258</v>
      </c>
      <c r="Q435">
        <v>100</v>
      </c>
      <c r="W435">
        <v>0</v>
      </c>
      <c r="X435">
        <v>1924823676</v>
      </c>
      <c r="Y435">
        <v>0.06</v>
      </c>
      <c r="AA435">
        <v>200.73</v>
      </c>
      <c r="AB435">
        <v>0</v>
      </c>
      <c r="AC435">
        <v>0</v>
      </c>
      <c r="AD435">
        <v>0</v>
      </c>
      <c r="AE435">
        <v>30.74</v>
      </c>
      <c r="AF435">
        <v>0</v>
      </c>
      <c r="AG435">
        <v>0</v>
      </c>
      <c r="AH435">
        <v>0</v>
      </c>
      <c r="AI435">
        <v>6.53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4</v>
      </c>
      <c r="AT435">
        <v>0.06</v>
      </c>
      <c r="AU435" t="s">
        <v>4</v>
      </c>
      <c r="AV435">
        <v>0</v>
      </c>
      <c r="AW435">
        <v>2</v>
      </c>
      <c r="AX435">
        <v>16484079</v>
      </c>
      <c r="AY435">
        <v>1</v>
      </c>
      <c r="AZ435">
        <v>0</v>
      </c>
      <c r="BA435">
        <v>428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Y435*Source!I217</f>
        <v>0.48</v>
      </c>
      <c r="CY435">
        <f t="shared" si="33"/>
        <v>200.73</v>
      </c>
      <c r="CZ435">
        <f t="shared" si="34"/>
        <v>30.74</v>
      </c>
      <c r="DA435">
        <f t="shared" si="35"/>
        <v>6.53</v>
      </c>
      <c r="DB435">
        <v>0</v>
      </c>
    </row>
    <row r="436" spans="1:106" x14ac:dyDescent="0.2">
      <c r="A436">
        <f>ROW(Source!A217)</f>
        <v>217</v>
      </c>
      <c r="B436">
        <v>16483255</v>
      </c>
      <c r="C436">
        <v>16484060</v>
      </c>
      <c r="D436">
        <v>15164559</v>
      </c>
      <c r="E436">
        <v>17</v>
      </c>
      <c r="F436">
        <v>1</v>
      </c>
      <c r="G436">
        <v>1</v>
      </c>
      <c r="H436">
        <v>3</v>
      </c>
      <c r="I436" t="s">
        <v>908</v>
      </c>
      <c r="J436" t="s">
        <v>4</v>
      </c>
      <c r="K436" t="s">
        <v>909</v>
      </c>
      <c r="L436">
        <v>1374</v>
      </c>
      <c r="N436">
        <v>1013</v>
      </c>
      <c r="O436" t="s">
        <v>910</v>
      </c>
      <c r="P436" t="s">
        <v>910</v>
      </c>
      <c r="Q436">
        <v>1</v>
      </c>
      <c r="W436">
        <v>0</v>
      </c>
      <c r="X436">
        <v>-1731369543</v>
      </c>
      <c r="Y436">
        <v>0.68</v>
      </c>
      <c r="AA436">
        <v>1</v>
      </c>
      <c r="AB436">
        <v>0</v>
      </c>
      <c r="AC436">
        <v>0</v>
      </c>
      <c r="AD436">
        <v>0</v>
      </c>
      <c r="AE436">
        <v>1</v>
      </c>
      <c r="AF436">
        <v>0</v>
      </c>
      <c r="AG436">
        <v>0</v>
      </c>
      <c r="AH436">
        <v>0</v>
      </c>
      <c r="AI436">
        <v>1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4</v>
      </c>
      <c r="AT436">
        <v>0.68</v>
      </c>
      <c r="AU436" t="s">
        <v>4</v>
      </c>
      <c r="AV436">
        <v>0</v>
      </c>
      <c r="AW436">
        <v>2</v>
      </c>
      <c r="AX436">
        <v>16484081</v>
      </c>
      <c r="AY436">
        <v>1</v>
      </c>
      <c r="AZ436">
        <v>0</v>
      </c>
      <c r="BA436">
        <v>430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Y436*Source!I217</f>
        <v>5.44</v>
      </c>
      <c r="CY436">
        <f t="shared" si="33"/>
        <v>1</v>
      </c>
      <c r="CZ436">
        <f t="shared" si="34"/>
        <v>1</v>
      </c>
      <c r="DA436">
        <f t="shared" si="35"/>
        <v>1</v>
      </c>
      <c r="DB436">
        <v>0</v>
      </c>
    </row>
    <row r="437" spans="1:106" x14ac:dyDescent="0.2">
      <c r="A437">
        <f>ROW(Source!A220)</f>
        <v>220</v>
      </c>
      <c r="B437">
        <v>16483241</v>
      </c>
      <c r="C437">
        <v>16484096</v>
      </c>
      <c r="D437">
        <v>15438286</v>
      </c>
      <c r="E437">
        <v>1</v>
      </c>
      <c r="F437">
        <v>1</v>
      </c>
      <c r="G437">
        <v>1</v>
      </c>
      <c r="H437">
        <v>1</v>
      </c>
      <c r="I437" t="s">
        <v>876</v>
      </c>
      <c r="J437" t="s">
        <v>4</v>
      </c>
      <c r="K437" t="s">
        <v>877</v>
      </c>
      <c r="L437">
        <v>1191</v>
      </c>
      <c r="N437">
        <v>1013</v>
      </c>
      <c r="O437" t="s">
        <v>695</v>
      </c>
      <c r="P437" t="s">
        <v>695</v>
      </c>
      <c r="Q437">
        <v>1</v>
      </c>
      <c r="W437">
        <v>0</v>
      </c>
      <c r="X437">
        <v>-1027537862</v>
      </c>
      <c r="Y437">
        <v>15.2</v>
      </c>
      <c r="AA437">
        <v>0</v>
      </c>
      <c r="AB437">
        <v>0</v>
      </c>
      <c r="AC437">
        <v>0</v>
      </c>
      <c r="AD437">
        <v>9.18</v>
      </c>
      <c r="AE437">
        <v>0</v>
      </c>
      <c r="AF437">
        <v>0</v>
      </c>
      <c r="AG437">
        <v>0</v>
      </c>
      <c r="AH437">
        <v>9.18</v>
      </c>
      <c r="AI437">
        <v>1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4</v>
      </c>
      <c r="AT437">
        <v>15.2</v>
      </c>
      <c r="AU437" t="s">
        <v>4</v>
      </c>
      <c r="AV437">
        <v>1</v>
      </c>
      <c r="AW437">
        <v>2</v>
      </c>
      <c r="AX437">
        <v>16484103</v>
      </c>
      <c r="AY437">
        <v>1</v>
      </c>
      <c r="AZ437">
        <v>0</v>
      </c>
      <c r="BA437">
        <v>431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Y437*Source!I220</f>
        <v>71.135999999999996</v>
      </c>
      <c r="CY437">
        <f>AD437</f>
        <v>9.18</v>
      </c>
      <c r="CZ437">
        <f>AH437</f>
        <v>9.18</v>
      </c>
      <c r="DA437">
        <f>AL437</f>
        <v>1</v>
      </c>
      <c r="DB437">
        <v>0</v>
      </c>
    </row>
    <row r="438" spans="1:106" x14ac:dyDescent="0.2">
      <c r="A438">
        <f>ROW(Source!A220)</f>
        <v>220</v>
      </c>
      <c r="B438">
        <v>16483241</v>
      </c>
      <c r="C438">
        <v>16484096</v>
      </c>
      <c r="D438">
        <v>15170155</v>
      </c>
      <c r="E438">
        <v>1</v>
      </c>
      <c r="F438">
        <v>1</v>
      </c>
      <c r="G438">
        <v>1</v>
      </c>
      <c r="H438">
        <v>3</v>
      </c>
      <c r="I438" t="s">
        <v>811</v>
      </c>
      <c r="J438" t="s">
        <v>812</v>
      </c>
      <c r="K438" t="s">
        <v>813</v>
      </c>
      <c r="L438">
        <v>1355</v>
      </c>
      <c r="N438">
        <v>1010</v>
      </c>
      <c r="O438" t="s">
        <v>258</v>
      </c>
      <c r="P438" t="s">
        <v>258</v>
      </c>
      <c r="Q438">
        <v>100</v>
      </c>
      <c r="W438">
        <v>0</v>
      </c>
      <c r="X438">
        <v>1135215184</v>
      </c>
      <c r="Y438">
        <v>1.75</v>
      </c>
      <c r="AA438">
        <v>8</v>
      </c>
      <c r="AB438">
        <v>0</v>
      </c>
      <c r="AC438">
        <v>0</v>
      </c>
      <c r="AD438">
        <v>0</v>
      </c>
      <c r="AE438">
        <v>8</v>
      </c>
      <c r="AF438">
        <v>0</v>
      </c>
      <c r="AG438">
        <v>0</v>
      </c>
      <c r="AH438">
        <v>0</v>
      </c>
      <c r="AI438">
        <v>1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4</v>
      </c>
      <c r="AT438">
        <v>1.75</v>
      </c>
      <c r="AU438" t="s">
        <v>4</v>
      </c>
      <c r="AV438">
        <v>0</v>
      </c>
      <c r="AW438">
        <v>2</v>
      </c>
      <c r="AX438">
        <v>16484104</v>
      </c>
      <c r="AY438">
        <v>1</v>
      </c>
      <c r="AZ438">
        <v>0</v>
      </c>
      <c r="BA438">
        <v>432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Y438*Source!I220</f>
        <v>8.19</v>
      </c>
      <c r="CY438">
        <f>AA438</f>
        <v>8</v>
      </c>
      <c r="CZ438">
        <f>AE438</f>
        <v>8</v>
      </c>
      <c r="DA438">
        <f>AI438</f>
        <v>1</v>
      </c>
      <c r="DB438">
        <v>0</v>
      </c>
    </row>
    <row r="439" spans="1:106" x14ac:dyDescent="0.2">
      <c r="A439">
        <f>ROW(Source!A220)</f>
        <v>220</v>
      </c>
      <c r="B439">
        <v>16483241</v>
      </c>
      <c r="C439">
        <v>16484096</v>
      </c>
      <c r="D439">
        <v>15233690</v>
      </c>
      <c r="E439">
        <v>1</v>
      </c>
      <c r="F439">
        <v>1</v>
      </c>
      <c r="G439">
        <v>1</v>
      </c>
      <c r="H439">
        <v>3</v>
      </c>
      <c r="I439" t="s">
        <v>409</v>
      </c>
      <c r="J439" t="s">
        <v>411</v>
      </c>
      <c r="K439" t="s">
        <v>410</v>
      </c>
      <c r="L439">
        <v>1302</v>
      </c>
      <c r="N439">
        <v>1003</v>
      </c>
      <c r="O439" t="s">
        <v>116</v>
      </c>
      <c r="P439" t="s">
        <v>116</v>
      </c>
      <c r="Q439">
        <v>10</v>
      </c>
      <c r="W439">
        <v>0</v>
      </c>
      <c r="X439">
        <v>-773634052</v>
      </c>
      <c r="Y439">
        <v>10</v>
      </c>
      <c r="AA439">
        <v>29.96</v>
      </c>
      <c r="AB439">
        <v>0</v>
      </c>
      <c r="AC439">
        <v>0</v>
      </c>
      <c r="AD439">
        <v>0</v>
      </c>
      <c r="AE439">
        <v>29.96</v>
      </c>
      <c r="AF439">
        <v>0</v>
      </c>
      <c r="AG439">
        <v>0</v>
      </c>
      <c r="AH439">
        <v>0</v>
      </c>
      <c r="AI439">
        <v>1</v>
      </c>
      <c r="AJ439">
        <v>1</v>
      </c>
      <c r="AK439">
        <v>1</v>
      </c>
      <c r="AL439">
        <v>1</v>
      </c>
      <c r="AN439">
        <v>0</v>
      </c>
      <c r="AO439">
        <v>0</v>
      </c>
      <c r="AP439">
        <v>0</v>
      </c>
      <c r="AQ439">
        <v>0</v>
      </c>
      <c r="AR439">
        <v>0</v>
      </c>
      <c r="AS439" t="s">
        <v>4</v>
      </c>
      <c r="AT439">
        <v>10</v>
      </c>
      <c r="AU439" t="s">
        <v>4</v>
      </c>
      <c r="AV439">
        <v>0</v>
      </c>
      <c r="AW439">
        <v>1</v>
      </c>
      <c r="AX439">
        <v>-1</v>
      </c>
      <c r="AY439">
        <v>0</v>
      </c>
      <c r="AZ439">
        <v>0</v>
      </c>
      <c r="BA439" t="s">
        <v>4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Y439*Source!I220</f>
        <v>46.8</v>
      </c>
      <c r="CY439">
        <f>AA439</f>
        <v>29.96</v>
      </c>
      <c r="CZ439">
        <f>AE439</f>
        <v>29.96</v>
      </c>
      <c r="DA439">
        <f>AI439</f>
        <v>1</v>
      </c>
      <c r="DB439">
        <v>0</v>
      </c>
    </row>
    <row r="440" spans="1:106" x14ac:dyDescent="0.2">
      <c r="A440">
        <f>ROW(Source!A220)</f>
        <v>220</v>
      </c>
      <c r="B440">
        <v>16483241</v>
      </c>
      <c r="C440">
        <v>16484096</v>
      </c>
      <c r="D440">
        <v>15164559</v>
      </c>
      <c r="E440">
        <v>17</v>
      </c>
      <c r="F440">
        <v>1</v>
      </c>
      <c r="G440">
        <v>1</v>
      </c>
      <c r="H440">
        <v>3</v>
      </c>
      <c r="I440" t="s">
        <v>908</v>
      </c>
      <c r="J440" t="s">
        <v>4</v>
      </c>
      <c r="K440" t="s">
        <v>909</v>
      </c>
      <c r="L440">
        <v>1374</v>
      </c>
      <c r="N440">
        <v>1013</v>
      </c>
      <c r="O440" t="s">
        <v>910</v>
      </c>
      <c r="P440" t="s">
        <v>910</v>
      </c>
      <c r="Q440">
        <v>1</v>
      </c>
      <c r="W440">
        <v>0</v>
      </c>
      <c r="X440">
        <v>-1731369543</v>
      </c>
      <c r="Y440">
        <v>2.79</v>
      </c>
      <c r="AA440">
        <v>1</v>
      </c>
      <c r="AB440">
        <v>0</v>
      </c>
      <c r="AC440">
        <v>0</v>
      </c>
      <c r="AD440">
        <v>0</v>
      </c>
      <c r="AE440">
        <v>1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4</v>
      </c>
      <c r="AT440">
        <v>2.79</v>
      </c>
      <c r="AU440" t="s">
        <v>4</v>
      </c>
      <c r="AV440">
        <v>0</v>
      </c>
      <c r="AW440">
        <v>2</v>
      </c>
      <c r="AX440">
        <v>16484105</v>
      </c>
      <c r="AY440">
        <v>1</v>
      </c>
      <c r="AZ440">
        <v>0</v>
      </c>
      <c r="BA440">
        <v>433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Y440*Source!I220</f>
        <v>13.0572</v>
      </c>
      <c r="CY440">
        <f>AA440</f>
        <v>1</v>
      </c>
      <c r="CZ440">
        <f>AE440</f>
        <v>1</v>
      </c>
      <c r="DA440">
        <f>AI440</f>
        <v>1</v>
      </c>
      <c r="DB440">
        <v>0</v>
      </c>
    </row>
    <row r="441" spans="1:106" x14ac:dyDescent="0.2">
      <c r="A441">
        <f>ROW(Source!A221)</f>
        <v>221</v>
      </c>
      <c r="B441">
        <v>16483255</v>
      </c>
      <c r="C441">
        <v>16484096</v>
      </c>
      <c r="D441">
        <v>15438286</v>
      </c>
      <c r="E441">
        <v>1</v>
      </c>
      <c r="F441">
        <v>1</v>
      </c>
      <c r="G441">
        <v>1</v>
      </c>
      <c r="H441">
        <v>1</v>
      </c>
      <c r="I441" t="s">
        <v>876</v>
      </c>
      <c r="J441" t="s">
        <v>4</v>
      </c>
      <c r="K441" t="s">
        <v>877</v>
      </c>
      <c r="L441">
        <v>1191</v>
      </c>
      <c r="N441">
        <v>1013</v>
      </c>
      <c r="O441" t="s">
        <v>695</v>
      </c>
      <c r="P441" t="s">
        <v>695</v>
      </c>
      <c r="Q441">
        <v>1</v>
      </c>
      <c r="W441">
        <v>0</v>
      </c>
      <c r="X441">
        <v>-1027537862</v>
      </c>
      <c r="Y441">
        <v>15.2</v>
      </c>
      <c r="AA441">
        <v>0</v>
      </c>
      <c r="AB441">
        <v>0</v>
      </c>
      <c r="AC441">
        <v>0</v>
      </c>
      <c r="AD441">
        <v>59.95</v>
      </c>
      <c r="AE441">
        <v>0</v>
      </c>
      <c r="AF441">
        <v>0</v>
      </c>
      <c r="AG441">
        <v>0</v>
      </c>
      <c r="AH441">
        <v>9.18</v>
      </c>
      <c r="AI441">
        <v>1</v>
      </c>
      <c r="AJ441">
        <v>1</v>
      </c>
      <c r="AK441">
        <v>1</v>
      </c>
      <c r="AL441">
        <v>6.53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4</v>
      </c>
      <c r="AT441">
        <v>15.2</v>
      </c>
      <c r="AU441" t="s">
        <v>4</v>
      </c>
      <c r="AV441">
        <v>1</v>
      </c>
      <c r="AW441">
        <v>2</v>
      </c>
      <c r="AX441">
        <v>16484103</v>
      </c>
      <c r="AY441">
        <v>1</v>
      </c>
      <c r="AZ441">
        <v>0</v>
      </c>
      <c r="BA441">
        <v>434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Y441*Source!I221</f>
        <v>71.135999999999996</v>
      </c>
      <c r="CY441">
        <f>AD441</f>
        <v>59.95</v>
      </c>
      <c r="CZ441">
        <f>AH441</f>
        <v>9.18</v>
      </c>
      <c r="DA441">
        <f>AL441</f>
        <v>6.53</v>
      </c>
      <c r="DB441">
        <v>0</v>
      </c>
    </row>
    <row r="442" spans="1:106" x14ac:dyDescent="0.2">
      <c r="A442">
        <f>ROW(Source!A221)</f>
        <v>221</v>
      </c>
      <c r="B442">
        <v>16483255</v>
      </c>
      <c r="C442">
        <v>16484096</v>
      </c>
      <c r="D442">
        <v>15170155</v>
      </c>
      <c r="E442">
        <v>1</v>
      </c>
      <c r="F442">
        <v>1</v>
      </c>
      <c r="G442">
        <v>1</v>
      </c>
      <c r="H442">
        <v>3</v>
      </c>
      <c r="I442" t="s">
        <v>811</v>
      </c>
      <c r="J442" t="s">
        <v>812</v>
      </c>
      <c r="K442" t="s">
        <v>813</v>
      </c>
      <c r="L442">
        <v>1355</v>
      </c>
      <c r="N442">
        <v>1010</v>
      </c>
      <c r="O442" t="s">
        <v>258</v>
      </c>
      <c r="P442" t="s">
        <v>258</v>
      </c>
      <c r="Q442">
        <v>100</v>
      </c>
      <c r="W442">
        <v>0</v>
      </c>
      <c r="X442">
        <v>1135215184</v>
      </c>
      <c r="Y442">
        <v>1.75</v>
      </c>
      <c r="AA442">
        <v>52.24</v>
      </c>
      <c r="AB442">
        <v>0</v>
      </c>
      <c r="AC442">
        <v>0</v>
      </c>
      <c r="AD442">
        <v>0</v>
      </c>
      <c r="AE442">
        <v>8</v>
      </c>
      <c r="AF442">
        <v>0</v>
      </c>
      <c r="AG442">
        <v>0</v>
      </c>
      <c r="AH442">
        <v>0</v>
      </c>
      <c r="AI442">
        <v>6.53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4</v>
      </c>
      <c r="AT442">
        <v>1.75</v>
      </c>
      <c r="AU442" t="s">
        <v>4</v>
      </c>
      <c r="AV442">
        <v>0</v>
      </c>
      <c r="AW442">
        <v>2</v>
      </c>
      <c r="AX442">
        <v>16484104</v>
      </c>
      <c r="AY442">
        <v>1</v>
      </c>
      <c r="AZ442">
        <v>0</v>
      </c>
      <c r="BA442">
        <v>435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Y442*Source!I221</f>
        <v>8.19</v>
      </c>
      <c r="CY442">
        <f>AA442</f>
        <v>52.24</v>
      </c>
      <c r="CZ442">
        <f>AE442</f>
        <v>8</v>
      </c>
      <c r="DA442">
        <f>AI442</f>
        <v>6.53</v>
      </c>
      <c r="DB442">
        <v>0</v>
      </c>
    </row>
    <row r="443" spans="1:106" x14ac:dyDescent="0.2">
      <c r="A443">
        <f>ROW(Source!A221)</f>
        <v>221</v>
      </c>
      <c r="B443">
        <v>16483255</v>
      </c>
      <c r="C443">
        <v>16484096</v>
      </c>
      <c r="D443">
        <v>15233690</v>
      </c>
      <c r="E443">
        <v>1</v>
      </c>
      <c r="F443">
        <v>1</v>
      </c>
      <c r="G443">
        <v>1</v>
      </c>
      <c r="H443">
        <v>3</v>
      </c>
      <c r="I443" t="s">
        <v>409</v>
      </c>
      <c r="J443" t="s">
        <v>411</v>
      </c>
      <c r="K443" t="s">
        <v>410</v>
      </c>
      <c r="L443">
        <v>1302</v>
      </c>
      <c r="N443">
        <v>1003</v>
      </c>
      <c r="O443" t="s">
        <v>116</v>
      </c>
      <c r="P443" t="s">
        <v>116</v>
      </c>
      <c r="Q443">
        <v>10</v>
      </c>
      <c r="W443">
        <v>0</v>
      </c>
      <c r="X443">
        <v>-773634052</v>
      </c>
      <c r="Y443">
        <v>10</v>
      </c>
      <c r="AA443">
        <v>195.64</v>
      </c>
      <c r="AB443">
        <v>0</v>
      </c>
      <c r="AC443">
        <v>0</v>
      </c>
      <c r="AD443">
        <v>0</v>
      </c>
      <c r="AE443">
        <v>29.96</v>
      </c>
      <c r="AF443">
        <v>0</v>
      </c>
      <c r="AG443">
        <v>0</v>
      </c>
      <c r="AH443">
        <v>0</v>
      </c>
      <c r="AI443">
        <v>6.53</v>
      </c>
      <c r="AJ443">
        <v>1</v>
      </c>
      <c r="AK443">
        <v>1</v>
      </c>
      <c r="AL443">
        <v>1</v>
      </c>
      <c r="AN443">
        <v>0</v>
      </c>
      <c r="AO443">
        <v>0</v>
      </c>
      <c r="AP443">
        <v>0</v>
      </c>
      <c r="AQ443">
        <v>0</v>
      </c>
      <c r="AR443">
        <v>0</v>
      </c>
      <c r="AS443" t="s">
        <v>4</v>
      </c>
      <c r="AT443">
        <v>10</v>
      </c>
      <c r="AU443" t="s">
        <v>4</v>
      </c>
      <c r="AV443">
        <v>0</v>
      </c>
      <c r="AW443">
        <v>1</v>
      </c>
      <c r="AX443">
        <v>-1</v>
      </c>
      <c r="AY443">
        <v>0</v>
      </c>
      <c r="AZ443">
        <v>0</v>
      </c>
      <c r="BA443" t="s">
        <v>4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Y443*Source!I221</f>
        <v>46.8</v>
      </c>
      <c r="CY443">
        <f>AA443</f>
        <v>195.64</v>
      </c>
      <c r="CZ443">
        <f>AE443</f>
        <v>29.96</v>
      </c>
      <c r="DA443">
        <f>AI443</f>
        <v>6.53</v>
      </c>
      <c r="DB443">
        <v>0</v>
      </c>
    </row>
    <row r="444" spans="1:106" x14ac:dyDescent="0.2">
      <c r="A444">
        <f>ROW(Source!A221)</f>
        <v>221</v>
      </c>
      <c r="B444">
        <v>16483255</v>
      </c>
      <c r="C444">
        <v>16484096</v>
      </c>
      <c r="D444">
        <v>15164559</v>
      </c>
      <c r="E444">
        <v>17</v>
      </c>
      <c r="F444">
        <v>1</v>
      </c>
      <c r="G444">
        <v>1</v>
      </c>
      <c r="H444">
        <v>3</v>
      </c>
      <c r="I444" t="s">
        <v>908</v>
      </c>
      <c r="J444" t="s">
        <v>4</v>
      </c>
      <c r="K444" t="s">
        <v>909</v>
      </c>
      <c r="L444">
        <v>1374</v>
      </c>
      <c r="N444">
        <v>1013</v>
      </c>
      <c r="O444" t="s">
        <v>910</v>
      </c>
      <c r="P444" t="s">
        <v>910</v>
      </c>
      <c r="Q444">
        <v>1</v>
      </c>
      <c r="W444">
        <v>0</v>
      </c>
      <c r="X444">
        <v>-1731369543</v>
      </c>
      <c r="Y444">
        <v>2.79</v>
      </c>
      <c r="AA444">
        <v>1</v>
      </c>
      <c r="AB444">
        <v>0</v>
      </c>
      <c r="AC444">
        <v>0</v>
      </c>
      <c r="AD444">
        <v>0</v>
      </c>
      <c r="AE444">
        <v>1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4</v>
      </c>
      <c r="AT444">
        <v>2.79</v>
      </c>
      <c r="AU444" t="s">
        <v>4</v>
      </c>
      <c r="AV444">
        <v>0</v>
      </c>
      <c r="AW444">
        <v>2</v>
      </c>
      <c r="AX444">
        <v>16484105</v>
      </c>
      <c r="AY444">
        <v>1</v>
      </c>
      <c r="AZ444">
        <v>0</v>
      </c>
      <c r="BA444">
        <v>436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Y444*Source!I221</f>
        <v>13.0572</v>
      </c>
      <c r="CY444">
        <f>AA444</f>
        <v>1</v>
      </c>
      <c r="CZ444">
        <f>AE444</f>
        <v>1</v>
      </c>
      <c r="DA444">
        <f>AI444</f>
        <v>1</v>
      </c>
      <c r="DB444">
        <v>0</v>
      </c>
    </row>
    <row r="445" spans="1:106" x14ac:dyDescent="0.2">
      <c r="A445">
        <f>ROW(Source!A224)</f>
        <v>224</v>
      </c>
      <c r="B445">
        <v>16483241</v>
      </c>
      <c r="C445">
        <v>16484108</v>
      </c>
      <c r="D445">
        <v>15430397</v>
      </c>
      <c r="E445">
        <v>1</v>
      </c>
      <c r="F445">
        <v>1</v>
      </c>
      <c r="G445">
        <v>1</v>
      </c>
      <c r="H445">
        <v>1</v>
      </c>
      <c r="I445" t="s">
        <v>761</v>
      </c>
      <c r="J445" t="s">
        <v>4</v>
      </c>
      <c r="K445" t="s">
        <v>762</v>
      </c>
      <c r="L445">
        <v>1191</v>
      </c>
      <c r="N445">
        <v>1013</v>
      </c>
      <c r="O445" t="s">
        <v>695</v>
      </c>
      <c r="P445" t="s">
        <v>695</v>
      </c>
      <c r="Q445">
        <v>1</v>
      </c>
      <c r="W445">
        <v>0</v>
      </c>
      <c r="X445">
        <v>-1081351934</v>
      </c>
      <c r="Y445">
        <v>6.29</v>
      </c>
      <c r="AA445">
        <v>0</v>
      </c>
      <c r="AB445">
        <v>0</v>
      </c>
      <c r="AC445">
        <v>0</v>
      </c>
      <c r="AD445">
        <v>9.4</v>
      </c>
      <c r="AE445">
        <v>0</v>
      </c>
      <c r="AF445">
        <v>0</v>
      </c>
      <c r="AG445">
        <v>0</v>
      </c>
      <c r="AH445">
        <v>9.4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4</v>
      </c>
      <c r="AT445">
        <v>6.29</v>
      </c>
      <c r="AU445" t="s">
        <v>4</v>
      </c>
      <c r="AV445">
        <v>1</v>
      </c>
      <c r="AW445">
        <v>2</v>
      </c>
      <c r="AX445">
        <v>16484129</v>
      </c>
      <c r="AY445">
        <v>1</v>
      </c>
      <c r="AZ445">
        <v>0</v>
      </c>
      <c r="BA445">
        <v>437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Y445*Source!I224</f>
        <v>30.192</v>
      </c>
      <c r="CY445">
        <f>AD445</f>
        <v>9.4</v>
      </c>
      <c r="CZ445">
        <f>AH445</f>
        <v>9.4</v>
      </c>
      <c r="DA445">
        <f>AL445</f>
        <v>1</v>
      </c>
      <c r="DB445">
        <v>0</v>
      </c>
    </row>
    <row r="446" spans="1:106" x14ac:dyDescent="0.2">
      <c r="A446">
        <f>ROW(Source!A224)</f>
        <v>224</v>
      </c>
      <c r="B446">
        <v>16483241</v>
      </c>
      <c r="C446">
        <v>16484108</v>
      </c>
      <c r="D446">
        <v>15430395</v>
      </c>
      <c r="E446">
        <v>1</v>
      </c>
      <c r="F446">
        <v>1</v>
      </c>
      <c r="G446">
        <v>1</v>
      </c>
      <c r="H446">
        <v>1</v>
      </c>
      <c r="I446" t="s">
        <v>696</v>
      </c>
      <c r="J446" t="s">
        <v>4</v>
      </c>
      <c r="K446" t="s">
        <v>697</v>
      </c>
      <c r="L446">
        <v>1191</v>
      </c>
      <c r="N446">
        <v>1013</v>
      </c>
      <c r="O446" t="s">
        <v>695</v>
      </c>
      <c r="P446" t="s">
        <v>695</v>
      </c>
      <c r="Q446">
        <v>1</v>
      </c>
      <c r="W446">
        <v>0</v>
      </c>
      <c r="X446">
        <v>-1417349443</v>
      </c>
      <c r="Y446">
        <v>0.06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4</v>
      </c>
      <c r="AT446">
        <v>0.06</v>
      </c>
      <c r="AU446" t="s">
        <v>4</v>
      </c>
      <c r="AV446">
        <v>2</v>
      </c>
      <c r="AW446">
        <v>2</v>
      </c>
      <c r="AX446">
        <v>16484130</v>
      </c>
      <c r="AY446">
        <v>1</v>
      </c>
      <c r="AZ446">
        <v>0</v>
      </c>
      <c r="BA446">
        <v>438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Y446*Source!I224</f>
        <v>0.28799999999999998</v>
      </c>
      <c r="CY446">
        <f>AD446</f>
        <v>0</v>
      </c>
      <c r="CZ446">
        <f>AH446</f>
        <v>0</v>
      </c>
      <c r="DA446">
        <f>AL446</f>
        <v>1</v>
      </c>
      <c r="DB446">
        <v>0</v>
      </c>
    </row>
    <row r="447" spans="1:106" x14ac:dyDescent="0.2">
      <c r="A447">
        <f>ROW(Source!A224)</f>
        <v>224</v>
      </c>
      <c r="B447">
        <v>16483241</v>
      </c>
      <c r="C447">
        <v>16484108</v>
      </c>
      <c r="D447">
        <v>15247680</v>
      </c>
      <c r="E447">
        <v>1</v>
      </c>
      <c r="F447">
        <v>1</v>
      </c>
      <c r="G447">
        <v>1</v>
      </c>
      <c r="H447">
        <v>2</v>
      </c>
      <c r="I447" t="s">
        <v>726</v>
      </c>
      <c r="J447" t="s">
        <v>727</v>
      </c>
      <c r="K447" t="s">
        <v>728</v>
      </c>
      <c r="L447">
        <v>1368</v>
      </c>
      <c r="N447">
        <v>1011</v>
      </c>
      <c r="O447" t="s">
        <v>701</v>
      </c>
      <c r="P447" t="s">
        <v>701</v>
      </c>
      <c r="Q447">
        <v>1</v>
      </c>
      <c r="W447">
        <v>0</v>
      </c>
      <c r="X447">
        <v>-1718674368</v>
      </c>
      <c r="Y447">
        <v>0.03</v>
      </c>
      <c r="AA447">
        <v>0</v>
      </c>
      <c r="AB447">
        <v>111.99</v>
      </c>
      <c r="AC447">
        <v>13.5</v>
      </c>
      <c r="AD447">
        <v>0</v>
      </c>
      <c r="AE447">
        <v>0</v>
      </c>
      <c r="AF447">
        <v>111.99</v>
      </c>
      <c r="AG447">
        <v>13.5</v>
      </c>
      <c r="AH447">
        <v>0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4</v>
      </c>
      <c r="AT447">
        <v>0.03</v>
      </c>
      <c r="AU447" t="s">
        <v>4</v>
      </c>
      <c r="AV447">
        <v>0</v>
      </c>
      <c r="AW447">
        <v>2</v>
      </c>
      <c r="AX447">
        <v>16484131</v>
      </c>
      <c r="AY447">
        <v>1</v>
      </c>
      <c r="AZ447">
        <v>0</v>
      </c>
      <c r="BA447">
        <v>439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Y447*Source!I224</f>
        <v>0.14399999999999999</v>
      </c>
      <c r="CY447">
        <f>AB447</f>
        <v>111.99</v>
      </c>
      <c r="CZ447">
        <f>AF447</f>
        <v>111.99</v>
      </c>
      <c r="DA447">
        <f>AJ447</f>
        <v>1</v>
      </c>
      <c r="DB447">
        <v>0</v>
      </c>
    </row>
    <row r="448" spans="1:106" x14ac:dyDescent="0.2">
      <c r="A448">
        <f>ROW(Source!A224)</f>
        <v>224</v>
      </c>
      <c r="B448">
        <v>16483241</v>
      </c>
      <c r="C448">
        <v>16484108</v>
      </c>
      <c r="D448">
        <v>15249073</v>
      </c>
      <c r="E448">
        <v>1</v>
      </c>
      <c r="F448">
        <v>1</v>
      </c>
      <c r="G448">
        <v>1</v>
      </c>
      <c r="H448">
        <v>2</v>
      </c>
      <c r="I448" t="s">
        <v>698</v>
      </c>
      <c r="J448" t="s">
        <v>699</v>
      </c>
      <c r="K448" t="s">
        <v>700</v>
      </c>
      <c r="L448">
        <v>1368</v>
      </c>
      <c r="N448">
        <v>1011</v>
      </c>
      <c r="O448" t="s">
        <v>701</v>
      </c>
      <c r="P448" t="s">
        <v>701</v>
      </c>
      <c r="Q448">
        <v>1</v>
      </c>
      <c r="W448">
        <v>0</v>
      </c>
      <c r="X448">
        <v>1372534845</v>
      </c>
      <c r="Y448">
        <v>0.03</v>
      </c>
      <c r="AA448">
        <v>0</v>
      </c>
      <c r="AB448">
        <v>65.709999999999994</v>
      </c>
      <c r="AC448">
        <v>11.6</v>
      </c>
      <c r="AD448">
        <v>0</v>
      </c>
      <c r="AE448">
        <v>0</v>
      </c>
      <c r="AF448">
        <v>65.709999999999994</v>
      </c>
      <c r="AG448">
        <v>11.6</v>
      </c>
      <c r="AH448">
        <v>0</v>
      </c>
      <c r="AI448">
        <v>1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4</v>
      </c>
      <c r="AT448">
        <v>0.03</v>
      </c>
      <c r="AU448" t="s">
        <v>4</v>
      </c>
      <c r="AV448">
        <v>0</v>
      </c>
      <c r="AW448">
        <v>2</v>
      </c>
      <c r="AX448">
        <v>16484132</v>
      </c>
      <c r="AY448">
        <v>1</v>
      </c>
      <c r="AZ448">
        <v>0</v>
      </c>
      <c r="BA448">
        <v>440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Y448*Source!I224</f>
        <v>0.14399999999999999</v>
      </c>
      <c r="CY448">
        <f>AB448</f>
        <v>65.709999999999994</v>
      </c>
      <c r="CZ448">
        <f>AF448</f>
        <v>65.709999999999994</v>
      </c>
      <c r="DA448">
        <f>AJ448</f>
        <v>1</v>
      </c>
      <c r="DB448">
        <v>0</v>
      </c>
    </row>
    <row r="449" spans="1:106" x14ac:dyDescent="0.2">
      <c r="A449">
        <f>ROW(Source!A224)</f>
        <v>224</v>
      </c>
      <c r="B449">
        <v>16483241</v>
      </c>
      <c r="C449">
        <v>16484108</v>
      </c>
      <c r="D449">
        <v>15167588</v>
      </c>
      <c r="E449">
        <v>1</v>
      </c>
      <c r="F449">
        <v>1</v>
      </c>
      <c r="G449">
        <v>1</v>
      </c>
      <c r="H449">
        <v>3</v>
      </c>
      <c r="I449" t="s">
        <v>887</v>
      </c>
      <c r="J449" t="s">
        <v>888</v>
      </c>
      <c r="K449" t="s">
        <v>889</v>
      </c>
      <c r="L449">
        <v>1346</v>
      </c>
      <c r="N449">
        <v>1009</v>
      </c>
      <c r="O449" t="s">
        <v>550</v>
      </c>
      <c r="P449" t="s">
        <v>550</v>
      </c>
      <c r="Q449">
        <v>1</v>
      </c>
      <c r="W449">
        <v>0</v>
      </c>
      <c r="X449">
        <v>-1088866022</v>
      </c>
      <c r="Y449">
        <v>0.32</v>
      </c>
      <c r="AA449">
        <v>30.4</v>
      </c>
      <c r="AB449">
        <v>0</v>
      </c>
      <c r="AC449">
        <v>0</v>
      </c>
      <c r="AD449">
        <v>0</v>
      </c>
      <c r="AE449">
        <v>30.4</v>
      </c>
      <c r="AF449">
        <v>0</v>
      </c>
      <c r="AG449">
        <v>0</v>
      </c>
      <c r="AH449">
        <v>0</v>
      </c>
      <c r="AI449">
        <v>1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4</v>
      </c>
      <c r="AT449">
        <v>0.32</v>
      </c>
      <c r="AU449" t="s">
        <v>4</v>
      </c>
      <c r="AV449">
        <v>0</v>
      </c>
      <c r="AW449">
        <v>2</v>
      </c>
      <c r="AX449">
        <v>16484133</v>
      </c>
      <c r="AY449">
        <v>1</v>
      </c>
      <c r="AZ449">
        <v>0</v>
      </c>
      <c r="BA449">
        <v>441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Y449*Source!I224</f>
        <v>1.536</v>
      </c>
      <c r="CY449">
        <f t="shared" ref="CY449:CY455" si="36">AA449</f>
        <v>30.4</v>
      </c>
      <c r="CZ449">
        <f t="shared" ref="CZ449:CZ455" si="37">AE449</f>
        <v>30.4</v>
      </c>
      <c r="DA449">
        <f t="shared" ref="DA449:DA455" si="38">AI449</f>
        <v>1</v>
      </c>
      <c r="DB449">
        <v>0</v>
      </c>
    </row>
    <row r="450" spans="1:106" x14ac:dyDescent="0.2">
      <c r="A450">
        <f>ROW(Source!A224)</f>
        <v>224</v>
      </c>
      <c r="B450">
        <v>16483241</v>
      </c>
      <c r="C450">
        <v>16484108</v>
      </c>
      <c r="D450">
        <v>15167867</v>
      </c>
      <c r="E450">
        <v>1</v>
      </c>
      <c r="F450">
        <v>1</v>
      </c>
      <c r="G450">
        <v>1</v>
      </c>
      <c r="H450">
        <v>3</v>
      </c>
      <c r="I450" t="s">
        <v>947</v>
      </c>
      <c r="J450" t="s">
        <v>948</v>
      </c>
      <c r="K450" t="s">
        <v>949</v>
      </c>
      <c r="L450">
        <v>1348</v>
      </c>
      <c r="N450">
        <v>1009</v>
      </c>
      <c r="O450" t="s">
        <v>199</v>
      </c>
      <c r="P450" t="s">
        <v>199</v>
      </c>
      <c r="Q450">
        <v>1000</v>
      </c>
      <c r="W450">
        <v>0</v>
      </c>
      <c r="X450">
        <v>1012095217</v>
      </c>
      <c r="Y450">
        <v>1.0499999999999999E-3</v>
      </c>
      <c r="AA450">
        <v>1820</v>
      </c>
      <c r="AB450">
        <v>0</v>
      </c>
      <c r="AC450">
        <v>0</v>
      </c>
      <c r="AD450">
        <v>0</v>
      </c>
      <c r="AE450">
        <v>1820</v>
      </c>
      <c r="AF450">
        <v>0</v>
      </c>
      <c r="AG450">
        <v>0</v>
      </c>
      <c r="AH450">
        <v>0</v>
      </c>
      <c r="AI450">
        <v>1</v>
      </c>
      <c r="AJ450">
        <v>1</v>
      </c>
      <c r="AK450">
        <v>1</v>
      </c>
      <c r="AL450">
        <v>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4</v>
      </c>
      <c r="AT450">
        <v>1.0499999999999999E-3</v>
      </c>
      <c r="AU450" t="s">
        <v>4</v>
      </c>
      <c r="AV450">
        <v>0</v>
      </c>
      <c r="AW450">
        <v>2</v>
      </c>
      <c r="AX450">
        <v>16484134</v>
      </c>
      <c r="AY450">
        <v>1</v>
      </c>
      <c r="AZ450">
        <v>0</v>
      </c>
      <c r="BA450">
        <v>442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Y450*Source!I224</f>
        <v>5.0399999999999993E-3</v>
      </c>
      <c r="CY450">
        <f t="shared" si="36"/>
        <v>1820</v>
      </c>
      <c r="CZ450">
        <f t="shared" si="37"/>
        <v>1820</v>
      </c>
      <c r="DA450">
        <f t="shared" si="38"/>
        <v>1</v>
      </c>
      <c r="DB450">
        <v>0</v>
      </c>
    </row>
    <row r="451" spans="1:106" x14ac:dyDescent="0.2">
      <c r="A451">
        <f>ROW(Source!A224)</f>
        <v>224</v>
      </c>
      <c r="B451">
        <v>16483241</v>
      </c>
      <c r="C451">
        <v>16484108</v>
      </c>
      <c r="D451">
        <v>15203834</v>
      </c>
      <c r="E451">
        <v>1</v>
      </c>
      <c r="F451">
        <v>1</v>
      </c>
      <c r="G451">
        <v>1</v>
      </c>
      <c r="H451">
        <v>3</v>
      </c>
      <c r="I451" t="s">
        <v>893</v>
      </c>
      <c r="J451" t="s">
        <v>894</v>
      </c>
      <c r="K451" t="s">
        <v>895</v>
      </c>
      <c r="L451">
        <v>1346</v>
      </c>
      <c r="N451">
        <v>1009</v>
      </c>
      <c r="O451" t="s">
        <v>550</v>
      </c>
      <c r="P451" t="s">
        <v>550</v>
      </c>
      <c r="Q451">
        <v>1</v>
      </c>
      <c r="W451">
        <v>0</v>
      </c>
      <c r="X451">
        <v>210558753</v>
      </c>
      <c r="Y451">
        <v>0.02</v>
      </c>
      <c r="AA451">
        <v>28.6</v>
      </c>
      <c r="AB451">
        <v>0</v>
      </c>
      <c r="AC451">
        <v>0</v>
      </c>
      <c r="AD451">
        <v>0</v>
      </c>
      <c r="AE451">
        <v>28.6</v>
      </c>
      <c r="AF451">
        <v>0</v>
      </c>
      <c r="AG451">
        <v>0</v>
      </c>
      <c r="AH451">
        <v>0</v>
      </c>
      <c r="AI451">
        <v>1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4</v>
      </c>
      <c r="AT451">
        <v>0.02</v>
      </c>
      <c r="AU451" t="s">
        <v>4</v>
      </c>
      <c r="AV451">
        <v>0</v>
      </c>
      <c r="AW451">
        <v>2</v>
      </c>
      <c r="AX451">
        <v>16484135</v>
      </c>
      <c r="AY451">
        <v>1</v>
      </c>
      <c r="AZ451">
        <v>0</v>
      </c>
      <c r="BA451">
        <v>443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Y451*Source!I224</f>
        <v>9.6000000000000002E-2</v>
      </c>
      <c r="CY451">
        <f t="shared" si="36"/>
        <v>28.6</v>
      </c>
      <c r="CZ451">
        <f t="shared" si="37"/>
        <v>28.6</v>
      </c>
      <c r="DA451">
        <f t="shared" si="38"/>
        <v>1</v>
      </c>
      <c r="DB451">
        <v>0</v>
      </c>
    </row>
    <row r="452" spans="1:106" x14ac:dyDescent="0.2">
      <c r="A452">
        <f>ROW(Source!A224)</f>
        <v>224</v>
      </c>
      <c r="B452">
        <v>16483241</v>
      </c>
      <c r="C452">
        <v>16484108</v>
      </c>
      <c r="D452">
        <v>15217529</v>
      </c>
      <c r="E452">
        <v>1</v>
      </c>
      <c r="F452">
        <v>1</v>
      </c>
      <c r="G452">
        <v>1</v>
      </c>
      <c r="H452">
        <v>3</v>
      </c>
      <c r="I452" t="s">
        <v>950</v>
      </c>
      <c r="J452" t="s">
        <v>951</v>
      </c>
      <c r="K452" t="s">
        <v>952</v>
      </c>
      <c r="L452">
        <v>1355</v>
      </c>
      <c r="N452">
        <v>1010</v>
      </c>
      <c r="O452" t="s">
        <v>258</v>
      </c>
      <c r="P452" t="s">
        <v>258</v>
      </c>
      <c r="Q452">
        <v>100</v>
      </c>
      <c r="W452">
        <v>0</v>
      </c>
      <c r="X452">
        <v>-1427219203</v>
      </c>
      <c r="Y452">
        <v>0.05</v>
      </c>
      <c r="AA452">
        <v>143</v>
      </c>
      <c r="AB452">
        <v>0</v>
      </c>
      <c r="AC452">
        <v>0</v>
      </c>
      <c r="AD452">
        <v>0</v>
      </c>
      <c r="AE452">
        <v>143</v>
      </c>
      <c r="AF452">
        <v>0</v>
      </c>
      <c r="AG452">
        <v>0</v>
      </c>
      <c r="AH452">
        <v>0</v>
      </c>
      <c r="AI452">
        <v>1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4</v>
      </c>
      <c r="AT452">
        <v>0.05</v>
      </c>
      <c r="AU452" t="s">
        <v>4</v>
      </c>
      <c r="AV452">
        <v>0</v>
      </c>
      <c r="AW452">
        <v>2</v>
      </c>
      <c r="AX452">
        <v>16484136</v>
      </c>
      <c r="AY452">
        <v>1</v>
      </c>
      <c r="AZ452">
        <v>0</v>
      </c>
      <c r="BA452">
        <v>444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Y452*Source!I224</f>
        <v>0.24</v>
      </c>
      <c r="CY452">
        <f t="shared" si="36"/>
        <v>143</v>
      </c>
      <c r="CZ452">
        <f t="shared" si="37"/>
        <v>143</v>
      </c>
      <c r="DA452">
        <f t="shared" si="38"/>
        <v>1</v>
      </c>
      <c r="DB452">
        <v>0</v>
      </c>
    </row>
    <row r="453" spans="1:106" x14ac:dyDescent="0.2">
      <c r="A453">
        <f>ROW(Source!A224)</f>
        <v>224</v>
      </c>
      <c r="B453">
        <v>16483241</v>
      </c>
      <c r="C453">
        <v>16484108</v>
      </c>
      <c r="D453">
        <v>15217579</v>
      </c>
      <c r="E453">
        <v>1</v>
      </c>
      <c r="F453">
        <v>1</v>
      </c>
      <c r="G453">
        <v>1</v>
      </c>
      <c r="H453">
        <v>3</v>
      </c>
      <c r="I453" t="s">
        <v>953</v>
      </c>
      <c r="J453" t="s">
        <v>954</v>
      </c>
      <c r="K453" t="s">
        <v>955</v>
      </c>
      <c r="L453">
        <v>1356</v>
      </c>
      <c r="N453">
        <v>1010</v>
      </c>
      <c r="O453" t="s">
        <v>127</v>
      </c>
      <c r="P453" t="s">
        <v>127</v>
      </c>
      <c r="Q453">
        <v>1000</v>
      </c>
      <c r="W453">
        <v>0</v>
      </c>
      <c r="X453">
        <v>2033598199</v>
      </c>
      <c r="Y453">
        <v>1.2200000000000001E-2</v>
      </c>
      <c r="AA453">
        <v>176.21</v>
      </c>
      <c r="AB453">
        <v>0</v>
      </c>
      <c r="AC453">
        <v>0</v>
      </c>
      <c r="AD453">
        <v>0</v>
      </c>
      <c r="AE453">
        <v>176.21</v>
      </c>
      <c r="AF453">
        <v>0</v>
      </c>
      <c r="AG453">
        <v>0</v>
      </c>
      <c r="AH453">
        <v>0</v>
      </c>
      <c r="AI453">
        <v>1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0</v>
      </c>
      <c r="AQ453">
        <v>0</v>
      </c>
      <c r="AR453">
        <v>0</v>
      </c>
      <c r="AS453" t="s">
        <v>4</v>
      </c>
      <c r="AT453">
        <v>1.2200000000000001E-2</v>
      </c>
      <c r="AU453" t="s">
        <v>4</v>
      </c>
      <c r="AV453">
        <v>0</v>
      </c>
      <c r="AW453">
        <v>2</v>
      </c>
      <c r="AX453">
        <v>16484137</v>
      </c>
      <c r="AY453">
        <v>1</v>
      </c>
      <c r="AZ453">
        <v>0</v>
      </c>
      <c r="BA453">
        <v>445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Y453*Source!I224</f>
        <v>5.8560000000000001E-2</v>
      </c>
      <c r="CY453">
        <f t="shared" si="36"/>
        <v>176.21</v>
      </c>
      <c r="CZ453">
        <f t="shared" si="37"/>
        <v>176.21</v>
      </c>
      <c r="DA453">
        <f t="shared" si="38"/>
        <v>1</v>
      </c>
      <c r="DB453">
        <v>0</v>
      </c>
    </row>
    <row r="454" spans="1:106" x14ac:dyDescent="0.2">
      <c r="A454">
        <f>ROW(Source!A224)</f>
        <v>224</v>
      </c>
      <c r="B454">
        <v>16483241</v>
      </c>
      <c r="C454">
        <v>16484108</v>
      </c>
      <c r="D454">
        <v>15223466</v>
      </c>
      <c r="E454">
        <v>1</v>
      </c>
      <c r="F454">
        <v>1</v>
      </c>
      <c r="G454">
        <v>1</v>
      </c>
      <c r="H454">
        <v>3</v>
      </c>
      <c r="I454" t="s">
        <v>417</v>
      </c>
      <c r="J454" t="s">
        <v>420</v>
      </c>
      <c r="K454" t="s">
        <v>418</v>
      </c>
      <c r="L454">
        <v>1477</v>
      </c>
      <c r="N454">
        <v>1013</v>
      </c>
      <c r="O454" t="s">
        <v>419</v>
      </c>
      <c r="P454" t="s">
        <v>421</v>
      </c>
      <c r="Q454">
        <v>1</v>
      </c>
      <c r="W454">
        <v>0</v>
      </c>
      <c r="X454">
        <v>949318516</v>
      </c>
      <c r="Y454">
        <v>0.1</v>
      </c>
      <c r="AA454">
        <v>21256.79</v>
      </c>
      <c r="AB454">
        <v>0</v>
      </c>
      <c r="AC454">
        <v>0</v>
      </c>
      <c r="AD454">
        <v>0</v>
      </c>
      <c r="AE454">
        <v>21256.79</v>
      </c>
      <c r="AF454">
        <v>0</v>
      </c>
      <c r="AG454">
        <v>0</v>
      </c>
      <c r="AH454">
        <v>0</v>
      </c>
      <c r="AI454">
        <v>1</v>
      </c>
      <c r="AJ454">
        <v>1</v>
      </c>
      <c r="AK454">
        <v>1</v>
      </c>
      <c r="AL454">
        <v>1</v>
      </c>
      <c r="AN454">
        <v>0</v>
      </c>
      <c r="AO454">
        <v>0</v>
      </c>
      <c r="AP454">
        <v>0</v>
      </c>
      <c r="AQ454">
        <v>0</v>
      </c>
      <c r="AR454">
        <v>0</v>
      </c>
      <c r="AS454" t="s">
        <v>4</v>
      </c>
      <c r="AT454">
        <v>0.1</v>
      </c>
      <c r="AU454" t="s">
        <v>4</v>
      </c>
      <c r="AV454">
        <v>0</v>
      </c>
      <c r="AW454">
        <v>1</v>
      </c>
      <c r="AX454">
        <v>-1</v>
      </c>
      <c r="AY454">
        <v>0</v>
      </c>
      <c r="AZ454">
        <v>0</v>
      </c>
      <c r="BA454" t="s">
        <v>4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Y454*Source!I224</f>
        <v>0.48</v>
      </c>
      <c r="CY454">
        <f t="shared" si="36"/>
        <v>21256.79</v>
      </c>
      <c r="CZ454">
        <f t="shared" si="37"/>
        <v>21256.79</v>
      </c>
      <c r="DA454">
        <f t="shared" si="38"/>
        <v>1</v>
      </c>
      <c r="DB454">
        <v>0</v>
      </c>
    </row>
    <row r="455" spans="1:106" x14ac:dyDescent="0.2">
      <c r="A455">
        <f>ROW(Source!A224)</f>
        <v>224</v>
      </c>
      <c r="B455">
        <v>16483241</v>
      </c>
      <c r="C455">
        <v>16484108</v>
      </c>
      <c r="D455">
        <v>15164559</v>
      </c>
      <c r="E455">
        <v>17</v>
      </c>
      <c r="F455">
        <v>1</v>
      </c>
      <c r="G455">
        <v>1</v>
      </c>
      <c r="H455">
        <v>3</v>
      </c>
      <c r="I455" t="s">
        <v>908</v>
      </c>
      <c r="J455" t="s">
        <v>4</v>
      </c>
      <c r="K455" t="s">
        <v>909</v>
      </c>
      <c r="L455">
        <v>1374</v>
      </c>
      <c r="N455">
        <v>1013</v>
      </c>
      <c r="O455" t="s">
        <v>910</v>
      </c>
      <c r="P455" t="s">
        <v>910</v>
      </c>
      <c r="Q455">
        <v>1</v>
      </c>
      <c r="W455">
        <v>0</v>
      </c>
      <c r="X455">
        <v>-1731369543</v>
      </c>
      <c r="Y455">
        <v>1.18</v>
      </c>
      <c r="AA455">
        <v>1</v>
      </c>
      <c r="AB455">
        <v>0</v>
      </c>
      <c r="AC455">
        <v>0</v>
      </c>
      <c r="AD455">
        <v>0</v>
      </c>
      <c r="AE455">
        <v>1</v>
      </c>
      <c r="AF455">
        <v>0</v>
      </c>
      <c r="AG455">
        <v>0</v>
      </c>
      <c r="AH455">
        <v>0</v>
      </c>
      <c r="AI455">
        <v>1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4</v>
      </c>
      <c r="AT455">
        <v>1.18</v>
      </c>
      <c r="AU455" t="s">
        <v>4</v>
      </c>
      <c r="AV455">
        <v>0</v>
      </c>
      <c r="AW455">
        <v>2</v>
      </c>
      <c r="AX455">
        <v>16484138</v>
      </c>
      <c r="AY455">
        <v>1</v>
      </c>
      <c r="AZ455">
        <v>0</v>
      </c>
      <c r="BA455">
        <v>446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Y455*Source!I224</f>
        <v>5.6639999999999997</v>
      </c>
      <c r="CY455">
        <f t="shared" si="36"/>
        <v>1</v>
      </c>
      <c r="CZ455">
        <f t="shared" si="37"/>
        <v>1</v>
      </c>
      <c r="DA455">
        <f t="shared" si="38"/>
        <v>1</v>
      </c>
      <c r="DB455">
        <v>0</v>
      </c>
    </row>
    <row r="456" spans="1:106" x14ac:dyDescent="0.2">
      <c r="A456">
        <f>ROW(Source!A225)</f>
        <v>225</v>
      </c>
      <c r="B456">
        <v>16483255</v>
      </c>
      <c r="C456">
        <v>16484108</v>
      </c>
      <c r="D456">
        <v>15430397</v>
      </c>
      <c r="E456">
        <v>1</v>
      </c>
      <c r="F456">
        <v>1</v>
      </c>
      <c r="G456">
        <v>1</v>
      </c>
      <c r="H456">
        <v>1</v>
      </c>
      <c r="I456" t="s">
        <v>761</v>
      </c>
      <c r="J456" t="s">
        <v>4</v>
      </c>
      <c r="K456" t="s">
        <v>762</v>
      </c>
      <c r="L456">
        <v>1191</v>
      </c>
      <c r="N456">
        <v>1013</v>
      </c>
      <c r="O456" t="s">
        <v>695</v>
      </c>
      <c r="P456" t="s">
        <v>695</v>
      </c>
      <c r="Q456">
        <v>1</v>
      </c>
      <c r="W456">
        <v>0</v>
      </c>
      <c r="X456">
        <v>-1081351934</v>
      </c>
      <c r="Y456">
        <v>6.29</v>
      </c>
      <c r="AA456">
        <v>0</v>
      </c>
      <c r="AB456">
        <v>0</v>
      </c>
      <c r="AC456">
        <v>0</v>
      </c>
      <c r="AD456">
        <v>61.38</v>
      </c>
      <c r="AE456">
        <v>0</v>
      </c>
      <c r="AF456">
        <v>0</v>
      </c>
      <c r="AG456">
        <v>0</v>
      </c>
      <c r="AH456">
        <v>9.4</v>
      </c>
      <c r="AI456">
        <v>1</v>
      </c>
      <c r="AJ456">
        <v>1</v>
      </c>
      <c r="AK456">
        <v>1</v>
      </c>
      <c r="AL456">
        <v>6.53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4</v>
      </c>
      <c r="AT456">
        <v>6.29</v>
      </c>
      <c r="AU456" t="s">
        <v>4</v>
      </c>
      <c r="AV456">
        <v>1</v>
      </c>
      <c r="AW456">
        <v>2</v>
      </c>
      <c r="AX456">
        <v>16484129</v>
      </c>
      <c r="AY456">
        <v>1</v>
      </c>
      <c r="AZ456">
        <v>0</v>
      </c>
      <c r="BA456">
        <v>447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Y456*Source!I225</f>
        <v>30.192</v>
      </c>
      <c r="CY456">
        <f>AD456</f>
        <v>61.38</v>
      </c>
      <c r="CZ456">
        <f>AH456</f>
        <v>9.4</v>
      </c>
      <c r="DA456">
        <f>AL456</f>
        <v>6.53</v>
      </c>
      <c r="DB456">
        <v>0</v>
      </c>
    </row>
    <row r="457" spans="1:106" x14ac:dyDescent="0.2">
      <c r="A457">
        <f>ROW(Source!A225)</f>
        <v>225</v>
      </c>
      <c r="B457">
        <v>16483255</v>
      </c>
      <c r="C457">
        <v>16484108</v>
      </c>
      <c r="D457">
        <v>15430395</v>
      </c>
      <c r="E457">
        <v>1</v>
      </c>
      <c r="F457">
        <v>1</v>
      </c>
      <c r="G457">
        <v>1</v>
      </c>
      <c r="H457">
        <v>1</v>
      </c>
      <c r="I457" t="s">
        <v>696</v>
      </c>
      <c r="J457" t="s">
        <v>4</v>
      </c>
      <c r="K457" t="s">
        <v>697</v>
      </c>
      <c r="L457">
        <v>1191</v>
      </c>
      <c r="N457">
        <v>1013</v>
      </c>
      <c r="O457" t="s">
        <v>695</v>
      </c>
      <c r="P457" t="s">
        <v>695</v>
      </c>
      <c r="Q457">
        <v>1</v>
      </c>
      <c r="W457">
        <v>0</v>
      </c>
      <c r="X457">
        <v>-1417349443</v>
      </c>
      <c r="Y457">
        <v>0.06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1</v>
      </c>
      <c r="AJ457">
        <v>1</v>
      </c>
      <c r="AK457">
        <v>6.53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4</v>
      </c>
      <c r="AT457">
        <v>0.06</v>
      </c>
      <c r="AU457" t="s">
        <v>4</v>
      </c>
      <c r="AV457">
        <v>2</v>
      </c>
      <c r="AW457">
        <v>2</v>
      </c>
      <c r="AX457">
        <v>16484130</v>
      </c>
      <c r="AY457">
        <v>1</v>
      </c>
      <c r="AZ457">
        <v>0</v>
      </c>
      <c r="BA457">
        <v>448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Y457*Source!I225</f>
        <v>0.28799999999999998</v>
      </c>
      <c r="CY457">
        <f>AD457</f>
        <v>0</v>
      </c>
      <c r="CZ457">
        <f>AH457</f>
        <v>0</v>
      </c>
      <c r="DA457">
        <f>AL457</f>
        <v>1</v>
      </c>
      <c r="DB457">
        <v>0</v>
      </c>
    </row>
    <row r="458" spans="1:106" x14ac:dyDescent="0.2">
      <c r="A458">
        <f>ROW(Source!A225)</f>
        <v>225</v>
      </c>
      <c r="B458">
        <v>16483255</v>
      </c>
      <c r="C458">
        <v>16484108</v>
      </c>
      <c r="D458">
        <v>15247680</v>
      </c>
      <c r="E458">
        <v>1</v>
      </c>
      <c r="F458">
        <v>1</v>
      </c>
      <c r="G458">
        <v>1</v>
      </c>
      <c r="H458">
        <v>2</v>
      </c>
      <c r="I458" t="s">
        <v>726</v>
      </c>
      <c r="J458" t="s">
        <v>727</v>
      </c>
      <c r="K458" t="s">
        <v>728</v>
      </c>
      <c r="L458">
        <v>1368</v>
      </c>
      <c r="N458">
        <v>1011</v>
      </c>
      <c r="O458" t="s">
        <v>701</v>
      </c>
      <c r="P458" t="s">
        <v>701</v>
      </c>
      <c r="Q458">
        <v>1</v>
      </c>
      <c r="W458">
        <v>0</v>
      </c>
      <c r="X458">
        <v>-1718674368</v>
      </c>
      <c r="Y458">
        <v>0.03</v>
      </c>
      <c r="AA458">
        <v>0</v>
      </c>
      <c r="AB458">
        <v>731.29</v>
      </c>
      <c r="AC458">
        <v>13.5</v>
      </c>
      <c r="AD458">
        <v>0</v>
      </c>
      <c r="AE458">
        <v>0</v>
      </c>
      <c r="AF458">
        <v>111.99</v>
      </c>
      <c r="AG458">
        <v>13.5</v>
      </c>
      <c r="AH458">
        <v>0</v>
      </c>
      <c r="AI458">
        <v>1</v>
      </c>
      <c r="AJ458">
        <v>6.53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4</v>
      </c>
      <c r="AT458">
        <v>0.03</v>
      </c>
      <c r="AU458" t="s">
        <v>4</v>
      </c>
      <c r="AV458">
        <v>0</v>
      </c>
      <c r="AW458">
        <v>2</v>
      </c>
      <c r="AX458">
        <v>16484131</v>
      </c>
      <c r="AY458">
        <v>1</v>
      </c>
      <c r="AZ458">
        <v>0</v>
      </c>
      <c r="BA458">
        <v>449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Y458*Source!I225</f>
        <v>0.14399999999999999</v>
      </c>
      <c r="CY458">
        <f>AB458</f>
        <v>731.29</v>
      </c>
      <c r="CZ458">
        <f>AF458</f>
        <v>111.99</v>
      </c>
      <c r="DA458">
        <f>AJ458</f>
        <v>6.53</v>
      </c>
      <c r="DB458">
        <v>0</v>
      </c>
    </row>
    <row r="459" spans="1:106" x14ac:dyDescent="0.2">
      <c r="A459">
        <f>ROW(Source!A225)</f>
        <v>225</v>
      </c>
      <c r="B459">
        <v>16483255</v>
      </c>
      <c r="C459">
        <v>16484108</v>
      </c>
      <c r="D459">
        <v>15249073</v>
      </c>
      <c r="E459">
        <v>1</v>
      </c>
      <c r="F459">
        <v>1</v>
      </c>
      <c r="G459">
        <v>1</v>
      </c>
      <c r="H459">
        <v>2</v>
      </c>
      <c r="I459" t="s">
        <v>698</v>
      </c>
      <c r="J459" t="s">
        <v>699</v>
      </c>
      <c r="K459" t="s">
        <v>700</v>
      </c>
      <c r="L459">
        <v>1368</v>
      </c>
      <c r="N459">
        <v>1011</v>
      </c>
      <c r="O459" t="s">
        <v>701</v>
      </c>
      <c r="P459" t="s">
        <v>701</v>
      </c>
      <c r="Q459">
        <v>1</v>
      </c>
      <c r="W459">
        <v>0</v>
      </c>
      <c r="X459">
        <v>1372534845</v>
      </c>
      <c r="Y459">
        <v>0.03</v>
      </c>
      <c r="AA459">
        <v>0</v>
      </c>
      <c r="AB459">
        <v>429.09</v>
      </c>
      <c r="AC459">
        <v>11.6</v>
      </c>
      <c r="AD459">
        <v>0</v>
      </c>
      <c r="AE459">
        <v>0</v>
      </c>
      <c r="AF459">
        <v>65.709999999999994</v>
      </c>
      <c r="AG459">
        <v>11.6</v>
      </c>
      <c r="AH459">
        <v>0</v>
      </c>
      <c r="AI459">
        <v>1</v>
      </c>
      <c r="AJ459">
        <v>6.53</v>
      </c>
      <c r="AK459">
        <v>1</v>
      </c>
      <c r="AL459">
        <v>1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4</v>
      </c>
      <c r="AT459">
        <v>0.03</v>
      </c>
      <c r="AU459" t="s">
        <v>4</v>
      </c>
      <c r="AV459">
        <v>0</v>
      </c>
      <c r="AW459">
        <v>2</v>
      </c>
      <c r="AX459">
        <v>16484132</v>
      </c>
      <c r="AY459">
        <v>1</v>
      </c>
      <c r="AZ459">
        <v>0</v>
      </c>
      <c r="BA459">
        <v>450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Y459*Source!I225</f>
        <v>0.14399999999999999</v>
      </c>
      <c r="CY459">
        <f>AB459</f>
        <v>429.09</v>
      </c>
      <c r="CZ459">
        <f>AF459</f>
        <v>65.709999999999994</v>
      </c>
      <c r="DA459">
        <f>AJ459</f>
        <v>6.53</v>
      </c>
      <c r="DB459">
        <v>0</v>
      </c>
    </row>
    <row r="460" spans="1:106" x14ac:dyDescent="0.2">
      <c r="A460">
        <f>ROW(Source!A225)</f>
        <v>225</v>
      </c>
      <c r="B460">
        <v>16483255</v>
      </c>
      <c r="C460">
        <v>16484108</v>
      </c>
      <c r="D460">
        <v>15167588</v>
      </c>
      <c r="E460">
        <v>1</v>
      </c>
      <c r="F460">
        <v>1</v>
      </c>
      <c r="G460">
        <v>1</v>
      </c>
      <c r="H460">
        <v>3</v>
      </c>
      <c r="I460" t="s">
        <v>887</v>
      </c>
      <c r="J460" t="s">
        <v>888</v>
      </c>
      <c r="K460" t="s">
        <v>889</v>
      </c>
      <c r="L460">
        <v>1346</v>
      </c>
      <c r="N460">
        <v>1009</v>
      </c>
      <c r="O460" t="s">
        <v>550</v>
      </c>
      <c r="P460" t="s">
        <v>550</v>
      </c>
      <c r="Q460">
        <v>1</v>
      </c>
      <c r="W460">
        <v>0</v>
      </c>
      <c r="X460">
        <v>-1088866022</v>
      </c>
      <c r="Y460">
        <v>0.32</v>
      </c>
      <c r="AA460">
        <v>198.51</v>
      </c>
      <c r="AB460">
        <v>0</v>
      </c>
      <c r="AC460">
        <v>0</v>
      </c>
      <c r="AD460">
        <v>0</v>
      </c>
      <c r="AE460">
        <v>30.4</v>
      </c>
      <c r="AF460">
        <v>0</v>
      </c>
      <c r="AG460">
        <v>0</v>
      </c>
      <c r="AH460">
        <v>0</v>
      </c>
      <c r="AI460">
        <v>6.53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4</v>
      </c>
      <c r="AT460">
        <v>0.32</v>
      </c>
      <c r="AU460" t="s">
        <v>4</v>
      </c>
      <c r="AV460">
        <v>0</v>
      </c>
      <c r="AW460">
        <v>2</v>
      </c>
      <c r="AX460">
        <v>16484133</v>
      </c>
      <c r="AY460">
        <v>1</v>
      </c>
      <c r="AZ460">
        <v>0</v>
      </c>
      <c r="BA460">
        <v>451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Y460*Source!I225</f>
        <v>1.536</v>
      </c>
      <c r="CY460">
        <f t="shared" ref="CY460:CY466" si="39">AA460</f>
        <v>198.51</v>
      </c>
      <c r="CZ460">
        <f t="shared" ref="CZ460:CZ466" si="40">AE460</f>
        <v>30.4</v>
      </c>
      <c r="DA460">
        <f t="shared" ref="DA460:DA466" si="41">AI460</f>
        <v>6.53</v>
      </c>
      <c r="DB460">
        <v>0</v>
      </c>
    </row>
    <row r="461" spans="1:106" x14ac:dyDescent="0.2">
      <c r="A461">
        <f>ROW(Source!A225)</f>
        <v>225</v>
      </c>
      <c r="B461">
        <v>16483255</v>
      </c>
      <c r="C461">
        <v>16484108</v>
      </c>
      <c r="D461">
        <v>15167867</v>
      </c>
      <c r="E461">
        <v>1</v>
      </c>
      <c r="F461">
        <v>1</v>
      </c>
      <c r="G461">
        <v>1</v>
      </c>
      <c r="H461">
        <v>3</v>
      </c>
      <c r="I461" t="s">
        <v>947</v>
      </c>
      <c r="J461" t="s">
        <v>948</v>
      </c>
      <c r="K461" t="s">
        <v>949</v>
      </c>
      <c r="L461">
        <v>1348</v>
      </c>
      <c r="N461">
        <v>1009</v>
      </c>
      <c r="O461" t="s">
        <v>199</v>
      </c>
      <c r="P461" t="s">
        <v>199</v>
      </c>
      <c r="Q461">
        <v>1000</v>
      </c>
      <c r="W461">
        <v>0</v>
      </c>
      <c r="X461">
        <v>1012095217</v>
      </c>
      <c r="Y461">
        <v>1.0499999999999999E-3</v>
      </c>
      <c r="AA461">
        <v>11884.6</v>
      </c>
      <c r="AB461">
        <v>0</v>
      </c>
      <c r="AC461">
        <v>0</v>
      </c>
      <c r="AD461">
        <v>0</v>
      </c>
      <c r="AE461">
        <v>1820</v>
      </c>
      <c r="AF461">
        <v>0</v>
      </c>
      <c r="AG461">
        <v>0</v>
      </c>
      <c r="AH461">
        <v>0</v>
      </c>
      <c r="AI461">
        <v>6.53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4</v>
      </c>
      <c r="AT461">
        <v>1.0499999999999999E-3</v>
      </c>
      <c r="AU461" t="s">
        <v>4</v>
      </c>
      <c r="AV461">
        <v>0</v>
      </c>
      <c r="AW461">
        <v>2</v>
      </c>
      <c r="AX461">
        <v>16484134</v>
      </c>
      <c r="AY461">
        <v>1</v>
      </c>
      <c r="AZ461">
        <v>0</v>
      </c>
      <c r="BA461">
        <v>452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Y461*Source!I225</f>
        <v>5.0399999999999993E-3</v>
      </c>
      <c r="CY461">
        <f t="shared" si="39"/>
        <v>11884.6</v>
      </c>
      <c r="CZ461">
        <f t="shared" si="40"/>
        <v>1820</v>
      </c>
      <c r="DA461">
        <f t="shared" si="41"/>
        <v>6.53</v>
      </c>
      <c r="DB461">
        <v>0</v>
      </c>
    </row>
    <row r="462" spans="1:106" x14ac:dyDescent="0.2">
      <c r="A462">
        <f>ROW(Source!A225)</f>
        <v>225</v>
      </c>
      <c r="B462">
        <v>16483255</v>
      </c>
      <c r="C462">
        <v>16484108</v>
      </c>
      <c r="D462">
        <v>15203834</v>
      </c>
      <c r="E462">
        <v>1</v>
      </c>
      <c r="F462">
        <v>1</v>
      </c>
      <c r="G462">
        <v>1</v>
      </c>
      <c r="H462">
        <v>3</v>
      </c>
      <c r="I462" t="s">
        <v>893</v>
      </c>
      <c r="J462" t="s">
        <v>894</v>
      </c>
      <c r="K462" t="s">
        <v>895</v>
      </c>
      <c r="L462">
        <v>1346</v>
      </c>
      <c r="N462">
        <v>1009</v>
      </c>
      <c r="O462" t="s">
        <v>550</v>
      </c>
      <c r="P462" t="s">
        <v>550</v>
      </c>
      <c r="Q462">
        <v>1</v>
      </c>
      <c r="W462">
        <v>0</v>
      </c>
      <c r="X462">
        <v>210558753</v>
      </c>
      <c r="Y462">
        <v>0.02</v>
      </c>
      <c r="AA462">
        <v>186.76</v>
      </c>
      <c r="AB462">
        <v>0</v>
      </c>
      <c r="AC462">
        <v>0</v>
      </c>
      <c r="AD462">
        <v>0</v>
      </c>
      <c r="AE462">
        <v>28.6</v>
      </c>
      <c r="AF462">
        <v>0</v>
      </c>
      <c r="AG462">
        <v>0</v>
      </c>
      <c r="AH462">
        <v>0</v>
      </c>
      <c r="AI462">
        <v>6.53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4</v>
      </c>
      <c r="AT462">
        <v>0.02</v>
      </c>
      <c r="AU462" t="s">
        <v>4</v>
      </c>
      <c r="AV462">
        <v>0</v>
      </c>
      <c r="AW462">
        <v>2</v>
      </c>
      <c r="AX462">
        <v>16484135</v>
      </c>
      <c r="AY462">
        <v>1</v>
      </c>
      <c r="AZ462">
        <v>0</v>
      </c>
      <c r="BA462">
        <v>453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Y462*Source!I225</f>
        <v>9.6000000000000002E-2</v>
      </c>
      <c r="CY462">
        <f t="shared" si="39"/>
        <v>186.76</v>
      </c>
      <c r="CZ462">
        <f t="shared" si="40"/>
        <v>28.6</v>
      </c>
      <c r="DA462">
        <f t="shared" si="41"/>
        <v>6.53</v>
      </c>
      <c r="DB462">
        <v>0</v>
      </c>
    </row>
    <row r="463" spans="1:106" x14ac:dyDescent="0.2">
      <c r="A463">
        <f>ROW(Source!A225)</f>
        <v>225</v>
      </c>
      <c r="B463">
        <v>16483255</v>
      </c>
      <c r="C463">
        <v>16484108</v>
      </c>
      <c r="D463">
        <v>15217529</v>
      </c>
      <c r="E463">
        <v>1</v>
      </c>
      <c r="F463">
        <v>1</v>
      </c>
      <c r="G463">
        <v>1</v>
      </c>
      <c r="H463">
        <v>3</v>
      </c>
      <c r="I463" t="s">
        <v>950</v>
      </c>
      <c r="J463" t="s">
        <v>951</v>
      </c>
      <c r="K463" t="s">
        <v>952</v>
      </c>
      <c r="L463">
        <v>1355</v>
      </c>
      <c r="N463">
        <v>1010</v>
      </c>
      <c r="O463" t="s">
        <v>258</v>
      </c>
      <c r="P463" t="s">
        <v>258</v>
      </c>
      <c r="Q463">
        <v>100</v>
      </c>
      <c r="W463">
        <v>0</v>
      </c>
      <c r="X463">
        <v>-1427219203</v>
      </c>
      <c r="Y463">
        <v>0.05</v>
      </c>
      <c r="AA463">
        <v>933.79</v>
      </c>
      <c r="AB463">
        <v>0</v>
      </c>
      <c r="AC463">
        <v>0</v>
      </c>
      <c r="AD463">
        <v>0</v>
      </c>
      <c r="AE463">
        <v>143</v>
      </c>
      <c r="AF463">
        <v>0</v>
      </c>
      <c r="AG463">
        <v>0</v>
      </c>
      <c r="AH463">
        <v>0</v>
      </c>
      <c r="AI463">
        <v>6.53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4</v>
      </c>
      <c r="AT463">
        <v>0.05</v>
      </c>
      <c r="AU463" t="s">
        <v>4</v>
      </c>
      <c r="AV463">
        <v>0</v>
      </c>
      <c r="AW463">
        <v>2</v>
      </c>
      <c r="AX463">
        <v>16484136</v>
      </c>
      <c r="AY463">
        <v>1</v>
      </c>
      <c r="AZ463">
        <v>0</v>
      </c>
      <c r="BA463">
        <v>454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Y463*Source!I225</f>
        <v>0.24</v>
      </c>
      <c r="CY463">
        <f t="shared" si="39"/>
        <v>933.79</v>
      </c>
      <c r="CZ463">
        <f t="shared" si="40"/>
        <v>143</v>
      </c>
      <c r="DA463">
        <f t="shared" si="41"/>
        <v>6.53</v>
      </c>
      <c r="DB463">
        <v>0</v>
      </c>
    </row>
    <row r="464" spans="1:106" x14ac:dyDescent="0.2">
      <c r="A464">
        <f>ROW(Source!A225)</f>
        <v>225</v>
      </c>
      <c r="B464">
        <v>16483255</v>
      </c>
      <c r="C464">
        <v>16484108</v>
      </c>
      <c r="D464">
        <v>15217579</v>
      </c>
      <c r="E464">
        <v>1</v>
      </c>
      <c r="F464">
        <v>1</v>
      </c>
      <c r="G464">
        <v>1</v>
      </c>
      <c r="H464">
        <v>3</v>
      </c>
      <c r="I464" t="s">
        <v>953</v>
      </c>
      <c r="J464" t="s">
        <v>954</v>
      </c>
      <c r="K464" t="s">
        <v>955</v>
      </c>
      <c r="L464">
        <v>1356</v>
      </c>
      <c r="N464">
        <v>1010</v>
      </c>
      <c r="O464" t="s">
        <v>127</v>
      </c>
      <c r="P464" t="s">
        <v>127</v>
      </c>
      <c r="Q464">
        <v>1000</v>
      </c>
      <c r="W464">
        <v>0</v>
      </c>
      <c r="X464">
        <v>2033598199</v>
      </c>
      <c r="Y464">
        <v>1.2200000000000001E-2</v>
      </c>
      <c r="AA464">
        <v>1150.6500000000001</v>
      </c>
      <c r="AB464">
        <v>0</v>
      </c>
      <c r="AC464">
        <v>0</v>
      </c>
      <c r="AD464">
        <v>0</v>
      </c>
      <c r="AE464">
        <v>176.21</v>
      </c>
      <c r="AF464">
        <v>0</v>
      </c>
      <c r="AG464">
        <v>0</v>
      </c>
      <c r="AH464">
        <v>0</v>
      </c>
      <c r="AI464">
        <v>6.53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4</v>
      </c>
      <c r="AT464">
        <v>1.2200000000000001E-2</v>
      </c>
      <c r="AU464" t="s">
        <v>4</v>
      </c>
      <c r="AV464">
        <v>0</v>
      </c>
      <c r="AW464">
        <v>2</v>
      </c>
      <c r="AX464">
        <v>16484137</v>
      </c>
      <c r="AY464">
        <v>1</v>
      </c>
      <c r="AZ464">
        <v>0</v>
      </c>
      <c r="BA464">
        <v>455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Y464*Source!I225</f>
        <v>5.8560000000000001E-2</v>
      </c>
      <c r="CY464">
        <f t="shared" si="39"/>
        <v>1150.6500000000001</v>
      </c>
      <c r="CZ464">
        <f t="shared" si="40"/>
        <v>176.21</v>
      </c>
      <c r="DA464">
        <f t="shared" si="41"/>
        <v>6.53</v>
      </c>
      <c r="DB464">
        <v>0</v>
      </c>
    </row>
    <row r="465" spans="1:106" x14ac:dyDescent="0.2">
      <c r="A465">
        <f>ROW(Source!A225)</f>
        <v>225</v>
      </c>
      <c r="B465">
        <v>16483255</v>
      </c>
      <c r="C465">
        <v>16484108</v>
      </c>
      <c r="D465">
        <v>15223466</v>
      </c>
      <c r="E465">
        <v>1</v>
      </c>
      <c r="F465">
        <v>1</v>
      </c>
      <c r="G465">
        <v>1</v>
      </c>
      <c r="H465">
        <v>3</v>
      </c>
      <c r="I465" t="s">
        <v>417</v>
      </c>
      <c r="J465" t="s">
        <v>420</v>
      </c>
      <c r="K465" t="s">
        <v>418</v>
      </c>
      <c r="L465">
        <v>1477</v>
      </c>
      <c r="N465">
        <v>1013</v>
      </c>
      <c r="O465" t="s">
        <v>419</v>
      </c>
      <c r="P465" t="s">
        <v>421</v>
      </c>
      <c r="Q465">
        <v>1</v>
      </c>
      <c r="W465">
        <v>0</v>
      </c>
      <c r="X465">
        <v>949318516</v>
      </c>
      <c r="Y465">
        <v>0.1</v>
      </c>
      <c r="AA465">
        <v>138806.84</v>
      </c>
      <c r="AB465">
        <v>0</v>
      </c>
      <c r="AC465">
        <v>0</v>
      </c>
      <c r="AD465">
        <v>0</v>
      </c>
      <c r="AE465">
        <v>21256.79</v>
      </c>
      <c r="AF465">
        <v>0</v>
      </c>
      <c r="AG465">
        <v>0</v>
      </c>
      <c r="AH465">
        <v>0</v>
      </c>
      <c r="AI465">
        <v>6.53</v>
      </c>
      <c r="AJ465">
        <v>1</v>
      </c>
      <c r="AK465">
        <v>1</v>
      </c>
      <c r="AL465">
        <v>1</v>
      </c>
      <c r="AN465">
        <v>0</v>
      </c>
      <c r="AO465">
        <v>0</v>
      </c>
      <c r="AP465">
        <v>0</v>
      </c>
      <c r="AQ465">
        <v>0</v>
      </c>
      <c r="AR465">
        <v>0</v>
      </c>
      <c r="AS465" t="s">
        <v>4</v>
      </c>
      <c r="AT465">
        <v>0.1</v>
      </c>
      <c r="AU465" t="s">
        <v>4</v>
      </c>
      <c r="AV465">
        <v>0</v>
      </c>
      <c r="AW465">
        <v>1</v>
      </c>
      <c r="AX465">
        <v>-1</v>
      </c>
      <c r="AY465">
        <v>0</v>
      </c>
      <c r="AZ465">
        <v>0</v>
      </c>
      <c r="BA465" t="s">
        <v>4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Y465*Source!I225</f>
        <v>0.48</v>
      </c>
      <c r="CY465">
        <f t="shared" si="39"/>
        <v>138806.84</v>
      </c>
      <c r="CZ465">
        <f t="shared" si="40"/>
        <v>21256.79</v>
      </c>
      <c r="DA465">
        <f t="shared" si="41"/>
        <v>6.53</v>
      </c>
      <c r="DB465">
        <v>0</v>
      </c>
    </row>
    <row r="466" spans="1:106" x14ac:dyDescent="0.2">
      <c r="A466">
        <f>ROW(Source!A225)</f>
        <v>225</v>
      </c>
      <c r="B466">
        <v>16483255</v>
      </c>
      <c r="C466">
        <v>16484108</v>
      </c>
      <c r="D466">
        <v>15164559</v>
      </c>
      <c r="E466">
        <v>17</v>
      </c>
      <c r="F466">
        <v>1</v>
      </c>
      <c r="G466">
        <v>1</v>
      </c>
      <c r="H466">
        <v>3</v>
      </c>
      <c r="I466" t="s">
        <v>908</v>
      </c>
      <c r="J466" t="s">
        <v>4</v>
      </c>
      <c r="K466" t="s">
        <v>909</v>
      </c>
      <c r="L466">
        <v>1374</v>
      </c>
      <c r="N466">
        <v>1013</v>
      </c>
      <c r="O466" t="s">
        <v>910</v>
      </c>
      <c r="P466" t="s">
        <v>910</v>
      </c>
      <c r="Q466">
        <v>1</v>
      </c>
      <c r="W466">
        <v>0</v>
      </c>
      <c r="X466">
        <v>-1731369543</v>
      </c>
      <c r="Y466">
        <v>1.18</v>
      </c>
      <c r="AA466">
        <v>1</v>
      </c>
      <c r="AB466">
        <v>0</v>
      </c>
      <c r="AC466">
        <v>0</v>
      </c>
      <c r="AD466">
        <v>0</v>
      </c>
      <c r="AE466">
        <v>1</v>
      </c>
      <c r="AF466">
        <v>0</v>
      </c>
      <c r="AG466">
        <v>0</v>
      </c>
      <c r="AH466">
        <v>0</v>
      </c>
      <c r="AI466">
        <v>1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4</v>
      </c>
      <c r="AT466">
        <v>1.18</v>
      </c>
      <c r="AU466" t="s">
        <v>4</v>
      </c>
      <c r="AV466">
        <v>0</v>
      </c>
      <c r="AW466">
        <v>2</v>
      </c>
      <c r="AX466">
        <v>16484138</v>
      </c>
      <c r="AY466">
        <v>1</v>
      </c>
      <c r="AZ466">
        <v>0</v>
      </c>
      <c r="BA466">
        <v>456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Y466*Source!I225</f>
        <v>5.6639999999999997</v>
      </c>
      <c r="CY466">
        <f t="shared" si="39"/>
        <v>1</v>
      </c>
      <c r="CZ466">
        <f t="shared" si="40"/>
        <v>1</v>
      </c>
      <c r="DA466">
        <f t="shared" si="41"/>
        <v>1</v>
      </c>
      <c r="DB466">
        <v>0</v>
      </c>
    </row>
    <row r="467" spans="1:106" x14ac:dyDescent="0.2">
      <c r="A467">
        <f>ROW(Source!A228)</f>
        <v>228</v>
      </c>
      <c r="B467">
        <v>16483241</v>
      </c>
      <c r="C467">
        <v>16484141</v>
      </c>
      <c r="D467">
        <v>15430397</v>
      </c>
      <c r="E467">
        <v>1</v>
      </c>
      <c r="F467">
        <v>1</v>
      </c>
      <c r="G467">
        <v>1</v>
      </c>
      <c r="H467">
        <v>1</v>
      </c>
      <c r="I467" t="s">
        <v>761</v>
      </c>
      <c r="J467" t="s">
        <v>4</v>
      </c>
      <c r="K467" t="s">
        <v>762</v>
      </c>
      <c r="L467">
        <v>1191</v>
      </c>
      <c r="N467">
        <v>1013</v>
      </c>
      <c r="O467" t="s">
        <v>695</v>
      </c>
      <c r="P467" t="s">
        <v>695</v>
      </c>
      <c r="Q467">
        <v>1</v>
      </c>
      <c r="W467">
        <v>0</v>
      </c>
      <c r="X467">
        <v>-1081351934</v>
      </c>
      <c r="Y467">
        <v>3.76</v>
      </c>
      <c r="AA467">
        <v>0</v>
      </c>
      <c r="AB467">
        <v>0</v>
      </c>
      <c r="AC467">
        <v>0</v>
      </c>
      <c r="AD467">
        <v>9.4</v>
      </c>
      <c r="AE467">
        <v>0</v>
      </c>
      <c r="AF467">
        <v>0</v>
      </c>
      <c r="AG467">
        <v>0</v>
      </c>
      <c r="AH467">
        <v>9.4</v>
      </c>
      <c r="AI467">
        <v>1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4</v>
      </c>
      <c r="AT467">
        <v>3.76</v>
      </c>
      <c r="AU467" t="s">
        <v>4</v>
      </c>
      <c r="AV467">
        <v>1</v>
      </c>
      <c r="AW467">
        <v>2</v>
      </c>
      <c r="AX467">
        <v>16484150</v>
      </c>
      <c r="AY467">
        <v>1</v>
      </c>
      <c r="AZ467">
        <v>0</v>
      </c>
      <c r="BA467">
        <v>457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Y467*Source!I228</f>
        <v>10.0768</v>
      </c>
      <c r="CY467">
        <f>AD467</f>
        <v>9.4</v>
      </c>
      <c r="CZ467">
        <f>AH467</f>
        <v>9.4</v>
      </c>
      <c r="DA467">
        <f>AL467</f>
        <v>1</v>
      </c>
      <c r="DB467">
        <v>0</v>
      </c>
    </row>
    <row r="468" spans="1:106" x14ac:dyDescent="0.2">
      <c r="A468">
        <f>ROW(Source!A228)</f>
        <v>228</v>
      </c>
      <c r="B468">
        <v>16483241</v>
      </c>
      <c r="C468">
        <v>16484141</v>
      </c>
      <c r="D468">
        <v>15430395</v>
      </c>
      <c r="E468">
        <v>1</v>
      </c>
      <c r="F468">
        <v>1</v>
      </c>
      <c r="G468">
        <v>1</v>
      </c>
      <c r="H468">
        <v>1</v>
      </c>
      <c r="I468" t="s">
        <v>696</v>
      </c>
      <c r="J468" t="s">
        <v>4</v>
      </c>
      <c r="K468" t="s">
        <v>697</v>
      </c>
      <c r="L468">
        <v>1191</v>
      </c>
      <c r="N468">
        <v>1013</v>
      </c>
      <c r="O468" t="s">
        <v>695</v>
      </c>
      <c r="P468" t="s">
        <v>695</v>
      </c>
      <c r="Q468">
        <v>1</v>
      </c>
      <c r="W468">
        <v>0</v>
      </c>
      <c r="X468">
        <v>-1417349443</v>
      </c>
      <c r="Y468">
        <v>0.02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1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4</v>
      </c>
      <c r="AT468">
        <v>0.02</v>
      </c>
      <c r="AU468" t="s">
        <v>4</v>
      </c>
      <c r="AV468">
        <v>2</v>
      </c>
      <c r="AW468">
        <v>2</v>
      </c>
      <c r="AX468">
        <v>16484151</v>
      </c>
      <c r="AY468">
        <v>1</v>
      </c>
      <c r="AZ468">
        <v>0</v>
      </c>
      <c r="BA468">
        <v>458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Y468*Source!I228</f>
        <v>5.3600000000000002E-2</v>
      </c>
      <c r="CY468">
        <f>AD468</f>
        <v>0</v>
      </c>
      <c r="CZ468">
        <f>AH468</f>
        <v>0</v>
      </c>
      <c r="DA468">
        <f>AL468</f>
        <v>1</v>
      </c>
      <c r="DB468">
        <v>0</v>
      </c>
    </row>
    <row r="469" spans="1:106" x14ac:dyDescent="0.2">
      <c r="A469">
        <f>ROW(Source!A228)</f>
        <v>228</v>
      </c>
      <c r="B469">
        <v>16483241</v>
      </c>
      <c r="C469">
        <v>16484141</v>
      </c>
      <c r="D469">
        <v>15247680</v>
      </c>
      <c r="E469">
        <v>1</v>
      </c>
      <c r="F469">
        <v>1</v>
      </c>
      <c r="G469">
        <v>1</v>
      </c>
      <c r="H469">
        <v>2</v>
      </c>
      <c r="I469" t="s">
        <v>726</v>
      </c>
      <c r="J469" t="s">
        <v>727</v>
      </c>
      <c r="K469" t="s">
        <v>728</v>
      </c>
      <c r="L469">
        <v>1368</v>
      </c>
      <c r="N469">
        <v>1011</v>
      </c>
      <c r="O469" t="s">
        <v>701</v>
      </c>
      <c r="P469" t="s">
        <v>701</v>
      </c>
      <c r="Q469">
        <v>1</v>
      </c>
      <c r="W469">
        <v>0</v>
      </c>
      <c r="X469">
        <v>-1718674368</v>
      </c>
      <c r="Y469">
        <v>0.01</v>
      </c>
      <c r="AA469">
        <v>0</v>
      </c>
      <c r="AB469">
        <v>111.99</v>
      </c>
      <c r="AC469">
        <v>13.5</v>
      </c>
      <c r="AD469">
        <v>0</v>
      </c>
      <c r="AE469">
        <v>0</v>
      </c>
      <c r="AF469">
        <v>111.99</v>
      </c>
      <c r="AG469">
        <v>13.5</v>
      </c>
      <c r="AH469">
        <v>0</v>
      </c>
      <c r="AI469">
        <v>1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4</v>
      </c>
      <c r="AT469">
        <v>0.01</v>
      </c>
      <c r="AU469" t="s">
        <v>4</v>
      </c>
      <c r="AV469">
        <v>0</v>
      </c>
      <c r="AW469">
        <v>2</v>
      </c>
      <c r="AX469">
        <v>16484152</v>
      </c>
      <c r="AY469">
        <v>1</v>
      </c>
      <c r="AZ469">
        <v>0</v>
      </c>
      <c r="BA469">
        <v>459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Y469*Source!I228</f>
        <v>2.6800000000000001E-2</v>
      </c>
      <c r="CY469">
        <f>AB469</f>
        <v>111.99</v>
      </c>
      <c r="CZ469">
        <f>AF469</f>
        <v>111.99</v>
      </c>
      <c r="DA469">
        <f>AJ469</f>
        <v>1</v>
      </c>
      <c r="DB469">
        <v>0</v>
      </c>
    </row>
    <row r="470" spans="1:106" x14ac:dyDescent="0.2">
      <c r="A470">
        <f>ROW(Source!A228)</f>
        <v>228</v>
      </c>
      <c r="B470">
        <v>16483241</v>
      </c>
      <c r="C470">
        <v>16484141</v>
      </c>
      <c r="D470">
        <v>15249073</v>
      </c>
      <c r="E470">
        <v>1</v>
      </c>
      <c r="F470">
        <v>1</v>
      </c>
      <c r="G470">
        <v>1</v>
      </c>
      <c r="H470">
        <v>2</v>
      </c>
      <c r="I470" t="s">
        <v>698</v>
      </c>
      <c r="J470" t="s">
        <v>699</v>
      </c>
      <c r="K470" t="s">
        <v>700</v>
      </c>
      <c r="L470">
        <v>1368</v>
      </c>
      <c r="N470">
        <v>1011</v>
      </c>
      <c r="O470" t="s">
        <v>701</v>
      </c>
      <c r="P470" t="s">
        <v>701</v>
      </c>
      <c r="Q470">
        <v>1</v>
      </c>
      <c r="W470">
        <v>0</v>
      </c>
      <c r="X470">
        <v>1372534845</v>
      </c>
      <c r="Y470">
        <v>0.01</v>
      </c>
      <c r="AA470">
        <v>0</v>
      </c>
      <c r="AB470">
        <v>65.709999999999994</v>
      </c>
      <c r="AC470">
        <v>11.6</v>
      </c>
      <c r="AD470">
        <v>0</v>
      </c>
      <c r="AE470">
        <v>0</v>
      </c>
      <c r="AF470">
        <v>65.709999999999994</v>
      </c>
      <c r="AG470">
        <v>11.6</v>
      </c>
      <c r="AH470">
        <v>0</v>
      </c>
      <c r="AI470">
        <v>1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4</v>
      </c>
      <c r="AT470">
        <v>0.01</v>
      </c>
      <c r="AU470" t="s">
        <v>4</v>
      </c>
      <c r="AV470">
        <v>0</v>
      </c>
      <c r="AW470">
        <v>2</v>
      </c>
      <c r="AX470">
        <v>16484153</v>
      </c>
      <c r="AY470">
        <v>1</v>
      </c>
      <c r="AZ470">
        <v>0</v>
      </c>
      <c r="BA470">
        <v>460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Y470*Source!I228</f>
        <v>2.6800000000000001E-2</v>
      </c>
      <c r="CY470">
        <f>AB470</f>
        <v>65.709999999999994</v>
      </c>
      <c r="CZ470">
        <f>AF470</f>
        <v>65.709999999999994</v>
      </c>
      <c r="DA470">
        <f>AJ470</f>
        <v>1</v>
      </c>
      <c r="DB470">
        <v>0</v>
      </c>
    </row>
    <row r="471" spans="1:106" x14ac:dyDescent="0.2">
      <c r="A471">
        <f>ROW(Source!A228)</f>
        <v>228</v>
      </c>
      <c r="B471">
        <v>16483241</v>
      </c>
      <c r="C471">
        <v>16484141</v>
      </c>
      <c r="D471">
        <v>15167588</v>
      </c>
      <c r="E471">
        <v>1</v>
      </c>
      <c r="F471">
        <v>1</v>
      </c>
      <c r="G471">
        <v>1</v>
      </c>
      <c r="H471">
        <v>3</v>
      </c>
      <c r="I471" t="s">
        <v>887</v>
      </c>
      <c r="J471" t="s">
        <v>888</v>
      </c>
      <c r="K471" t="s">
        <v>889</v>
      </c>
      <c r="L471">
        <v>1346</v>
      </c>
      <c r="N471">
        <v>1009</v>
      </c>
      <c r="O471" t="s">
        <v>550</v>
      </c>
      <c r="P471" t="s">
        <v>550</v>
      </c>
      <c r="Q471">
        <v>1</v>
      </c>
      <c r="W471">
        <v>0</v>
      </c>
      <c r="X471">
        <v>-1088866022</v>
      </c>
      <c r="Y471">
        <v>0.16</v>
      </c>
      <c r="AA471">
        <v>30.4</v>
      </c>
      <c r="AB471">
        <v>0</v>
      </c>
      <c r="AC471">
        <v>0</v>
      </c>
      <c r="AD471">
        <v>0</v>
      </c>
      <c r="AE471">
        <v>30.4</v>
      </c>
      <c r="AF471">
        <v>0</v>
      </c>
      <c r="AG471">
        <v>0</v>
      </c>
      <c r="AH471">
        <v>0</v>
      </c>
      <c r="AI471">
        <v>1</v>
      </c>
      <c r="AJ471">
        <v>1</v>
      </c>
      <c r="AK471">
        <v>1</v>
      </c>
      <c r="AL471">
        <v>1</v>
      </c>
      <c r="AN471">
        <v>0</v>
      </c>
      <c r="AO471">
        <v>1</v>
      </c>
      <c r="AP471">
        <v>0</v>
      </c>
      <c r="AQ471">
        <v>0</v>
      </c>
      <c r="AR471">
        <v>0</v>
      </c>
      <c r="AS471" t="s">
        <v>4</v>
      </c>
      <c r="AT471">
        <v>0.16</v>
      </c>
      <c r="AU471" t="s">
        <v>4</v>
      </c>
      <c r="AV471">
        <v>0</v>
      </c>
      <c r="AW471">
        <v>2</v>
      </c>
      <c r="AX471">
        <v>16484154</v>
      </c>
      <c r="AY471">
        <v>1</v>
      </c>
      <c r="AZ471">
        <v>0</v>
      </c>
      <c r="BA471">
        <v>461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Y471*Source!I228</f>
        <v>0.42880000000000001</v>
      </c>
      <c r="CY471">
        <f>AA471</f>
        <v>30.4</v>
      </c>
      <c r="CZ471">
        <f>AE471</f>
        <v>30.4</v>
      </c>
      <c r="DA471">
        <f>AI471</f>
        <v>1</v>
      </c>
      <c r="DB471">
        <v>0</v>
      </c>
    </row>
    <row r="472" spans="1:106" x14ac:dyDescent="0.2">
      <c r="A472">
        <f>ROW(Source!A228)</f>
        <v>228</v>
      </c>
      <c r="B472">
        <v>16483241</v>
      </c>
      <c r="C472">
        <v>16484141</v>
      </c>
      <c r="D472">
        <v>15167600</v>
      </c>
      <c r="E472">
        <v>1</v>
      </c>
      <c r="F472">
        <v>1</v>
      </c>
      <c r="G472">
        <v>1</v>
      </c>
      <c r="H472">
        <v>3</v>
      </c>
      <c r="I472" t="s">
        <v>956</v>
      </c>
      <c r="J472" t="s">
        <v>957</v>
      </c>
      <c r="K472" t="s">
        <v>958</v>
      </c>
      <c r="L472">
        <v>1308</v>
      </c>
      <c r="N472">
        <v>1003</v>
      </c>
      <c r="O472" t="s">
        <v>38</v>
      </c>
      <c r="P472" t="s">
        <v>38</v>
      </c>
      <c r="Q472">
        <v>100</v>
      </c>
      <c r="W472">
        <v>0</v>
      </c>
      <c r="X472">
        <v>568244124</v>
      </c>
      <c r="Y472">
        <v>5.5E-2</v>
      </c>
      <c r="AA472">
        <v>120</v>
      </c>
      <c r="AB472">
        <v>0</v>
      </c>
      <c r="AC472">
        <v>0</v>
      </c>
      <c r="AD472">
        <v>0</v>
      </c>
      <c r="AE472">
        <v>120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4</v>
      </c>
      <c r="AT472">
        <v>5.5E-2</v>
      </c>
      <c r="AU472" t="s">
        <v>4</v>
      </c>
      <c r="AV472">
        <v>0</v>
      </c>
      <c r="AW472">
        <v>2</v>
      </c>
      <c r="AX472">
        <v>16484155</v>
      </c>
      <c r="AY472">
        <v>1</v>
      </c>
      <c r="AZ472">
        <v>0</v>
      </c>
      <c r="BA472">
        <v>462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Y472*Source!I228</f>
        <v>0.1474</v>
      </c>
      <c r="CY472">
        <f>AA472</f>
        <v>120</v>
      </c>
      <c r="CZ472">
        <f>AE472</f>
        <v>120</v>
      </c>
      <c r="DA472">
        <f>AI472</f>
        <v>1</v>
      </c>
      <c r="DB472">
        <v>0</v>
      </c>
    </row>
    <row r="473" spans="1:106" x14ac:dyDescent="0.2">
      <c r="A473">
        <f>ROW(Source!A228)</f>
        <v>228</v>
      </c>
      <c r="B473">
        <v>16483241</v>
      </c>
      <c r="C473">
        <v>16484141</v>
      </c>
      <c r="D473">
        <v>15203834</v>
      </c>
      <c r="E473">
        <v>1</v>
      </c>
      <c r="F473">
        <v>1</v>
      </c>
      <c r="G473">
        <v>1</v>
      </c>
      <c r="H473">
        <v>3</v>
      </c>
      <c r="I473" t="s">
        <v>893</v>
      </c>
      <c r="J473" t="s">
        <v>894</v>
      </c>
      <c r="K473" t="s">
        <v>895</v>
      </c>
      <c r="L473">
        <v>1346</v>
      </c>
      <c r="N473">
        <v>1009</v>
      </c>
      <c r="O473" t="s">
        <v>550</v>
      </c>
      <c r="P473" t="s">
        <v>550</v>
      </c>
      <c r="Q473">
        <v>1</v>
      </c>
      <c r="W473">
        <v>0</v>
      </c>
      <c r="X473">
        <v>210558753</v>
      </c>
      <c r="Y473">
        <v>0.05</v>
      </c>
      <c r="AA473">
        <v>28.6</v>
      </c>
      <c r="AB473">
        <v>0</v>
      </c>
      <c r="AC473">
        <v>0</v>
      </c>
      <c r="AD473">
        <v>0</v>
      </c>
      <c r="AE473">
        <v>28.6</v>
      </c>
      <c r="AF473">
        <v>0</v>
      </c>
      <c r="AG473">
        <v>0</v>
      </c>
      <c r="AH473">
        <v>0</v>
      </c>
      <c r="AI473">
        <v>1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4</v>
      </c>
      <c r="AT473">
        <v>0.05</v>
      </c>
      <c r="AU473" t="s">
        <v>4</v>
      </c>
      <c r="AV473">
        <v>0</v>
      </c>
      <c r="AW473">
        <v>2</v>
      </c>
      <c r="AX473">
        <v>16484156</v>
      </c>
      <c r="AY473">
        <v>1</v>
      </c>
      <c r="AZ473">
        <v>0</v>
      </c>
      <c r="BA473">
        <v>463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Y473*Source!I228</f>
        <v>0.13400000000000001</v>
      </c>
      <c r="CY473">
        <f>AA473</f>
        <v>28.6</v>
      </c>
      <c r="CZ473">
        <f>AE473</f>
        <v>28.6</v>
      </c>
      <c r="DA473">
        <f>AI473</f>
        <v>1</v>
      </c>
      <c r="DB473">
        <v>0</v>
      </c>
    </row>
    <row r="474" spans="1:106" x14ac:dyDescent="0.2">
      <c r="A474">
        <f>ROW(Source!A228)</f>
        <v>228</v>
      </c>
      <c r="B474">
        <v>16483241</v>
      </c>
      <c r="C474">
        <v>16484141</v>
      </c>
      <c r="D474">
        <v>15223433</v>
      </c>
      <c r="E474">
        <v>1</v>
      </c>
      <c r="F474">
        <v>1</v>
      </c>
      <c r="G474">
        <v>1</v>
      </c>
      <c r="H474">
        <v>3</v>
      </c>
      <c r="I474" t="s">
        <v>427</v>
      </c>
      <c r="J474" t="s">
        <v>429</v>
      </c>
      <c r="K474" t="s">
        <v>428</v>
      </c>
      <c r="L474">
        <v>1477</v>
      </c>
      <c r="N474">
        <v>1013</v>
      </c>
      <c r="O474" t="s">
        <v>419</v>
      </c>
      <c r="P474" t="s">
        <v>421</v>
      </c>
      <c r="Q474">
        <v>1</v>
      </c>
      <c r="W474">
        <v>0</v>
      </c>
      <c r="X474">
        <v>-1806635199</v>
      </c>
      <c r="Y474">
        <v>0.1</v>
      </c>
      <c r="AA474">
        <v>14498.24</v>
      </c>
      <c r="AB474">
        <v>0</v>
      </c>
      <c r="AC474">
        <v>0</v>
      </c>
      <c r="AD474">
        <v>0</v>
      </c>
      <c r="AE474">
        <v>14498.24</v>
      </c>
      <c r="AF474">
        <v>0</v>
      </c>
      <c r="AG474">
        <v>0</v>
      </c>
      <c r="AH474">
        <v>0</v>
      </c>
      <c r="AI474">
        <v>1</v>
      </c>
      <c r="AJ474">
        <v>1</v>
      </c>
      <c r="AK474">
        <v>1</v>
      </c>
      <c r="AL474">
        <v>1</v>
      </c>
      <c r="AN474">
        <v>0</v>
      </c>
      <c r="AO474">
        <v>0</v>
      </c>
      <c r="AP474">
        <v>0</v>
      </c>
      <c r="AQ474">
        <v>0</v>
      </c>
      <c r="AR474">
        <v>0</v>
      </c>
      <c r="AS474" t="s">
        <v>4</v>
      </c>
      <c r="AT474">
        <v>0.1</v>
      </c>
      <c r="AU474" t="s">
        <v>4</v>
      </c>
      <c r="AV474">
        <v>0</v>
      </c>
      <c r="AW474">
        <v>1</v>
      </c>
      <c r="AX474">
        <v>-1</v>
      </c>
      <c r="AY474">
        <v>0</v>
      </c>
      <c r="AZ474">
        <v>0</v>
      </c>
      <c r="BA474" t="s">
        <v>4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Y474*Source!I228</f>
        <v>0.26800000000000002</v>
      </c>
      <c r="CY474">
        <f>AA474</f>
        <v>14498.24</v>
      </c>
      <c r="CZ474">
        <f>AE474</f>
        <v>14498.24</v>
      </c>
      <c r="DA474">
        <f>AI474</f>
        <v>1</v>
      </c>
      <c r="DB474">
        <v>0</v>
      </c>
    </row>
    <row r="475" spans="1:106" x14ac:dyDescent="0.2">
      <c r="A475">
        <f>ROW(Source!A228)</f>
        <v>228</v>
      </c>
      <c r="B475">
        <v>16483241</v>
      </c>
      <c r="C475">
        <v>16484141</v>
      </c>
      <c r="D475">
        <v>15164559</v>
      </c>
      <c r="E475">
        <v>17</v>
      </c>
      <c r="F475">
        <v>1</v>
      </c>
      <c r="G475">
        <v>1</v>
      </c>
      <c r="H475">
        <v>3</v>
      </c>
      <c r="I475" t="s">
        <v>908</v>
      </c>
      <c r="J475" t="s">
        <v>4</v>
      </c>
      <c r="K475" t="s">
        <v>909</v>
      </c>
      <c r="L475">
        <v>1374</v>
      </c>
      <c r="N475">
        <v>1013</v>
      </c>
      <c r="O475" t="s">
        <v>910</v>
      </c>
      <c r="P475" t="s">
        <v>910</v>
      </c>
      <c r="Q475">
        <v>1</v>
      </c>
      <c r="W475">
        <v>0</v>
      </c>
      <c r="X475">
        <v>-1731369543</v>
      </c>
      <c r="Y475">
        <v>0.71</v>
      </c>
      <c r="AA475">
        <v>1</v>
      </c>
      <c r="AB475">
        <v>0</v>
      </c>
      <c r="AC475">
        <v>0</v>
      </c>
      <c r="AD475">
        <v>0</v>
      </c>
      <c r="AE475">
        <v>1</v>
      </c>
      <c r="AF475">
        <v>0</v>
      </c>
      <c r="AG475">
        <v>0</v>
      </c>
      <c r="AH475">
        <v>0</v>
      </c>
      <c r="AI475">
        <v>1</v>
      </c>
      <c r="AJ475">
        <v>1</v>
      </c>
      <c r="AK475">
        <v>1</v>
      </c>
      <c r="AL475">
        <v>1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4</v>
      </c>
      <c r="AT475">
        <v>0.71</v>
      </c>
      <c r="AU475" t="s">
        <v>4</v>
      </c>
      <c r="AV475">
        <v>0</v>
      </c>
      <c r="AW475">
        <v>2</v>
      </c>
      <c r="AX475">
        <v>16484157</v>
      </c>
      <c r="AY475">
        <v>1</v>
      </c>
      <c r="AZ475">
        <v>0</v>
      </c>
      <c r="BA475">
        <v>464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Y475*Source!I228</f>
        <v>1.9028</v>
      </c>
      <c r="CY475">
        <f>AA475</f>
        <v>1</v>
      </c>
      <c r="CZ475">
        <f>AE475</f>
        <v>1</v>
      </c>
      <c r="DA475">
        <f>AI475</f>
        <v>1</v>
      </c>
      <c r="DB475">
        <v>0</v>
      </c>
    </row>
    <row r="476" spans="1:106" x14ac:dyDescent="0.2">
      <c r="A476">
        <f>ROW(Source!A229)</f>
        <v>229</v>
      </c>
      <c r="B476">
        <v>16483255</v>
      </c>
      <c r="C476">
        <v>16484141</v>
      </c>
      <c r="D476">
        <v>15430397</v>
      </c>
      <c r="E476">
        <v>1</v>
      </c>
      <c r="F476">
        <v>1</v>
      </c>
      <c r="G476">
        <v>1</v>
      </c>
      <c r="H476">
        <v>1</v>
      </c>
      <c r="I476" t="s">
        <v>761</v>
      </c>
      <c r="J476" t="s">
        <v>4</v>
      </c>
      <c r="K476" t="s">
        <v>762</v>
      </c>
      <c r="L476">
        <v>1191</v>
      </c>
      <c r="N476">
        <v>1013</v>
      </c>
      <c r="O476" t="s">
        <v>695</v>
      </c>
      <c r="P476" t="s">
        <v>695</v>
      </c>
      <c r="Q476">
        <v>1</v>
      </c>
      <c r="W476">
        <v>0</v>
      </c>
      <c r="X476">
        <v>-1081351934</v>
      </c>
      <c r="Y476">
        <v>3.76</v>
      </c>
      <c r="AA476">
        <v>0</v>
      </c>
      <c r="AB476">
        <v>0</v>
      </c>
      <c r="AC476">
        <v>0</v>
      </c>
      <c r="AD476">
        <v>61.38</v>
      </c>
      <c r="AE476">
        <v>0</v>
      </c>
      <c r="AF476">
        <v>0</v>
      </c>
      <c r="AG476">
        <v>0</v>
      </c>
      <c r="AH476">
        <v>9.4</v>
      </c>
      <c r="AI476">
        <v>1</v>
      </c>
      <c r="AJ476">
        <v>1</v>
      </c>
      <c r="AK476">
        <v>1</v>
      </c>
      <c r="AL476">
        <v>6.53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4</v>
      </c>
      <c r="AT476">
        <v>3.76</v>
      </c>
      <c r="AU476" t="s">
        <v>4</v>
      </c>
      <c r="AV476">
        <v>1</v>
      </c>
      <c r="AW476">
        <v>2</v>
      </c>
      <c r="AX476">
        <v>16484150</v>
      </c>
      <c r="AY476">
        <v>1</v>
      </c>
      <c r="AZ476">
        <v>0</v>
      </c>
      <c r="BA476">
        <v>465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Y476*Source!I229</f>
        <v>10.0768</v>
      </c>
      <c r="CY476">
        <f>AD476</f>
        <v>61.38</v>
      </c>
      <c r="CZ476">
        <f>AH476</f>
        <v>9.4</v>
      </c>
      <c r="DA476">
        <f>AL476</f>
        <v>6.53</v>
      </c>
      <c r="DB476">
        <v>0</v>
      </c>
    </row>
    <row r="477" spans="1:106" x14ac:dyDescent="0.2">
      <c r="A477">
        <f>ROW(Source!A229)</f>
        <v>229</v>
      </c>
      <c r="B477">
        <v>16483255</v>
      </c>
      <c r="C477">
        <v>16484141</v>
      </c>
      <c r="D477">
        <v>15430395</v>
      </c>
      <c r="E477">
        <v>1</v>
      </c>
      <c r="F477">
        <v>1</v>
      </c>
      <c r="G477">
        <v>1</v>
      </c>
      <c r="H477">
        <v>1</v>
      </c>
      <c r="I477" t="s">
        <v>696</v>
      </c>
      <c r="J477" t="s">
        <v>4</v>
      </c>
      <c r="K477" t="s">
        <v>697</v>
      </c>
      <c r="L477">
        <v>1191</v>
      </c>
      <c r="N477">
        <v>1013</v>
      </c>
      <c r="O477" t="s">
        <v>695</v>
      </c>
      <c r="P477" t="s">
        <v>695</v>
      </c>
      <c r="Q477">
        <v>1</v>
      </c>
      <c r="W477">
        <v>0</v>
      </c>
      <c r="X477">
        <v>-1417349443</v>
      </c>
      <c r="Y477">
        <v>0.02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1</v>
      </c>
      <c r="AJ477">
        <v>1</v>
      </c>
      <c r="AK477">
        <v>6.53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4</v>
      </c>
      <c r="AT477">
        <v>0.02</v>
      </c>
      <c r="AU477" t="s">
        <v>4</v>
      </c>
      <c r="AV477">
        <v>2</v>
      </c>
      <c r="AW477">
        <v>2</v>
      </c>
      <c r="AX477">
        <v>16484151</v>
      </c>
      <c r="AY477">
        <v>1</v>
      </c>
      <c r="AZ477">
        <v>0</v>
      </c>
      <c r="BA477">
        <v>466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Y477*Source!I229</f>
        <v>5.3600000000000002E-2</v>
      </c>
      <c r="CY477">
        <f>AD477</f>
        <v>0</v>
      </c>
      <c r="CZ477">
        <f>AH477</f>
        <v>0</v>
      </c>
      <c r="DA477">
        <f>AL477</f>
        <v>1</v>
      </c>
      <c r="DB477">
        <v>0</v>
      </c>
    </row>
    <row r="478" spans="1:106" x14ac:dyDescent="0.2">
      <c r="A478">
        <f>ROW(Source!A229)</f>
        <v>229</v>
      </c>
      <c r="B478">
        <v>16483255</v>
      </c>
      <c r="C478">
        <v>16484141</v>
      </c>
      <c r="D478">
        <v>15247680</v>
      </c>
      <c r="E478">
        <v>1</v>
      </c>
      <c r="F478">
        <v>1</v>
      </c>
      <c r="G478">
        <v>1</v>
      </c>
      <c r="H478">
        <v>2</v>
      </c>
      <c r="I478" t="s">
        <v>726</v>
      </c>
      <c r="J478" t="s">
        <v>727</v>
      </c>
      <c r="K478" t="s">
        <v>728</v>
      </c>
      <c r="L478">
        <v>1368</v>
      </c>
      <c r="N478">
        <v>1011</v>
      </c>
      <c r="O478" t="s">
        <v>701</v>
      </c>
      <c r="P478" t="s">
        <v>701</v>
      </c>
      <c r="Q478">
        <v>1</v>
      </c>
      <c r="W478">
        <v>0</v>
      </c>
      <c r="X478">
        <v>-1718674368</v>
      </c>
      <c r="Y478">
        <v>0.01</v>
      </c>
      <c r="AA478">
        <v>0</v>
      </c>
      <c r="AB478">
        <v>731.29</v>
      </c>
      <c r="AC478">
        <v>13.5</v>
      </c>
      <c r="AD478">
        <v>0</v>
      </c>
      <c r="AE478">
        <v>0</v>
      </c>
      <c r="AF478">
        <v>111.99</v>
      </c>
      <c r="AG478">
        <v>13.5</v>
      </c>
      <c r="AH478">
        <v>0</v>
      </c>
      <c r="AI478">
        <v>1</v>
      </c>
      <c r="AJ478">
        <v>6.53</v>
      </c>
      <c r="AK478">
        <v>1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4</v>
      </c>
      <c r="AT478">
        <v>0.01</v>
      </c>
      <c r="AU478" t="s">
        <v>4</v>
      </c>
      <c r="AV478">
        <v>0</v>
      </c>
      <c r="AW478">
        <v>2</v>
      </c>
      <c r="AX478">
        <v>16484152</v>
      </c>
      <c r="AY478">
        <v>1</v>
      </c>
      <c r="AZ478">
        <v>0</v>
      </c>
      <c r="BA478">
        <v>467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Y478*Source!I229</f>
        <v>2.6800000000000001E-2</v>
      </c>
      <c r="CY478">
        <f>AB478</f>
        <v>731.29</v>
      </c>
      <c r="CZ478">
        <f>AF478</f>
        <v>111.99</v>
      </c>
      <c r="DA478">
        <f>AJ478</f>
        <v>6.53</v>
      </c>
      <c r="DB478">
        <v>0</v>
      </c>
    </row>
    <row r="479" spans="1:106" x14ac:dyDescent="0.2">
      <c r="A479">
        <f>ROW(Source!A229)</f>
        <v>229</v>
      </c>
      <c r="B479">
        <v>16483255</v>
      </c>
      <c r="C479">
        <v>16484141</v>
      </c>
      <c r="D479">
        <v>15249073</v>
      </c>
      <c r="E479">
        <v>1</v>
      </c>
      <c r="F479">
        <v>1</v>
      </c>
      <c r="G479">
        <v>1</v>
      </c>
      <c r="H479">
        <v>2</v>
      </c>
      <c r="I479" t="s">
        <v>698</v>
      </c>
      <c r="J479" t="s">
        <v>699</v>
      </c>
      <c r="K479" t="s">
        <v>700</v>
      </c>
      <c r="L479">
        <v>1368</v>
      </c>
      <c r="N479">
        <v>1011</v>
      </c>
      <c r="O479" t="s">
        <v>701</v>
      </c>
      <c r="P479" t="s">
        <v>701</v>
      </c>
      <c r="Q479">
        <v>1</v>
      </c>
      <c r="W479">
        <v>0</v>
      </c>
      <c r="X479">
        <v>1372534845</v>
      </c>
      <c r="Y479">
        <v>0.01</v>
      </c>
      <c r="AA479">
        <v>0</v>
      </c>
      <c r="AB479">
        <v>429.09</v>
      </c>
      <c r="AC479">
        <v>11.6</v>
      </c>
      <c r="AD479">
        <v>0</v>
      </c>
      <c r="AE479">
        <v>0</v>
      </c>
      <c r="AF479">
        <v>65.709999999999994</v>
      </c>
      <c r="AG479">
        <v>11.6</v>
      </c>
      <c r="AH479">
        <v>0</v>
      </c>
      <c r="AI479">
        <v>1</v>
      </c>
      <c r="AJ479">
        <v>6.53</v>
      </c>
      <c r="AK479">
        <v>1</v>
      </c>
      <c r="AL479">
        <v>1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4</v>
      </c>
      <c r="AT479">
        <v>0.01</v>
      </c>
      <c r="AU479" t="s">
        <v>4</v>
      </c>
      <c r="AV479">
        <v>0</v>
      </c>
      <c r="AW479">
        <v>2</v>
      </c>
      <c r="AX479">
        <v>16484153</v>
      </c>
      <c r="AY479">
        <v>1</v>
      </c>
      <c r="AZ479">
        <v>0</v>
      </c>
      <c r="BA479">
        <v>468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Y479*Source!I229</f>
        <v>2.6800000000000001E-2</v>
      </c>
      <c r="CY479">
        <f>AB479</f>
        <v>429.09</v>
      </c>
      <c r="CZ479">
        <f>AF479</f>
        <v>65.709999999999994</v>
      </c>
      <c r="DA479">
        <f>AJ479</f>
        <v>6.53</v>
      </c>
      <c r="DB479">
        <v>0</v>
      </c>
    </row>
    <row r="480" spans="1:106" x14ac:dyDescent="0.2">
      <c r="A480">
        <f>ROW(Source!A229)</f>
        <v>229</v>
      </c>
      <c r="B480">
        <v>16483255</v>
      </c>
      <c r="C480">
        <v>16484141</v>
      </c>
      <c r="D480">
        <v>15167588</v>
      </c>
      <c r="E480">
        <v>1</v>
      </c>
      <c r="F480">
        <v>1</v>
      </c>
      <c r="G480">
        <v>1</v>
      </c>
      <c r="H480">
        <v>3</v>
      </c>
      <c r="I480" t="s">
        <v>887</v>
      </c>
      <c r="J480" t="s">
        <v>888</v>
      </c>
      <c r="K480" t="s">
        <v>889</v>
      </c>
      <c r="L480">
        <v>1346</v>
      </c>
      <c r="N480">
        <v>1009</v>
      </c>
      <c r="O480" t="s">
        <v>550</v>
      </c>
      <c r="P480" t="s">
        <v>550</v>
      </c>
      <c r="Q480">
        <v>1</v>
      </c>
      <c r="W480">
        <v>0</v>
      </c>
      <c r="X480">
        <v>-1088866022</v>
      </c>
      <c r="Y480">
        <v>0.16</v>
      </c>
      <c r="AA480">
        <v>198.51</v>
      </c>
      <c r="AB480">
        <v>0</v>
      </c>
      <c r="AC480">
        <v>0</v>
      </c>
      <c r="AD480">
        <v>0</v>
      </c>
      <c r="AE480">
        <v>30.4</v>
      </c>
      <c r="AF480">
        <v>0</v>
      </c>
      <c r="AG480">
        <v>0</v>
      </c>
      <c r="AH480">
        <v>0</v>
      </c>
      <c r="AI480">
        <v>6.53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4</v>
      </c>
      <c r="AT480">
        <v>0.16</v>
      </c>
      <c r="AU480" t="s">
        <v>4</v>
      </c>
      <c r="AV480">
        <v>0</v>
      </c>
      <c r="AW480">
        <v>2</v>
      </c>
      <c r="AX480">
        <v>16484154</v>
      </c>
      <c r="AY480">
        <v>1</v>
      </c>
      <c r="AZ480">
        <v>0</v>
      </c>
      <c r="BA480">
        <v>469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Y480*Source!I229</f>
        <v>0.42880000000000001</v>
      </c>
      <c r="CY480">
        <f>AA480</f>
        <v>198.51</v>
      </c>
      <c r="CZ480">
        <f>AE480</f>
        <v>30.4</v>
      </c>
      <c r="DA480">
        <f>AI480</f>
        <v>6.53</v>
      </c>
      <c r="DB480">
        <v>0</v>
      </c>
    </row>
    <row r="481" spans="1:106" x14ac:dyDescent="0.2">
      <c r="A481">
        <f>ROW(Source!A229)</f>
        <v>229</v>
      </c>
      <c r="B481">
        <v>16483255</v>
      </c>
      <c r="C481">
        <v>16484141</v>
      </c>
      <c r="D481">
        <v>15167600</v>
      </c>
      <c r="E481">
        <v>1</v>
      </c>
      <c r="F481">
        <v>1</v>
      </c>
      <c r="G481">
        <v>1</v>
      </c>
      <c r="H481">
        <v>3</v>
      </c>
      <c r="I481" t="s">
        <v>956</v>
      </c>
      <c r="J481" t="s">
        <v>957</v>
      </c>
      <c r="K481" t="s">
        <v>958</v>
      </c>
      <c r="L481">
        <v>1308</v>
      </c>
      <c r="N481">
        <v>1003</v>
      </c>
      <c r="O481" t="s">
        <v>38</v>
      </c>
      <c r="P481" t="s">
        <v>38</v>
      </c>
      <c r="Q481">
        <v>100</v>
      </c>
      <c r="W481">
        <v>0</v>
      </c>
      <c r="X481">
        <v>568244124</v>
      </c>
      <c r="Y481">
        <v>5.5E-2</v>
      </c>
      <c r="AA481">
        <v>783.6</v>
      </c>
      <c r="AB481">
        <v>0</v>
      </c>
      <c r="AC481">
        <v>0</v>
      </c>
      <c r="AD481">
        <v>0</v>
      </c>
      <c r="AE481">
        <v>120</v>
      </c>
      <c r="AF481">
        <v>0</v>
      </c>
      <c r="AG481">
        <v>0</v>
      </c>
      <c r="AH481">
        <v>0</v>
      </c>
      <c r="AI481">
        <v>6.53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4</v>
      </c>
      <c r="AT481">
        <v>5.5E-2</v>
      </c>
      <c r="AU481" t="s">
        <v>4</v>
      </c>
      <c r="AV481">
        <v>0</v>
      </c>
      <c r="AW481">
        <v>2</v>
      </c>
      <c r="AX481">
        <v>16484155</v>
      </c>
      <c r="AY481">
        <v>1</v>
      </c>
      <c r="AZ481">
        <v>0</v>
      </c>
      <c r="BA481">
        <v>470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Y481*Source!I229</f>
        <v>0.1474</v>
      </c>
      <c r="CY481">
        <f>AA481</f>
        <v>783.6</v>
      </c>
      <c r="CZ481">
        <f>AE481</f>
        <v>120</v>
      </c>
      <c r="DA481">
        <f>AI481</f>
        <v>6.53</v>
      </c>
      <c r="DB481">
        <v>0</v>
      </c>
    </row>
    <row r="482" spans="1:106" x14ac:dyDescent="0.2">
      <c r="A482">
        <f>ROW(Source!A229)</f>
        <v>229</v>
      </c>
      <c r="B482">
        <v>16483255</v>
      </c>
      <c r="C482">
        <v>16484141</v>
      </c>
      <c r="D482">
        <v>15203834</v>
      </c>
      <c r="E482">
        <v>1</v>
      </c>
      <c r="F482">
        <v>1</v>
      </c>
      <c r="G482">
        <v>1</v>
      </c>
      <c r="H482">
        <v>3</v>
      </c>
      <c r="I482" t="s">
        <v>893</v>
      </c>
      <c r="J482" t="s">
        <v>894</v>
      </c>
      <c r="K482" t="s">
        <v>895</v>
      </c>
      <c r="L482">
        <v>1346</v>
      </c>
      <c r="N482">
        <v>1009</v>
      </c>
      <c r="O482" t="s">
        <v>550</v>
      </c>
      <c r="P482" t="s">
        <v>550</v>
      </c>
      <c r="Q482">
        <v>1</v>
      </c>
      <c r="W482">
        <v>0</v>
      </c>
      <c r="X482">
        <v>210558753</v>
      </c>
      <c r="Y482">
        <v>0.05</v>
      </c>
      <c r="AA482">
        <v>186.76</v>
      </c>
      <c r="AB482">
        <v>0</v>
      </c>
      <c r="AC482">
        <v>0</v>
      </c>
      <c r="AD482">
        <v>0</v>
      </c>
      <c r="AE482">
        <v>28.6</v>
      </c>
      <c r="AF482">
        <v>0</v>
      </c>
      <c r="AG482">
        <v>0</v>
      </c>
      <c r="AH482">
        <v>0</v>
      </c>
      <c r="AI482">
        <v>6.53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4</v>
      </c>
      <c r="AT482">
        <v>0.05</v>
      </c>
      <c r="AU482" t="s">
        <v>4</v>
      </c>
      <c r="AV482">
        <v>0</v>
      </c>
      <c r="AW482">
        <v>2</v>
      </c>
      <c r="AX482">
        <v>16484156</v>
      </c>
      <c r="AY482">
        <v>1</v>
      </c>
      <c r="AZ482">
        <v>0</v>
      </c>
      <c r="BA482">
        <v>471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Y482*Source!I229</f>
        <v>0.13400000000000001</v>
      </c>
      <c r="CY482">
        <f>AA482</f>
        <v>186.76</v>
      </c>
      <c r="CZ482">
        <f>AE482</f>
        <v>28.6</v>
      </c>
      <c r="DA482">
        <f>AI482</f>
        <v>6.53</v>
      </c>
      <c r="DB482">
        <v>0</v>
      </c>
    </row>
    <row r="483" spans="1:106" x14ac:dyDescent="0.2">
      <c r="A483">
        <f>ROW(Source!A229)</f>
        <v>229</v>
      </c>
      <c r="B483">
        <v>16483255</v>
      </c>
      <c r="C483">
        <v>16484141</v>
      </c>
      <c r="D483">
        <v>15223433</v>
      </c>
      <c r="E483">
        <v>1</v>
      </c>
      <c r="F483">
        <v>1</v>
      </c>
      <c r="G483">
        <v>1</v>
      </c>
      <c r="H483">
        <v>3</v>
      </c>
      <c r="I483" t="s">
        <v>427</v>
      </c>
      <c r="J483" t="s">
        <v>429</v>
      </c>
      <c r="K483" t="s">
        <v>428</v>
      </c>
      <c r="L483">
        <v>1477</v>
      </c>
      <c r="N483">
        <v>1013</v>
      </c>
      <c r="O483" t="s">
        <v>419</v>
      </c>
      <c r="P483" t="s">
        <v>421</v>
      </c>
      <c r="Q483">
        <v>1</v>
      </c>
      <c r="W483">
        <v>0</v>
      </c>
      <c r="X483">
        <v>-1806635199</v>
      </c>
      <c r="Y483">
        <v>0.1</v>
      </c>
      <c r="AA483">
        <v>94673.51</v>
      </c>
      <c r="AB483">
        <v>0</v>
      </c>
      <c r="AC483">
        <v>0</v>
      </c>
      <c r="AD483">
        <v>0</v>
      </c>
      <c r="AE483">
        <v>14498.24</v>
      </c>
      <c r="AF483">
        <v>0</v>
      </c>
      <c r="AG483">
        <v>0</v>
      </c>
      <c r="AH483">
        <v>0</v>
      </c>
      <c r="AI483">
        <v>6.53</v>
      </c>
      <c r="AJ483">
        <v>1</v>
      </c>
      <c r="AK483">
        <v>1</v>
      </c>
      <c r="AL483">
        <v>1</v>
      </c>
      <c r="AN483">
        <v>0</v>
      </c>
      <c r="AO483">
        <v>0</v>
      </c>
      <c r="AP483">
        <v>0</v>
      </c>
      <c r="AQ483">
        <v>0</v>
      </c>
      <c r="AR483">
        <v>0</v>
      </c>
      <c r="AS483" t="s">
        <v>4</v>
      </c>
      <c r="AT483">
        <v>0.1</v>
      </c>
      <c r="AU483" t="s">
        <v>4</v>
      </c>
      <c r="AV483">
        <v>0</v>
      </c>
      <c r="AW483">
        <v>1</v>
      </c>
      <c r="AX483">
        <v>-1</v>
      </c>
      <c r="AY483">
        <v>0</v>
      </c>
      <c r="AZ483">
        <v>0</v>
      </c>
      <c r="BA483" t="s">
        <v>4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Y483*Source!I229</f>
        <v>0.26800000000000002</v>
      </c>
      <c r="CY483">
        <f>AA483</f>
        <v>94673.51</v>
      </c>
      <c r="CZ483">
        <f>AE483</f>
        <v>14498.24</v>
      </c>
      <c r="DA483">
        <f>AI483</f>
        <v>6.53</v>
      </c>
      <c r="DB483">
        <v>0</v>
      </c>
    </row>
    <row r="484" spans="1:106" x14ac:dyDescent="0.2">
      <c r="A484">
        <f>ROW(Source!A229)</f>
        <v>229</v>
      </c>
      <c r="B484">
        <v>16483255</v>
      </c>
      <c r="C484">
        <v>16484141</v>
      </c>
      <c r="D484">
        <v>15164559</v>
      </c>
      <c r="E484">
        <v>17</v>
      </c>
      <c r="F484">
        <v>1</v>
      </c>
      <c r="G484">
        <v>1</v>
      </c>
      <c r="H484">
        <v>3</v>
      </c>
      <c r="I484" t="s">
        <v>908</v>
      </c>
      <c r="J484" t="s">
        <v>4</v>
      </c>
      <c r="K484" t="s">
        <v>909</v>
      </c>
      <c r="L484">
        <v>1374</v>
      </c>
      <c r="N484">
        <v>1013</v>
      </c>
      <c r="O484" t="s">
        <v>910</v>
      </c>
      <c r="P484" t="s">
        <v>910</v>
      </c>
      <c r="Q484">
        <v>1</v>
      </c>
      <c r="W484">
        <v>0</v>
      </c>
      <c r="X484">
        <v>-1731369543</v>
      </c>
      <c r="Y484">
        <v>0.71</v>
      </c>
      <c r="AA484">
        <v>1</v>
      </c>
      <c r="AB484">
        <v>0</v>
      </c>
      <c r="AC484">
        <v>0</v>
      </c>
      <c r="AD484">
        <v>0</v>
      </c>
      <c r="AE484">
        <v>1</v>
      </c>
      <c r="AF484">
        <v>0</v>
      </c>
      <c r="AG484">
        <v>0</v>
      </c>
      <c r="AH484">
        <v>0</v>
      </c>
      <c r="AI484">
        <v>1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4</v>
      </c>
      <c r="AT484">
        <v>0.71</v>
      </c>
      <c r="AU484" t="s">
        <v>4</v>
      </c>
      <c r="AV484">
        <v>0</v>
      </c>
      <c r="AW484">
        <v>2</v>
      </c>
      <c r="AX484">
        <v>16484157</v>
      </c>
      <c r="AY484">
        <v>1</v>
      </c>
      <c r="AZ484">
        <v>0</v>
      </c>
      <c r="BA484">
        <v>472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Y484*Source!I229</f>
        <v>1.9028</v>
      </c>
      <c r="CY484">
        <f>AA484</f>
        <v>1</v>
      </c>
      <c r="CZ484">
        <f>AE484</f>
        <v>1</v>
      </c>
      <c r="DA484">
        <f>AI484</f>
        <v>1</v>
      </c>
      <c r="DB484">
        <v>0</v>
      </c>
    </row>
    <row r="485" spans="1:106" x14ac:dyDescent="0.2">
      <c r="A485">
        <f>ROW(Source!A232)</f>
        <v>232</v>
      </c>
      <c r="B485">
        <v>16483241</v>
      </c>
      <c r="C485">
        <v>16484162</v>
      </c>
      <c r="D485">
        <v>15446300</v>
      </c>
      <c r="E485">
        <v>1</v>
      </c>
      <c r="F485">
        <v>1</v>
      </c>
      <c r="G485">
        <v>1</v>
      </c>
      <c r="H485">
        <v>1</v>
      </c>
      <c r="I485" t="s">
        <v>693</v>
      </c>
      <c r="J485" t="s">
        <v>4</v>
      </c>
      <c r="K485" t="s">
        <v>694</v>
      </c>
      <c r="L485">
        <v>1191</v>
      </c>
      <c r="N485">
        <v>1013</v>
      </c>
      <c r="O485" t="s">
        <v>695</v>
      </c>
      <c r="P485" t="s">
        <v>695</v>
      </c>
      <c r="Q485">
        <v>1</v>
      </c>
      <c r="W485">
        <v>0</v>
      </c>
      <c r="X485">
        <v>912892513</v>
      </c>
      <c r="Y485">
        <v>35.130000000000003</v>
      </c>
      <c r="AA485">
        <v>0</v>
      </c>
      <c r="AB485">
        <v>0</v>
      </c>
      <c r="AC485">
        <v>0</v>
      </c>
      <c r="AD485">
        <v>9.92</v>
      </c>
      <c r="AE485">
        <v>0</v>
      </c>
      <c r="AF485">
        <v>0</v>
      </c>
      <c r="AG485">
        <v>0</v>
      </c>
      <c r="AH485">
        <v>9.92</v>
      </c>
      <c r="AI485">
        <v>1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4</v>
      </c>
      <c r="AT485">
        <v>35.130000000000003</v>
      </c>
      <c r="AU485" t="s">
        <v>4</v>
      </c>
      <c r="AV485">
        <v>1</v>
      </c>
      <c r="AW485">
        <v>2</v>
      </c>
      <c r="AX485">
        <v>16484179</v>
      </c>
      <c r="AY485">
        <v>1</v>
      </c>
      <c r="AZ485">
        <v>0</v>
      </c>
      <c r="BA485">
        <v>473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Y485*Source!I232</f>
        <v>1.4052000000000002</v>
      </c>
      <c r="CY485">
        <f>AD485</f>
        <v>9.92</v>
      </c>
      <c r="CZ485">
        <f>AH485</f>
        <v>9.92</v>
      </c>
      <c r="DA485">
        <f>AL485</f>
        <v>1</v>
      </c>
      <c r="DB485">
        <v>0</v>
      </c>
    </row>
    <row r="486" spans="1:106" x14ac:dyDescent="0.2">
      <c r="A486">
        <f>ROW(Source!A232)</f>
        <v>232</v>
      </c>
      <c r="B486">
        <v>16483241</v>
      </c>
      <c r="C486">
        <v>16484162</v>
      </c>
      <c r="D486">
        <v>15430395</v>
      </c>
      <c r="E486">
        <v>1</v>
      </c>
      <c r="F486">
        <v>1</v>
      </c>
      <c r="G486">
        <v>1</v>
      </c>
      <c r="H486">
        <v>1</v>
      </c>
      <c r="I486" t="s">
        <v>696</v>
      </c>
      <c r="J486" t="s">
        <v>4</v>
      </c>
      <c r="K486" t="s">
        <v>697</v>
      </c>
      <c r="L486">
        <v>1191</v>
      </c>
      <c r="N486">
        <v>1013</v>
      </c>
      <c r="O486" t="s">
        <v>695</v>
      </c>
      <c r="P486" t="s">
        <v>695</v>
      </c>
      <c r="Q486">
        <v>1</v>
      </c>
      <c r="W486">
        <v>0</v>
      </c>
      <c r="X486">
        <v>-1417349443</v>
      </c>
      <c r="Y486">
        <v>0.05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1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4</v>
      </c>
      <c r="AT486">
        <v>0.05</v>
      </c>
      <c r="AU486" t="s">
        <v>4</v>
      </c>
      <c r="AV486">
        <v>2</v>
      </c>
      <c r="AW486">
        <v>2</v>
      </c>
      <c r="AX486">
        <v>16484180</v>
      </c>
      <c r="AY486">
        <v>1</v>
      </c>
      <c r="AZ486">
        <v>0</v>
      </c>
      <c r="BA486">
        <v>474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Y486*Source!I232</f>
        <v>2E-3</v>
      </c>
      <c r="CY486">
        <f>AD486</f>
        <v>0</v>
      </c>
      <c r="CZ486">
        <f>AH486</f>
        <v>0</v>
      </c>
      <c r="DA486">
        <f>AL486</f>
        <v>1</v>
      </c>
      <c r="DB486">
        <v>0</v>
      </c>
    </row>
    <row r="487" spans="1:106" x14ac:dyDescent="0.2">
      <c r="A487">
        <f>ROW(Source!A232)</f>
        <v>232</v>
      </c>
      <c r="B487">
        <v>16483241</v>
      </c>
      <c r="C487">
        <v>16484162</v>
      </c>
      <c r="D487">
        <v>15247680</v>
      </c>
      <c r="E487">
        <v>1</v>
      </c>
      <c r="F487">
        <v>1</v>
      </c>
      <c r="G487">
        <v>1</v>
      </c>
      <c r="H487">
        <v>2</v>
      </c>
      <c r="I487" t="s">
        <v>726</v>
      </c>
      <c r="J487" t="s">
        <v>727</v>
      </c>
      <c r="K487" t="s">
        <v>728</v>
      </c>
      <c r="L487">
        <v>1368</v>
      </c>
      <c r="N487">
        <v>1011</v>
      </c>
      <c r="O487" t="s">
        <v>701</v>
      </c>
      <c r="P487" t="s">
        <v>701</v>
      </c>
      <c r="Q487">
        <v>1</v>
      </c>
      <c r="W487">
        <v>0</v>
      </c>
      <c r="X487">
        <v>-1718674368</v>
      </c>
      <c r="Y487">
        <v>0.03</v>
      </c>
      <c r="AA487">
        <v>0</v>
      </c>
      <c r="AB487">
        <v>111.99</v>
      </c>
      <c r="AC487">
        <v>13.5</v>
      </c>
      <c r="AD487">
        <v>0</v>
      </c>
      <c r="AE487">
        <v>0</v>
      </c>
      <c r="AF487">
        <v>111.99</v>
      </c>
      <c r="AG487">
        <v>13.5</v>
      </c>
      <c r="AH487">
        <v>0</v>
      </c>
      <c r="AI487">
        <v>1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4</v>
      </c>
      <c r="AT487">
        <v>0.03</v>
      </c>
      <c r="AU487" t="s">
        <v>4</v>
      </c>
      <c r="AV487">
        <v>0</v>
      </c>
      <c r="AW487">
        <v>2</v>
      </c>
      <c r="AX487">
        <v>16484181</v>
      </c>
      <c r="AY487">
        <v>1</v>
      </c>
      <c r="AZ487">
        <v>0</v>
      </c>
      <c r="BA487">
        <v>475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Y487*Source!I232</f>
        <v>1.1999999999999999E-3</v>
      </c>
      <c r="CY487">
        <f>AB487</f>
        <v>111.99</v>
      </c>
      <c r="CZ487">
        <f>AF487</f>
        <v>111.99</v>
      </c>
      <c r="DA487">
        <f>AJ487</f>
        <v>1</v>
      </c>
      <c r="DB487">
        <v>0</v>
      </c>
    </row>
    <row r="488" spans="1:106" x14ac:dyDescent="0.2">
      <c r="A488">
        <f>ROW(Source!A232)</f>
        <v>232</v>
      </c>
      <c r="B488">
        <v>16483241</v>
      </c>
      <c r="C488">
        <v>16484162</v>
      </c>
      <c r="D488">
        <v>15249073</v>
      </c>
      <c r="E488">
        <v>1</v>
      </c>
      <c r="F488">
        <v>1</v>
      </c>
      <c r="G488">
        <v>1</v>
      </c>
      <c r="H488">
        <v>2</v>
      </c>
      <c r="I488" t="s">
        <v>698</v>
      </c>
      <c r="J488" t="s">
        <v>699</v>
      </c>
      <c r="K488" t="s">
        <v>700</v>
      </c>
      <c r="L488">
        <v>1368</v>
      </c>
      <c r="N488">
        <v>1011</v>
      </c>
      <c r="O488" t="s">
        <v>701</v>
      </c>
      <c r="P488" t="s">
        <v>701</v>
      </c>
      <c r="Q488">
        <v>1</v>
      </c>
      <c r="W488">
        <v>0</v>
      </c>
      <c r="X488">
        <v>1372534845</v>
      </c>
      <c r="Y488">
        <v>0.02</v>
      </c>
      <c r="AA488">
        <v>0</v>
      </c>
      <c r="AB488">
        <v>65.709999999999994</v>
      </c>
      <c r="AC488">
        <v>11.6</v>
      </c>
      <c r="AD488">
        <v>0</v>
      </c>
      <c r="AE488">
        <v>0</v>
      </c>
      <c r="AF488">
        <v>65.709999999999994</v>
      </c>
      <c r="AG488">
        <v>11.6</v>
      </c>
      <c r="AH488">
        <v>0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4</v>
      </c>
      <c r="AT488">
        <v>0.02</v>
      </c>
      <c r="AU488" t="s">
        <v>4</v>
      </c>
      <c r="AV488">
        <v>0</v>
      </c>
      <c r="AW488">
        <v>2</v>
      </c>
      <c r="AX488">
        <v>16484182</v>
      </c>
      <c r="AY488">
        <v>1</v>
      </c>
      <c r="AZ488">
        <v>0</v>
      </c>
      <c r="BA488">
        <v>476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Y488*Source!I232</f>
        <v>8.0000000000000004E-4</v>
      </c>
      <c r="CY488">
        <f>AB488</f>
        <v>65.709999999999994</v>
      </c>
      <c r="CZ488">
        <f>AF488</f>
        <v>65.709999999999994</v>
      </c>
      <c r="DA488">
        <f>AJ488</f>
        <v>1</v>
      </c>
      <c r="DB488">
        <v>0</v>
      </c>
    </row>
    <row r="489" spans="1:106" x14ac:dyDescent="0.2">
      <c r="A489">
        <f>ROW(Source!A232)</f>
        <v>232</v>
      </c>
      <c r="B489">
        <v>16483241</v>
      </c>
      <c r="C489">
        <v>16484162</v>
      </c>
      <c r="D489">
        <v>15170074</v>
      </c>
      <c r="E489">
        <v>1</v>
      </c>
      <c r="F489">
        <v>1</v>
      </c>
      <c r="G489">
        <v>1</v>
      </c>
      <c r="H489">
        <v>3</v>
      </c>
      <c r="I489" t="s">
        <v>890</v>
      </c>
      <c r="J489" t="s">
        <v>891</v>
      </c>
      <c r="K489" t="s">
        <v>892</v>
      </c>
      <c r="L489">
        <v>1355</v>
      </c>
      <c r="N489">
        <v>1010</v>
      </c>
      <c r="O489" t="s">
        <v>258</v>
      </c>
      <c r="P489" t="s">
        <v>258</v>
      </c>
      <c r="Q489">
        <v>100</v>
      </c>
      <c r="W489">
        <v>0</v>
      </c>
      <c r="X489">
        <v>1794244060</v>
      </c>
      <c r="Y489">
        <v>1.02</v>
      </c>
      <c r="AA489">
        <v>86</v>
      </c>
      <c r="AB489">
        <v>0</v>
      </c>
      <c r="AC489">
        <v>0</v>
      </c>
      <c r="AD489">
        <v>0</v>
      </c>
      <c r="AE489">
        <v>86</v>
      </c>
      <c r="AF489">
        <v>0</v>
      </c>
      <c r="AG489">
        <v>0</v>
      </c>
      <c r="AH489">
        <v>0</v>
      </c>
      <c r="AI489">
        <v>1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4</v>
      </c>
      <c r="AT489">
        <v>1.02</v>
      </c>
      <c r="AU489" t="s">
        <v>4</v>
      </c>
      <c r="AV489">
        <v>0</v>
      </c>
      <c r="AW489">
        <v>2</v>
      </c>
      <c r="AX489">
        <v>16484183</v>
      </c>
      <c r="AY489">
        <v>1</v>
      </c>
      <c r="AZ489">
        <v>0</v>
      </c>
      <c r="BA489">
        <v>477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Y489*Source!I232</f>
        <v>4.0800000000000003E-2</v>
      </c>
      <c r="CY489">
        <f>AA489</f>
        <v>86</v>
      </c>
      <c r="CZ489">
        <f>AE489</f>
        <v>86</v>
      </c>
      <c r="DA489">
        <f>AI489</f>
        <v>1</v>
      </c>
      <c r="DB489">
        <v>0</v>
      </c>
    </row>
    <row r="490" spans="1:106" x14ac:dyDescent="0.2">
      <c r="A490">
        <f>ROW(Source!A232)</f>
        <v>232</v>
      </c>
      <c r="B490">
        <v>16483241</v>
      </c>
      <c r="C490">
        <v>16484162</v>
      </c>
      <c r="D490">
        <v>15170434</v>
      </c>
      <c r="E490">
        <v>1</v>
      </c>
      <c r="F490">
        <v>1</v>
      </c>
      <c r="G490">
        <v>1</v>
      </c>
      <c r="H490">
        <v>3</v>
      </c>
      <c r="I490" t="s">
        <v>959</v>
      </c>
      <c r="J490" t="s">
        <v>960</v>
      </c>
      <c r="K490" t="s">
        <v>961</v>
      </c>
      <c r="L490">
        <v>1348</v>
      </c>
      <c r="N490">
        <v>1009</v>
      </c>
      <c r="O490" t="s">
        <v>199</v>
      </c>
      <c r="P490" t="s">
        <v>199</v>
      </c>
      <c r="Q490">
        <v>1000</v>
      </c>
      <c r="W490">
        <v>0</v>
      </c>
      <c r="X490">
        <v>797358079</v>
      </c>
      <c r="Y490">
        <v>1.6000000000000001E-4</v>
      </c>
      <c r="AA490">
        <v>29800</v>
      </c>
      <c r="AB490">
        <v>0</v>
      </c>
      <c r="AC490">
        <v>0</v>
      </c>
      <c r="AD490">
        <v>0</v>
      </c>
      <c r="AE490">
        <v>29800</v>
      </c>
      <c r="AF490">
        <v>0</v>
      </c>
      <c r="AG490">
        <v>0</v>
      </c>
      <c r="AH490">
        <v>0</v>
      </c>
      <c r="AI490">
        <v>1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4</v>
      </c>
      <c r="AT490">
        <v>1.6000000000000001E-4</v>
      </c>
      <c r="AU490" t="s">
        <v>4</v>
      </c>
      <c r="AV490">
        <v>0</v>
      </c>
      <c r="AW490">
        <v>2</v>
      </c>
      <c r="AX490">
        <v>16484184</v>
      </c>
      <c r="AY490">
        <v>1</v>
      </c>
      <c r="AZ490">
        <v>0</v>
      </c>
      <c r="BA490">
        <v>478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Y490*Source!I232</f>
        <v>6.4000000000000006E-6</v>
      </c>
      <c r="CY490">
        <f>AA490</f>
        <v>29800</v>
      </c>
      <c r="CZ490">
        <f>AE490</f>
        <v>29800</v>
      </c>
      <c r="DA490">
        <f>AI490</f>
        <v>1</v>
      </c>
      <c r="DB490">
        <v>0</v>
      </c>
    </row>
    <row r="491" spans="1:106" x14ac:dyDescent="0.2">
      <c r="A491">
        <f>ROW(Source!A232)</f>
        <v>232</v>
      </c>
      <c r="B491">
        <v>16483241</v>
      </c>
      <c r="C491">
        <v>16484162</v>
      </c>
      <c r="D491">
        <v>15170438</v>
      </c>
      <c r="E491">
        <v>1</v>
      </c>
      <c r="F491">
        <v>1</v>
      </c>
      <c r="G491">
        <v>1</v>
      </c>
      <c r="H491">
        <v>3</v>
      </c>
      <c r="I491" t="s">
        <v>916</v>
      </c>
      <c r="J491" t="s">
        <v>917</v>
      </c>
      <c r="K491" t="s">
        <v>918</v>
      </c>
      <c r="L491">
        <v>1348</v>
      </c>
      <c r="N491">
        <v>1009</v>
      </c>
      <c r="O491" t="s">
        <v>199</v>
      </c>
      <c r="P491" t="s">
        <v>199</v>
      </c>
      <c r="Q491">
        <v>1000</v>
      </c>
      <c r="W491">
        <v>0</v>
      </c>
      <c r="X491">
        <v>-1755229539</v>
      </c>
      <c r="Y491">
        <v>2.9999999999999997E-4</v>
      </c>
      <c r="AA491">
        <v>12430</v>
      </c>
      <c r="AB491">
        <v>0</v>
      </c>
      <c r="AC491">
        <v>0</v>
      </c>
      <c r="AD491">
        <v>0</v>
      </c>
      <c r="AE491">
        <v>12430</v>
      </c>
      <c r="AF491">
        <v>0</v>
      </c>
      <c r="AG491">
        <v>0</v>
      </c>
      <c r="AH491">
        <v>0</v>
      </c>
      <c r="AI491">
        <v>1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4</v>
      </c>
      <c r="AT491">
        <v>2.9999999999999997E-4</v>
      </c>
      <c r="AU491" t="s">
        <v>4</v>
      </c>
      <c r="AV491">
        <v>0</v>
      </c>
      <c r="AW491">
        <v>2</v>
      </c>
      <c r="AX491">
        <v>16484185</v>
      </c>
      <c r="AY491">
        <v>1</v>
      </c>
      <c r="AZ491">
        <v>0</v>
      </c>
      <c r="BA491">
        <v>479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Y491*Source!I232</f>
        <v>1.1999999999999999E-5</v>
      </c>
      <c r="CY491">
        <f>AA491</f>
        <v>12430</v>
      </c>
      <c r="CZ491">
        <f>AE491</f>
        <v>12430</v>
      </c>
      <c r="DA491">
        <f>AI491</f>
        <v>1</v>
      </c>
      <c r="DB491">
        <v>0</v>
      </c>
    </row>
    <row r="492" spans="1:106" x14ac:dyDescent="0.2">
      <c r="A492">
        <f>ROW(Source!A232)</f>
        <v>232</v>
      </c>
      <c r="B492">
        <v>16483241</v>
      </c>
      <c r="C492">
        <v>16484162</v>
      </c>
      <c r="D492">
        <v>15220565</v>
      </c>
      <c r="E492">
        <v>1</v>
      </c>
      <c r="F492">
        <v>1</v>
      </c>
      <c r="G492">
        <v>1</v>
      </c>
      <c r="H492">
        <v>3</v>
      </c>
      <c r="I492" t="s">
        <v>435</v>
      </c>
      <c r="J492" t="s">
        <v>438</v>
      </c>
      <c r="K492" t="s">
        <v>436</v>
      </c>
      <c r="L492">
        <v>1358</v>
      </c>
      <c r="N492">
        <v>1010</v>
      </c>
      <c r="O492" t="s">
        <v>437</v>
      </c>
      <c r="P492" t="s">
        <v>437</v>
      </c>
      <c r="Q492">
        <v>10</v>
      </c>
      <c r="W492">
        <v>0</v>
      </c>
      <c r="X492">
        <v>668519206</v>
      </c>
      <c r="Y492">
        <v>10</v>
      </c>
      <c r="AA492">
        <v>72.8</v>
      </c>
      <c r="AB492">
        <v>0</v>
      </c>
      <c r="AC492">
        <v>0</v>
      </c>
      <c r="AD492">
        <v>0</v>
      </c>
      <c r="AE492">
        <v>72.8</v>
      </c>
      <c r="AF492">
        <v>0</v>
      </c>
      <c r="AG492">
        <v>0</v>
      </c>
      <c r="AH492">
        <v>0</v>
      </c>
      <c r="AI492">
        <v>1</v>
      </c>
      <c r="AJ492">
        <v>1</v>
      </c>
      <c r="AK492">
        <v>1</v>
      </c>
      <c r="AL492">
        <v>1</v>
      </c>
      <c r="AN492">
        <v>0</v>
      </c>
      <c r="AO492">
        <v>0</v>
      </c>
      <c r="AP492">
        <v>0</v>
      </c>
      <c r="AQ492">
        <v>0</v>
      </c>
      <c r="AR492">
        <v>0</v>
      </c>
      <c r="AS492" t="s">
        <v>4</v>
      </c>
      <c r="AT492">
        <v>10</v>
      </c>
      <c r="AU492" t="s">
        <v>4</v>
      </c>
      <c r="AV492">
        <v>0</v>
      </c>
      <c r="AW492">
        <v>1</v>
      </c>
      <c r="AX492">
        <v>-1</v>
      </c>
      <c r="AY492">
        <v>0</v>
      </c>
      <c r="AZ492">
        <v>0</v>
      </c>
      <c r="BA492" t="s">
        <v>4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Y492*Source!I232</f>
        <v>0.4</v>
      </c>
      <c r="CY492">
        <f>AA492</f>
        <v>72.8</v>
      </c>
      <c r="CZ492">
        <f>AE492</f>
        <v>72.8</v>
      </c>
      <c r="DA492">
        <f>AI492</f>
        <v>1</v>
      </c>
      <c r="DB492">
        <v>0</v>
      </c>
    </row>
    <row r="493" spans="1:106" x14ac:dyDescent="0.2">
      <c r="A493">
        <f>ROW(Source!A232)</f>
        <v>232</v>
      </c>
      <c r="B493">
        <v>16483241</v>
      </c>
      <c r="C493">
        <v>16484162</v>
      </c>
      <c r="D493">
        <v>15164559</v>
      </c>
      <c r="E493">
        <v>17</v>
      </c>
      <c r="F493">
        <v>1</v>
      </c>
      <c r="G493">
        <v>1</v>
      </c>
      <c r="H493">
        <v>3</v>
      </c>
      <c r="I493" t="s">
        <v>908</v>
      </c>
      <c r="J493" t="s">
        <v>4</v>
      </c>
      <c r="K493" t="s">
        <v>909</v>
      </c>
      <c r="L493">
        <v>1374</v>
      </c>
      <c r="N493">
        <v>1013</v>
      </c>
      <c r="O493" t="s">
        <v>910</v>
      </c>
      <c r="P493" t="s">
        <v>910</v>
      </c>
      <c r="Q493">
        <v>1</v>
      </c>
      <c r="W493">
        <v>0</v>
      </c>
      <c r="X493">
        <v>-1731369543</v>
      </c>
      <c r="Y493">
        <v>6.97</v>
      </c>
      <c r="AA493">
        <v>1</v>
      </c>
      <c r="AB493">
        <v>0</v>
      </c>
      <c r="AC493">
        <v>0</v>
      </c>
      <c r="AD493">
        <v>0</v>
      </c>
      <c r="AE493">
        <v>1</v>
      </c>
      <c r="AF493">
        <v>0</v>
      </c>
      <c r="AG493">
        <v>0</v>
      </c>
      <c r="AH493">
        <v>0</v>
      </c>
      <c r="AI493">
        <v>1</v>
      </c>
      <c r="AJ493">
        <v>1</v>
      </c>
      <c r="AK493">
        <v>1</v>
      </c>
      <c r="AL493">
        <v>1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4</v>
      </c>
      <c r="AT493">
        <v>6.97</v>
      </c>
      <c r="AU493" t="s">
        <v>4</v>
      </c>
      <c r="AV493">
        <v>0</v>
      </c>
      <c r="AW493">
        <v>2</v>
      </c>
      <c r="AX493">
        <v>16484186</v>
      </c>
      <c r="AY493">
        <v>1</v>
      </c>
      <c r="AZ493">
        <v>0</v>
      </c>
      <c r="BA493">
        <v>480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Y493*Source!I232</f>
        <v>0.27879999999999999</v>
      </c>
      <c r="CY493">
        <f>AA493</f>
        <v>1</v>
      </c>
      <c r="CZ493">
        <f>AE493</f>
        <v>1</v>
      </c>
      <c r="DA493">
        <f>AI493</f>
        <v>1</v>
      </c>
      <c r="DB493">
        <v>0</v>
      </c>
    </row>
    <row r="494" spans="1:106" x14ac:dyDescent="0.2">
      <c r="A494">
        <f>ROW(Source!A233)</f>
        <v>233</v>
      </c>
      <c r="B494">
        <v>16483255</v>
      </c>
      <c r="C494">
        <v>16484162</v>
      </c>
      <c r="D494">
        <v>15446300</v>
      </c>
      <c r="E494">
        <v>1</v>
      </c>
      <c r="F494">
        <v>1</v>
      </c>
      <c r="G494">
        <v>1</v>
      </c>
      <c r="H494">
        <v>1</v>
      </c>
      <c r="I494" t="s">
        <v>693</v>
      </c>
      <c r="J494" t="s">
        <v>4</v>
      </c>
      <c r="K494" t="s">
        <v>694</v>
      </c>
      <c r="L494">
        <v>1191</v>
      </c>
      <c r="N494">
        <v>1013</v>
      </c>
      <c r="O494" t="s">
        <v>695</v>
      </c>
      <c r="P494" t="s">
        <v>695</v>
      </c>
      <c r="Q494">
        <v>1</v>
      </c>
      <c r="W494">
        <v>0</v>
      </c>
      <c r="X494">
        <v>912892513</v>
      </c>
      <c r="Y494">
        <v>35.130000000000003</v>
      </c>
      <c r="AA494">
        <v>0</v>
      </c>
      <c r="AB494">
        <v>0</v>
      </c>
      <c r="AC494">
        <v>0</v>
      </c>
      <c r="AD494">
        <v>64.78</v>
      </c>
      <c r="AE494">
        <v>0</v>
      </c>
      <c r="AF494">
        <v>0</v>
      </c>
      <c r="AG494">
        <v>0</v>
      </c>
      <c r="AH494">
        <v>9.92</v>
      </c>
      <c r="AI494">
        <v>1</v>
      </c>
      <c r="AJ494">
        <v>1</v>
      </c>
      <c r="AK494">
        <v>1</v>
      </c>
      <c r="AL494">
        <v>6.53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4</v>
      </c>
      <c r="AT494">
        <v>35.130000000000003</v>
      </c>
      <c r="AU494" t="s">
        <v>4</v>
      </c>
      <c r="AV494">
        <v>1</v>
      </c>
      <c r="AW494">
        <v>2</v>
      </c>
      <c r="AX494">
        <v>16484179</v>
      </c>
      <c r="AY494">
        <v>1</v>
      </c>
      <c r="AZ494">
        <v>0</v>
      </c>
      <c r="BA494">
        <v>481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Y494*Source!I233</f>
        <v>1.4052000000000002</v>
      </c>
      <c r="CY494">
        <f>AD494</f>
        <v>64.78</v>
      </c>
      <c r="CZ494">
        <f>AH494</f>
        <v>9.92</v>
      </c>
      <c r="DA494">
        <f>AL494</f>
        <v>6.53</v>
      </c>
      <c r="DB494">
        <v>0</v>
      </c>
    </row>
    <row r="495" spans="1:106" x14ac:dyDescent="0.2">
      <c r="A495">
        <f>ROW(Source!A233)</f>
        <v>233</v>
      </c>
      <c r="B495">
        <v>16483255</v>
      </c>
      <c r="C495">
        <v>16484162</v>
      </c>
      <c r="D495">
        <v>15430395</v>
      </c>
      <c r="E495">
        <v>1</v>
      </c>
      <c r="F495">
        <v>1</v>
      </c>
      <c r="G495">
        <v>1</v>
      </c>
      <c r="H495">
        <v>1</v>
      </c>
      <c r="I495" t="s">
        <v>696</v>
      </c>
      <c r="J495" t="s">
        <v>4</v>
      </c>
      <c r="K495" t="s">
        <v>697</v>
      </c>
      <c r="L495">
        <v>1191</v>
      </c>
      <c r="N495">
        <v>1013</v>
      </c>
      <c r="O495" t="s">
        <v>695</v>
      </c>
      <c r="P495" t="s">
        <v>695</v>
      </c>
      <c r="Q495">
        <v>1</v>
      </c>
      <c r="W495">
        <v>0</v>
      </c>
      <c r="X495">
        <v>-1417349443</v>
      </c>
      <c r="Y495">
        <v>0.05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1</v>
      </c>
      <c r="AJ495">
        <v>1</v>
      </c>
      <c r="AK495">
        <v>6.53</v>
      </c>
      <c r="AL495">
        <v>1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4</v>
      </c>
      <c r="AT495">
        <v>0.05</v>
      </c>
      <c r="AU495" t="s">
        <v>4</v>
      </c>
      <c r="AV495">
        <v>2</v>
      </c>
      <c r="AW495">
        <v>2</v>
      </c>
      <c r="AX495">
        <v>16484180</v>
      </c>
      <c r="AY495">
        <v>1</v>
      </c>
      <c r="AZ495">
        <v>0</v>
      </c>
      <c r="BA495">
        <v>482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Y495*Source!I233</f>
        <v>2E-3</v>
      </c>
      <c r="CY495">
        <f>AD495</f>
        <v>0</v>
      </c>
      <c r="CZ495">
        <f>AH495</f>
        <v>0</v>
      </c>
      <c r="DA495">
        <f>AL495</f>
        <v>1</v>
      </c>
      <c r="DB495">
        <v>0</v>
      </c>
    </row>
    <row r="496" spans="1:106" x14ac:dyDescent="0.2">
      <c r="A496">
        <f>ROW(Source!A233)</f>
        <v>233</v>
      </c>
      <c r="B496">
        <v>16483255</v>
      </c>
      <c r="C496">
        <v>16484162</v>
      </c>
      <c r="D496">
        <v>15247680</v>
      </c>
      <c r="E496">
        <v>1</v>
      </c>
      <c r="F496">
        <v>1</v>
      </c>
      <c r="G496">
        <v>1</v>
      </c>
      <c r="H496">
        <v>2</v>
      </c>
      <c r="I496" t="s">
        <v>726</v>
      </c>
      <c r="J496" t="s">
        <v>727</v>
      </c>
      <c r="K496" t="s">
        <v>728</v>
      </c>
      <c r="L496">
        <v>1368</v>
      </c>
      <c r="N496">
        <v>1011</v>
      </c>
      <c r="O496" t="s">
        <v>701</v>
      </c>
      <c r="P496" t="s">
        <v>701</v>
      </c>
      <c r="Q496">
        <v>1</v>
      </c>
      <c r="W496">
        <v>0</v>
      </c>
      <c r="X496">
        <v>-1718674368</v>
      </c>
      <c r="Y496">
        <v>0.03</v>
      </c>
      <c r="AA496">
        <v>0</v>
      </c>
      <c r="AB496">
        <v>731.29</v>
      </c>
      <c r="AC496">
        <v>13.5</v>
      </c>
      <c r="AD496">
        <v>0</v>
      </c>
      <c r="AE496">
        <v>0</v>
      </c>
      <c r="AF496">
        <v>111.99</v>
      </c>
      <c r="AG496">
        <v>13.5</v>
      </c>
      <c r="AH496">
        <v>0</v>
      </c>
      <c r="AI496">
        <v>1</v>
      </c>
      <c r="AJ496">
        <v>6.53</v>
      </c>
      <c r="AK496">
        <v>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4</v>
      </c>
      <c r="AT496">
        <v>0.03</v>
      </c>
      <c r="AU496" t="s">
        <v>4</v>
      </c>
      <c r="AV496">
        <v>0</v>
      </c>
      <c r="AW496">
        <v>2</v>
      </c>
      <c r="AX496">
        <v>16484181</v>
      </c>
      <c r="AY496">
        <v>1</v>
      </c>
      <c r="AZ496">
        <v>0</v>
      </c>
      <c r="BA496">
        <v>483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Y496*Source!I233</f>
        <v>1.1999999999999999E-3</v>
      </c>
      <c r="CY496">
        <f>AB496</f>
        <v>731.29</v>
      </c>
      <c r="CZ496">
        <f>AF496</f>
        <v>111.99</v>
      </c>
      <c r="DA496">
        <f>AJ496</f>
        <v>6.53</v>
      </c>
      <c r="DB496">
        <v>0</v>
      </c>
    </row>
    <row r="497" spans="1:106" x14ac:dyDescent="0.2">
      <c r="A497">
        <f>ROW(Source!A233)</f>
        <v>233</v>
      </c>
      <c r="B497">
        <v>16483255</v>
      </c>
      <c r="C497">
        <v>16484162</v>
      </c>
      <c r="D497">
        <v>15249073</v>
      </c>
      <c r="E497">
        <v>1</v>
      </c>
      <c r="F497">
        <v>1</v>
      </c>
      <c r="G497">
        <v>1</v>
      </c>
      <c r="H497">
        <v>2</v>
      </c>
      <c r="I497" t="s">
        <v>698</v>
      </c>
      <c r="J497" t="s">
        <v>699</v>
      </c>
      <c r="K497" t="s">
        <v>700</v>
      </c>
      <c r="L497">
        <v>1368</v>
      </c>
      <c r="N497">
        <v>1011</v>
      </c>
      <c r="O497" t="s">
        <v>701</v>
      </c>
      <c r="P497" t="s">
        <v>701</v>
      </c>
      <c r="Q497">
        <v>1</v>
      </c>
      <c r="W497">
        <v>0</v>
      </c>
      <c r="X497">
        <v>1372534845</v>
      </c>
      <c r="Y497">
        <v>0.02</v>
      </c>
      <c r="AA497">
        <v>0</v>
      </c>
      <c r="AB497">
        <v>429.09</v>
      </c>
      <c r="AC497">
        <v>11.6</v>
      </c>
      <c r="AD497">
        <v>0</v>
      </c>
      <c r="AE497">
        <v>0</v>
      </c>
      <c r="AF497">
        <v>65.709999999999994</v>
      </c>
      <c r="AG497">
        <v>11.6</v>
      </c>
      <c r="AH497">
        <v>0</v>
      </c>
      <c r="AI497">
        <v>1</v>
      </c>
      <c r="AJ497">
        <v>6.53</v>
      </c>
      <c r="AK497">
        <v>1</v>
      </c>
      <c r="AL497">
        <v>1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4</v>
      </c>
      <c r="AT497">
        <v>0.02</v>
      </c>
      <c r="AU497" t="s">
        <v>4</v>
      </c>
      <c r="AV497">
        <v>0</v>
      </c>
      <c r="AW497">
        <v>2</v>
      </c>
      <c r="AX497">
        <v>16484182</v>
      </c>
      <c r="AY497">
        <v>1</v>
      </c>
      <c r="AZ497">
        <v>0</v>
      </c>
      <c r="BA497">
        <v>484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Y497*Source!I233</f>
        <v>8.0000000000000004E-4</v>
      </c>
      <c r="CY497">
        <f>AB497</f>
        <v>429.09</v>
      </c>
      <c r="CZ497">
        <f>AF497</f>
        <v>65.709999999999994</v>
      </c>
      <c r="DA497">
        <f>AJ497</f>
        <v>6.53</v>
      </c>
      <c r="DB497">
        <v>0</v>
      </c>
    </row>
    <row r="498" spans="1:106" x14ac:dyDescent="0.2">
      <c r="A498">
        <f>ROW(Source!A233)</f>
        <v>233</v>
      </c>
      <c r="B498">
        <v>16483255</v>
      </c>
      <c r="C498">
        <v>16484162</v>
      </c>
      <c r="D498">
        <v>15170074</v>
      </c>
      <c r="E498">
        <v>1</v>
      </c>
      <c r="F498">
        <v>1</v>
      </c>
      <c r="G498">
        <v>1</v>
      </c>
      <c r="H498">
        <v>3</v>
      </c>
      <c r="I498" t="s">
        <v>890</v>
      </c>
      <c r="J498" t="s">
        <v>891</v>
      </c>
      <c r="K498" t="s">
        <v>892</v>
      </c>
      <c r="L498">
        <v>1355</v>
      </c>
      <c r="N498">
        <v>1010</v>
      </c>
      <c r="O498" t="s">
        <v>258</v>
      </c>
      <c r="P498" t="s">
        <v>258</v>
      </c>
      <c r="Q498">
        <v>100</v>
      </c>
      <c r="W498">
        <v>0</v>
      </c>
      <c r="X498">
        <v>1794244060</v>
      </c>
      <c r="Y498">
        <v>1.02</v>
      </c>
      <c r="AA498">
        <v>561.58000000000004</v>
      </c>
      <c r="AB498">
        <v>0</v>
      </c>
      <c r="AC498">
        <v>0</v>
      </c>
      <c r="AD498">
        <v>0</v>
      </c>
      <c r="AE498">
        <v>86</v>
      </c>
      <c r="AF498">
        <v>0</v>
      </c>
      <c r="AG498">
        <v>0</v>
      </c>
      <c r="AH498">
        <v>0</v>
      </c>
      <c r="AI498">
        <v>6.53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4</v>
      </c>
      <c r="AT498">
        <v>1.02</v>
      </c>
      <c r="AU498" t="s">
        <v>4</v>
      </c>
      <c r="AV498">
        <v>0</v>
      </c>
      <c r="AW498">
        <v>2</v>
      </c>
      <c r="AX498">
        <v>16484183</v>
      </c>
      <c r="AY498">
        <v>1</v>
      </c>
      <c r="AZ498">
        <v>0</v>
      </c>
      <c r="BA498">
        <v>485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Y498*Source!I233</f>
        <v>4.0800000000000003E-2</v>
      </c>
      <c r="CY498">
        <f>AA498</f>
        <v>561.58000000000004</v>
      </c>
      <c r="CZ498">
        <f>AE498</f>
        <v>86</v>
      </c>
      <c r="DA498">
        <f>AI498</f>
        <v>6.53</v>
      </c>
      <c r="DB498">
        <v>0</v>
      </c>
    </row>
    <row r="499" spans="1:106" x14ac:dyDescent="0.2">
      <c r="A499">
        <f>ROW(Source!A233)</f>
        <v>233</v>
      </c>
      <c r="B499">
        <v>16483255</v>
      </c>
      <c r="C499">
        <v>16484162</v>
      </c>
      <c r="D499">
        <v>15170434</v>
      </c>
      <c r="E499">
        <v>1</v>
      </c>
      <c r="F499">
        <v>1</v>
      </c>
      <c r="G499">
        <v>1</v>
      </c>
      <c r="H499">
        <v>3</v>
      </c>
      <c r="I499" t="s">
        <v>959</v>
      </c>
      <c r="J499" t="s">
        <v>960</v>
      </c>
      <c r="K499" t="s">
        <v>961</v>
      </c>
      <c r="L499">
        <v>1348</v>
      </c>
      <c r="N499">
        <v>1009</v>
      </c>
      <c r="O499" t="s">
        <v>199</v>
      </c>
      <c r="P499" t="s">
        <v>199</v>
      </c>
      <c r="Q499">
        <v>1000</v>
      </c>
      <c r="W499">
        <v>0</v>
      </c>
      <c r="X499">
        <v>797358079</v>
      </c>
      <c r="Y499">
        <v>1.6000000000000001E-4</v>
      </c>
      <c r="AA499">
        <v>194594</v>
      </c>
      <c r="AB499">
        <v>0</v>
      </c>
      <c r="AC499">
        <v>0</v>
      </c>
      <c r="AD499">
        <v>0</v>
      </c>
      <c r="AE499">
        <v>29800</v>
      </c>
      <c r="AF499">
        <v>0</v>
      </c>
      <c r="AG499">
        <v>0</v>
      </c>
      <c r="AH499">
        <v>0</v>
      </c>
      <c r="AI499">
        <v>6.53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4</v>
      </c>
      <c r="AT499">
        <v>1.6000000000000001E-4</v>
      </c>
      <c r="AU499" t="s">
        <v>4</v>
      </c>
      <c r="AV499">
        <v>0</v>
      </c>
      <c r="AW499">
        <v>2</v>
      </c>
      <c r="AX499">
        <v>16484184</v>
      </c>
      <c r="AY499">
        <v>1</v>
      </c>
      <c r="AZ499">
        <v>0</v>
      </c>
      <c r="BA499">
        <v>486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Y499*Source!I233</f>
        <v>6.4000000000000006E-6</v>
      </c>
      <c r="CY499">
        <f>AA499</f>
        <v>194594</v>
      </c>
      <c r="CZ499">
        <f>AE499</f>
        <v>29800</v>
      </c>
      <c r="DA499">
        <f>AI499</f>
        <v>6.53</v>
      </c>
      <c r="DB499">
        <v>0</v>
      </c>
    </row>
    <row r="500" spans="1:106" x14ac:dyDescent="0.2">
      <c r="A500">
        <f>ROW(Source!A233)</f>
        <v>233</v>
      </c>
      <c r="B500">
        <v>16483255</v>
      </c>
      <c r="C500">
        <v>16484162</v>
      </c>
      <c r="D500">
        <v>15170438</v>
      </c>
      <c r="E500">
        <v>1</v>
      </c>
      <c r="F500">
        <v>1</v>
      </c>
      <c r="G500">
        <v>1</v>
      </c>
      <c r="H500">
        <v>3</v>
      </c>
      <c r="I500" t="s">
        <v>916</v>
      </c>
      <c r="J500" t="s">
        <v>917</v>
      </c>
      <c r="K500" t="s">
        <v>918</v>
      </c>
      <c r="L500">
        <v>1348</v>
      </c>
      <c r="N500">
        <v>1009</v>
      </c>
      <c r="O500" t="s">
        <v>199</v>
      </c>
      <c r="P500" t="s">
        <v>199</v>
      </c>
      <c r="Q500">
        <v>1000</v>
      </c>
      <c r="W500">
        <v>0</v>
      </c>
      <c r="X500">
        <v>-1755229539</v>
      </c>
      <c r="Y500">
        <v>2.9999999999999997E-4</v>
      </c>
      <c r="AA500">
        <v>81167.899999999994</v>
      </c>
      <c r="AB500">
        <v>0</v>
      </c>
      <c r="AC500">
        <v>0</v>
      </c>
      <c r="AD500">
        <v>0</v>
      </c>
      <c r="AE500">
        <v>12430</v>
      </c>
      <c r="AF500">
        <v>0</v>
      </c>
      <c r="AG500">
        <v>0</v>
      </c>
      <c r="AH500">
        <v>0</v>
      </c>
      <c r="AI500">
        <v>6.53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4</v>
      </c>
      <c r="AT500">
        <v>2.9999999999999997E-4</v>
      </c>
      <c r="AU500" t="s">
        <v>4</v>
      </c>
      <c r="AV500">
        <v>0</v>
      </c>
      <c r="AW500">
        <v>2</v>
      </c>
      <c r="AX500">
        <v>16484185</v>
      </c>
      <c r="AY500">
        <v>1</v>
      </c>
      <c r="AZ500">
        <v>0</v>
      </c>
      <c r="BA500">
        <v>487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Y500*Source!I233</f>
        <v>1.1999999999999999E-5</v>
      </c>
      <c r="CY500">
        <f>AA500</f>
        <v>81167.899999999994</v>
      </c>
      <c r="CZ500">
        <f>AE500</f>
        <v>12430</v>
      </c>
      <c r="DA500">
        <f>AI500</f>
        <v>6.53</v>
      </c>
      <c r="DB500">
        <v>0</v>
      </c>
    </row>
    <row r="501" spans="1:106" x14ac:dyDescent="0.2">
      <c r="A501">
        <f>ROW(Source!A233)</f>
        <v>233</v>
      </c>
      <c r="B501">
        <v>16483255</v>
      </c>
      <c r="C501">
        <v>16484162</v>
      </c>
      <c r="D501">
        <v>15220565</v>
      </c>
      <c r="E501">
        <v>1</v>
      </c>
      <c r="F501">
        <v>1</v>
      </c>
      <c r="G501">
        <v>1</v>
      </c>
      <c r="H501">
        <v>3</v>
      </c>
      <c r="I501" t="s">
        <v>435</v>
      </c>
      <c r="J501" t="s">
        <v>438</v>
      </c>
      <c r="K501" t="s">
        <v>436</v>
      </c>
      <c r="L501">
        <v>1358</v>
      </c>
      <c r="N501">
        <v>1010</v>
      </c>
      <c r="O501" t="s">
        <v>437</v>
      </c>
      <c r="P501" t="s">
        <v>437</v>
      </c>
      <c r="Q501">
        <v>10</v>
      </c>
      <c r="W501">
        <v>0</v>
      </c>
      <c r="X501">
        <v>668519206</v>
      </c>
      <c r="Y501">
        <v>10</v>
      </c>
      <c r="AA501">
        <v>475.38</v>
      </c>
      <c r="AB501">
        <v>0</v>
      </c>
      <c r="AC501">
        <v>0</v>
      </c>
      <c r="AD501">
        <v>0</v>
      </c>
      <c r="AE501">
        <v>72.8</v>
      </c>
      <c r="AF501">
        <v>0</v>
      </c>
      <c r="AG501">
        <v>0</v>
      </c>
      <c r="AH501">
        <v>0</v>
      </c>
      <c r="AI501">
        <v>6.53</v>
      </c>
      <c r="AJ501">
        <v>1</v>
      </c>
      <c r="AK501">
        <v>1</v>
      </c>
      <c r="AL501">
        <v>1</v>
      </c>
      <c r="AN501">
        <v>0</v>
      </c>
      <c r="AO501">
        <v>0</v>
      </c>
      <c r="AP501">
        <v>0</v>
      </c>
      <c r="AQ501">
        <v>0</v>
      </c>
      <c r="AR501">
        <v>0</v>
      </c>
      <c r="AS501" t="s">
        <v>4</v>
      </c>
      <c r="AT501">
        <v>10</v>
      </c>
      <c r="AU501" t="s">
        <v>4</v>
      </c>
      <c r="AV501">
        <v>0</v>
      </c>
      <c r="AW501">
        <v>1</v>
      </c>
      <c r="AX501">
        <v>-1</v>
      </c>
      <c r="AY501">
        <v>0</v>
      </c>
      <c r="AZ501">
        <v>0</v>
      </c>
      <c r="BA501" t="s">
        <v>4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Y501*Source!I233</f>
        <v>0.4</v>
      </c>
      <c r="CY501">
        <f>AA501</f>
        <v>475.38</v>
      </c>
      <c r="CZ501">
        <f>AE501</f>
        <v>72.8</v>
      </c>
      <c r="DA501">
        <f>AI501</f>
        <v>6.53</v>
      </c>
      <c r="DB501">
        <v>0</v>
      </c>
    </row>
    <row r="502" spans="1:106" x14ac:dyDescent="0.2">
      <c r="A502">
        <f>ROW(Source!A233)</f>
        <v>233</v>
      </c>
      <c r="B502">
        <v>16483255</v>
      </c>
      <c r="C502">
        <v>16484162</v>
      </c>
      <c r="D502">
        <v>15164559</v>
      </c>
      <c r="E502">
        <v>17</v>
      </c>
      <c r="F502">
        <v>1</v>
      </c>
      <c r="G502">
        <v>1</v>
      </c>
      <c r="H502">
        <v>3</v>
      </c>
      <c r="I502" t="s">
        <v>908</v>
      </c>
      <c r="J502" t="s">
        <v>4</v>
      </c>
      <c r="K502" t="s">
        <v>909</v>
      </c>
      <c r="L502">
        <v>1374</v>
      </c>
      <c r="N502">
        <v>1013</v>
      </c>
      <c r="O502" t="s">
        <v>910</v>
      </c>
      <c r="P502" t="s">
        <v>910</v>
      </c>
      <c r="Q502">
        <v>1</v>
      </c>
      <c r="W502">
        <v>0</v>
      </c>
      <c r="X502">
        <v>-1731369543</v>
      </c>
      <c r="Y502">
        <v>6.97</v>
      </c>
      <c r="AA502">
        <v>1</v>
      </c>
      <c r="AB502">
        <v>0</v>
      </c>
      <c r="AC502">
        <v>0</v>
      </c>
      <c r="AD502">
        <v>0</v>
      </c>
      <c r="AE502">
        <v>1</v>
      </c>
      <c r="AF502">
        <v>0</v>
      </c>
      <c r="AG502">
        <v>0</v>
      </c>
      <c r="AH502">
        <v>0</v>
      </c>
      <c r="AI502">
        <v>1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4</v>
      </c>
      <c r="AT502">
        <v>6.97</v>
      </c>
      <c r="AU502" t="s">
        <v>4</v>
      </c>
      <c r="AV502">
        <v>0</v>
      </c>
      <c r="AW502">
        <v>2</v>
      </c>
      <c r="AX502">
        <v>16484186</v>
      </c>
      <c r="AY502">
        <v>1</v>
      </c>
      <c r="AZ502">
        <v>0</v>
      </c>
      <c r="BA502">
        <v>488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Y502*Source!I233</f>
        <v>0.27879999999999999</v>
      </c>
      <c r="CY502">
        <f>AA502</f>
        <v>1</v>
      </c>
      <c r="CZ502">
        <f>AE502</f>
        <v>1</v>
      </c>
      <c r="DA502">
        <f>AI502</f>
        <v>1</v>
      </c>
      <c r="DB502">
        <v>0</v>
      </c>
    </row>
    <row r="503" spans="1:106" x14ac:dyDescent="0.2">
      <c r="A503">
        <f>ROW(Source!A236)</f>
        <v>236</v>
      </c>
      <c r="B503">
        <v>16483241</v>
      </c>
      <c r="C503">
        <v>16484189</v>
      </c>
      <c r="D503">
        <v>15446300</v>
      </c>
      <c r="E503">
        <v>1</v>
      </c>
      <c r="F503">
        <v>1</v>
      </c>
      <c r="G503">
        <v>1</v>
      </c>
      <c r="H503">
        <v>1</v>
      </c>
      <c r="I503" t="s">
        <v>693</v>
      </c>
      <c r="J503" t="s">
        <v>4</v>
      </c>
      <c r="K503" t="s">
        <v>694</v>
      </c>
      <c r="L503">
        <v>1191</v>
      </c>
      <c r="N503">
        <v>1013</v>
      </c>
      <c r="O503" t="s">
        <v>695</v>
      </c>
      <c r="P503" t="s">
        <v>695</v>
      </c>
      <c r="Q503">
        <v>1</v>
      </c>
      <c r="W503">
        <v>0</v>
      </c>
      <c r="X503">
        <v>912892513</v>
      </c>
      <c r="Y503">
        <v>34.56</v>
      </c>
      <c r="AA503">
        <v>0</v>
      </c>
      <c r="AB503">
        <v>0</v>
      </c>
      <c r="AC503">
        <v>0</v>
      </c>
      <c r="AD503">
        <v>9.92</v>
      </c>
      <c r="AE503">
        <v>0</v>
      </c>
      <c r="AF503">
        <v>0</v>
      </c>
      <c r="AG503">
        <v>0</v>
      </c>
      <c r="AH503">
        <v>9.92</v>
      </c>
      <c r="AI503">
        <v>1</v>
      </c>
      <c r="AJ503">
        <v>1</v>
      </c>
      <c r="AK503">
        <v>1</v>
      </c>
      <c r="AL503">
        <v>1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4</v>
      </c>
      <c r="AT503">
        <v>34.56</v>
      </c>
      <c r="AU503" t="s">
        <v>4</v>
      </c>
      <c r="AV503">
        <v>1</v>
      </c>
      <c r="AW503">
        <v>2</v>
      </c>
      <c r="AX503">
        <v>16484208</v>
      </c>
      <c r="AY503">
        <v>1</v>
      </c>
      <c r="AZ503">
        <v>0</v>
      </c>
      <c r="BA503">
        <v>489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Y503*Source!I236</f>
        <v>64.972800000000007</v>
      </c>
      <c r="CY503">
        <f>AD503</f>
        <v>9.92</v>
      </c>
      <c r="CZ503">
        <f>AH503</f>
        <v>9.92</v>
      </c>
      <c r="DA503">
        <f>AL503</f>
        <v>1</v>
      </c>
      <c r="DB503">
        <v>0</v>
      </c>
    </row>
    <row r="504" spans="1:106" x14ac:dyDescent="0.2">
      <c r="A504">
        <f>ROW(Source!A236)</f>
        <v>236</v>
      </c>
      <c r="B504">
        <v>16483241</v>
      </c>
      <c r="C504">
        <v>16484189</v>
      </c>
      <c r="D504">
        <v>15430395</v>
      </c>
      <c r="E504">
        <v>1</v>
      </c>
      <c r="F504">
        <v>1</v>
      </c>
      <c r="G504">
        <v>1</v>
      </c>
      <c r="H504">
        <v>1</v>
      </c>
      <c r="I504" t="s">
        <v>696</v>
      </c>
      <c r="J504" t="s">
        <v>4</v>
      </c>
      <c r="K504" t="s">
        <v>697</v>
      </c>
      <c r="L504">
        <v>1191</v>
      </c>
      <c r="N504">
        <v>1013</v>
      </c>
      <c r="O504" t="s">
        <v>695</v>
      </c>
      <c r="P504" t="s">
        <v>695</v>
      </c>
      <c r="Q504">
        <v>1</v>
      </c>
      <c r="W504">
        <v>0</v>
      </c>
      <c r="X504">
        <v>-1417349443</v>
      </c>
      <c r="Y504">
        <v>0.05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1</v>
      </c>
      <c r="AJ504">
        <v>1</v>
      </c>
      <c r="AK504">
        <v>1</v>
      </c>
      <c r="AL504">
        <v>1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4</v>
      </c>
      <c r="AT504">
        <v>0.05</v>
      </c>
      <c r="AU504" t="s">
        <v>4</v>
      </c>
      <c r="AV504">
        <v>2</v>
      </c>
      <c r="AW504">
        <v>2</v>
      </c>
      <c r="AX504">
        <v>16484209</v>
      </c>
      <c r="AY504">
        <v>1</v>
      </c>
      <c r="AZ504">
        <v>0</v>
      </c>
      <c r="BA504">
        <v>490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Y504*Source!I236</f>
        <v>9.4E-2</v>
      </c>
      <c r="CY504">
        <f>AD504</f>
        <v>0</v>
      </c>
      <c r="CZ504">
        <f>AH504</f>
        <v>0</v>
      </c>
      <c r="DA504">
        <f>AL504</f>
        <v>1</v>
      </c>
      <c r="DB504">
        <v>0</v>
      </c>
    </row>
    <row r="505" spans="1:106" x14ac:dyDescent="0.2">
      <c r="A505">
        <f>ROW(Source!A236)</f>
        <v>236</v>
      </c>
      <c r="B505">
        <v>16483241</v>
      </c>
      <c r="C505">
        <v>16484189</v>
      </c>
      <c r="D505">
        <v>15247680</v>
      </c>
      <c r="E505">
        <v>1</v>
      </c>
      <c r="F505">
        <v>1</v>
      </c>
      <c r="G505">
        <v>1</v>
      </c>
      <c r="H505">
        <v>2</v>
      </c>
      <c r="I505" t="s">
        <v>726</v>
      </c>
      <c r="J505" t="s">
        <v>727</v>
      </c>
      <c r="K505" t="s">
        <v>728</v>
      </c>
      <c r="L505">
        <v>1368</v>
      </c>
      <c r="N505">
        <v>1011</v>
      </c>
      <c r="O505" t="s">
        <v>701</v>
      </c>
      <c r="P505" t="s">
        <v>701</v>
      </c>
      <c r="Q505">
        <v>1</v>
      </c>
      <c r="W505">
        <v>0</v>
      </c>
      <c r="X505">
        <v>-1718674368</v>
      </c>
      <c r="Y505">
        <v>0.03</v>
      </c>
      <c r="AA505">
        <v>0</v>
      </c>
      <c r="AB505">
        <v>111.99</v>
      </c>
      <c r="AC505">
        <v>13.5</v>
      </c>
      <c r="AD505">
        <v>0</v>
      </c>
      <c r="AE505">
        <v>0</v>
      </c>
      <c r="AF505">
        <v>111.99</v>
      </c>
      <c r="AG505">
        <v>13.5</v>
      </c>
      <c r="AH505">
        <v>0</v>
      </c>
      <c r="AI505">
        <v>1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4</v>
      </c>
      <c r="AT505">
        <v>0.03</v>
      </c>
      <c r="AU505" t="s">
        <v>4</v>
      </c>
      <c r="AV505">
        <v>0</v>
      </c>
      <c r="AW505">
        <v>2</v>
      </c>
      <c r="AX505">
        <v>16484210</v>
      </c>
      <c r="AY505">
        <v>1</v>
      </c>
      <c r="AZ505">
        <v>0</v>
      </c>
      <c r="BA505">
        <v>491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Y505*Source!I236</f>
        <v>5.6399999999999992E-2</v>
      </c>
      <c r="CY505">
        <f>AB505</f>
        <v>111.99</v>
      </c>
      <c r="CZ505">
        <f>AF505</f>
        <v>111.99</v>
      </c>
      <c r="DA505">
        <f>AJ505</f>
        <v>1</v>
      </c>
      <c r="DB505">
        <v>0</v>
      </c>
    </row>
    <row r="506" spans="1:106" x14ac:dyDescent="0.2">
      <c r="A506">
        <f>ROW(Source!A236)</f>
        <v>236</v>
      </c>
      <c r="B506">
        <v>16483241</v>
      </c>
      <c r="C506">
        <v>16484189</v>
      </c>
      <c r="D506">
        <v>15249073</v>
      </c>
      <c r="E506">
        <v>1</v>
      </c>
      <c r="F506">
        <v>1</v>
      </c>
      <c r="G506">
        <v>1</v>
      </c>
      <c r="H506">
        <v>2</v>
      </c>
      <c r="I506" t="s">
        <v>698</v>
      </c>
      <c r="J506" t="s">
        <v>699</v>
      </c>
      <c r="K506" t="s">
        <v>700</v>
      </c>
      <c r="L506">
        <v>1368</v>
      </c>
      <c r="N506">
        <v>1011</v>
      </c>
      <c r="O506" t="s">
        <v>701</v>
      </c>
      <c r="P506" t="s">
        <v>701</v>
      </c>
      <c r="Q506">
        <v>1</v>
      </c>
      <c r="W506">
        <v>0</v>
      </c>
      <c r="X506">
        <v>1372534845</v>
      </c>
      <c r="Y506">
        <v>0.02</v>
      </c>
      <c r="AA506">
        <v>0</v>
      </c>
      <c r="AB506">
        <v>65.709999999999994</v>
      </c>
      <c r="AC506">
        <v>11.6</v>
      </c>
      <c r="AD506">
        <v>0</v>
      </c>
      <c r="AE506">
        <v>0</v>
      </c>
      <c r="AF506">
        <v>65.709999999999994</v>
      </c>
      <c r="AG506">
        <v>11.6</v>
      </c>
      <c r="AH506">
        <v>0</v>
      </c>
      <c r="AI506">
        <v>1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4</v>
      </c>
      <c r="AT506">
        <v>0.02</v>
      </c>
      <c r="AU506" t="s">
        <v>4</v>
      </c>
      <c r="AV506">
        <v>0</v>
      </c>
      <c r="AW506">
        <v>2</v>
      </c>
      <c r="AX506">
        <v>16484211</v>
      </c>
      <c r="AY506">
        <v>1</v>
      </c>
      <c r="AZ506">
        <v>0</v>
      </c>
      <c r="BA506">
        <v>492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Y506*Source!I236</f>
        <v>3.7600000000000001E-2</v>
      </c>
      <c r="CY506">
        <f>AB506</f>
        <v>65.709999999999994</v>
      </c>
      <c r="CZ506">
        <f>AF506</f>
        <v>65.709999999999994</v>
      </c>
      <c r="DA506">
        <f>AJ506</f>
        <v>1</v>
      </c>
      <c r="DB506">
        <v>0</v>
      </c>
    </row>
    <row r="507" spans="1:106" x14ac:dyDescent="0.2">
      <c r="A507">
        <f>ROW(Source!A236)</f>
        <v>236</v>
      </c>
      <c r="B507">
        <v>16483241</v>
      </c>
      <c r="C507">
        <v>16484189</v>
      </c>
      <c r="D507">
        <v>15167588</v>
      </c>
      <c r="E507">
        <v>1</v>
      </c>
      <c r="F507">
        <v>1</v>
      </c>
      <c r="G507">
        <v>1</v>
      </c>
      <c r="H507">
        <v>3</v>
      </c>
      <c r="I507" t="s">
        <v>887</v>
      </c>
      <c r="J507" t="s">
        <v>888</v>
      </c>
      <c r="K507" t="s">
        <v>889</v>
      </c>
      <c r="L507">
        <v>1346</v>
      </c>
      <c r="N507">
        <v>1009</v>
      </c>
      <c r="O507" t="s">
        <v>550</v>
      </c>
      <c r="P507" t="s">
        <v>550</v>
      </c>
      <c r="Q507">
        <v>1</v>
      </c>
      <c r="W507">
        <v>0</v>
      </c>
      <c r="X507">
        <v>-1088866022</v>
      </c>
      <c r="Y507">
        <v>0.11</v>
      </c>
      <c r="AA507">
        <v>30.4</v>
      </c>
      <c r="AB507">
        <v>0</v>
      </c>
      <c r="AC507">
        <v>0</v>
      </c>
      <c r="AD507">
        <v>0</v>
      </c>
      <c r="AE507">
        <v>30.4</v>
      </c>
      <c r="AF507">
        <v>0</v>
      </c>
      <c r="AG507">
        <v>0</v>
      </c>
      <c r="AH507">
        <v>0</v>
      </c>
      <c r="AI507">
        <v>1</v>
      </c>
      <c r="AJ507">
        <v>1</v>
      </c>
      <c r="AK507">
        <v>1</v>
      </c>
      <c r="AL507">
        <v>1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4</v>
      </c>
      <c r="AT507">
        <v>0.11</v>
      </c>
      <c r="AU507" t="s">
        <v>4</v>
      </c>
      <c r="AV507">
        <v>0</v>
      </c>
      <c r="AW507">
        <v>2</v>
      </c>
      <c r="AX507">
        <v>16484212</v>
      </c>
      <c r="AY507">
        <v>1</v>
      </c>
      <c r="AZ507">
        <v>0</v>
      </c>
      <c r="BA507">
        <v>493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Y507*Source!I236</f>
        <v>0.20679999999999998</v>
      </c>
      <c r="CY507">
        <f t="shared" ref="CY507:CY513" si="42">AA507</f>
        <v>30.4</v>
      </c>
      <c r="CZ507">
        <f t="shared" ref="CZ507:CZ513" si="43">AE507</f>
        <v>30.4</v>
      </c>
      <c r="DA507">
        <f t="shared" ref="DA507:DA513" si="44">AI507</f>
        <v>1</v>
      </c>
      <c r="DB507">
        <v>0</v>
      </c>
    </row>
    <row r="508" spans="1:106" x14ac:dyDescent="0.2">
      <c r="A508">
        <f>ROW(Source!A236)</f>
        <v>236</v>
      </c>
      <c r="B508">
        <v>16483241</v>
      </c>
      <c r="C508">
        <v>16484189</v>
      </c>
      <c r="D508">
        <v>15170074</v>
      </c>
      <c r="E508">
        <v>1</v>
      </c>
      <c r="F508">
        <v>1</v>
      </c>
      <c r="G508">
        <v>1</v>
      </c>
      <c r="H508">
        <v>3</v>
      </c>
      <c r="I508" t="s">
        <v>890</v>
      </c>
      <c r="J508" t="s">
        <v>891</v>
      </c>
      <c r="K508" t="s">
        <v>892</v>
      </c>
      <c r="L508">
        <v>1355</v>
      </c>
      <c r="N508">
        <v>1010</v>
      </c>
      <c r="O508" t="s">
        <v>258</v>
      </c>
      <c r="P508" t="s">
        <v>258</v>
      </c>
      <c r="Q508">
        <v>100</v>
      </c>
      <c r="W508">
        <v>0</v>
      </c>
      <c r="X508">
        <v>1794244060</v>
      </c>
      <c r="Y508">
        <v>1.02</v>
      </c>
      <c r="AA508">
        <v>86</v>
      </c>
      <c r="AB508">
        <v>0</v>
      </c>
      <c r="AC508">
        <v>0</v>
      </c>
      <c r="AD508">
        <v>0</v>
      </c>
      <c r="AE508">
        <v>86</v>
      </c>
      <c r="AF508">
        <v>0</v>
      </c>
      <c r="AG508">
        <v>0</v>
      </c>
      <c r="AH508">
        <v>0</v>
      </c>
      <c r="AI508">
        <v>1</v>
      </c>
      <c r="AJ508">
        <v>1</v>
      </c>
      <c r="AK508">
        <v>1</v>
      </c>
      <c r="AL508">
        <v>1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4</v>
      </c>
      <c r="AT508">
        <v>1.02</v>
      </c>
      <c r="AU508" t="s">
        <v>4</v>
      </c>
      <c r="AV508">
        <v>0</v>
      </c>
      <c r="AW508">
        <v>2</v>
      </c>
      <c r="AX508">
        <v>16484213</v>
      </c>
      <c r="AY508">
        <v>1</v>
      </c>
      <c r="AZ508">
        <v>0</v>
      </c>
      <c r="BA508">
        <v>494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Y508*Source!I236</f>
        <v>1.9176</v>
      </c>
      <c r="CY508">
        <f t="shared" si="42"/>
        <v>86</v>
      </c>
      <c r="CZ508">
        <f t="shared" si="43"/>
        <v>86</v>
      </c>
      <c r="DA508">
        <f t="shared" si="44"/>
        <v>1</v>
      </c>
      <c r="DB508">
        <v>0</v>
      </c>
    </row>
    <row r="509" spans="1:106" x14ac:dyDescent="0.2">
      <c r="A509">
        <f>ROW(Source!A236)</f>
        <v>236</v>
      </c>
      <c r="B509">
        <v>16483241</v>
      </c>
      <c r="C509">
        <v>16484189</v>
      </c>
      <c r="D509">
        <v>15170434</v>
      </c>
      <c r="E509">
        <v>1</v>
      </c>
      <c r="F509">
        <v>1</v>
      </c>
      <c r="G509">
        <v>1</v>
      </c>
      <c r="H509">
        <v>3</v>
      </c>
      <c r="I509" t="s">
        <v>959</v>
      </c>
      <c r="J509" t="s">
        <v>960</v>
      </c>
      <c r="K509" t="s">
        <v>961</v>
      </c>
      <c r="L509">
        <v>1348</v>
      </c>
      <c r="N509">
        <v>1009</v>
      </c>
      <c r="O509" t="s">
        <v>199</v>
      </c>
      <c r="P509" t="s">
        <v>199</v>
      </c>
      <c r="Q509">
        <v>1000</v>
      </c>
      <c r="W509">
        <v>0</v>
      </c>
      <c r="X509">
        <v>797358079</v>
      </c>
      <c r="Y509">
        <v>1.6000000000000001E-4</v>
      </c>
      <c r="AA509">
        <v>29800</v>
      </c>
      <c r="AB509">
        <v>0</v>
      </c>
      <c r="AC509">
        <v>0</v>
      </c>
      <c r="AD509">
        <v>0</v>
      </c>
      <c r="AE509">
        <v>29800</v>
      </c>
      <c r="AF509">
        <v>0</v>
      </c>
      <c r="AG509">
        <v>0</v>
      </c>
      <c r="AH509">
        <v>0</v>
      </c>
      <c r="AI509">
        <v>1</v>
      </c>
      <c r="AJ509">
        <v>1</v>
      </c>
      <c r="AK509">
        <v>1</v>
      </c>
      <c r="AL509">
        <v>1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4</v>
      </c>
      <c r="AT509">
        <v>1.6000000000000001E-4</v>
      </c>
      <c r="AU509" t="s">
        <v>4</v>
      </c>
      <c r="AV509">
        <v>0</v>
      </c>
      <c r="AW509">
        <v>2</v>
      </c>
      <c r="AX509">
        <v>16484214</v>
      </c>
      <c r="AY509">
        <v>1</v>
      </c>
      <c r="AZ509">
        <v>0</v>
      </c>
      <c r="BA509">
        <v>495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Y509*Source!I236</f>
        <v>3.0079999999999999E-4</v>
      </c>
      <c r="CY509">
        <f t="shared" si="42"/>
        <v>29800</v>
      </c>
      <c r="CZ509">
        <f t="shared" si="43"/>
        <v>29800</v>
      </c>
      <c r="DA509">
        <f t="shared" si="44"/>
        <v>1</v>
      </c>
      <c r="DB509">
        <v>0</v>
      </c>
    </row>
    <row r="510" spans="1:106" x14ac:dyDescent="0.2">
      <c r="A510">
        <f>ROW(Source!A236)</f>
        <v>236</v>
      </c>
      <c r="B510">
        <v>16483241</v>
      </c>
      <c r="C510">
        <v>16484189</v>
      </c>
      <c r="D510">
        <v>15170438</v>
      </c>
      <c r="E510">
        <v>1</v>
      </c>
      <c r="F510">
        <v>1</v>
      </c>
      <c r="G510">
        <v>1</v>
      </c>
      <c r="H510">
        <v>3</v>
      </c>
      <c r="I510" t="s">
        <v>916</v>
      </c>
      <c r="J510" t="s">
        <v>917</v>
      </c>
      <c r="K510" t="s">
        <v>918</v>
      </c>
      <c r="L510">
        <v>1348</v>
      </c>
      <c r="N510">
        <v>1009</v>
      </c>
      <c r="O510" t="s">
        <v>199</v>
      </c>
      <c r="P510" t="s">
        <v>199</v>
      </c>
      <c r="Q510">
        <v>1000</v>
      </c>
      <c r="W510">
        <v>0</v>
      </c>
      <c r="X510">
        <v>-1755229539</v>
      </c>
      <c r="Y510">
        <v>2.9999999999999997E-4</v>
      </c>
      <c r="AA510">
        <v>12430</v>
      </c>
      <c r="AB510">
        <v>0</v>
      </c>
      <c r="AC510">
        <v>0</v>
      </c>
      <c r="AD510">
        <v>0</v>
      </c>
      <c r="AE510">
        <v>12430</v>
      </c>
      <c r="AF510">
        <v>0</v>
      </c>
      <c r="AG510">
        <v>0</v>
      </c>
      <c r="AH510">
        <v>0</v>
      </c>
      <c r="AI510">
        <v>1</v>
      </c>
      <c r="AJ510">
        <v>1</v>
      </c>
      <c r="AK510">
        <v>1</v>
      </c>
      <c r="AL510">
        <v>1</v>
      </c>
      <c r="AN510">
        <v>0</v>
      </c>
      <c r="AO510">
        <v>1</v>
      </c>
      <c r="AP510">
        <v>0</v>
      </c>
      <c r="AQ510">
        <v>0</v>
      </c>
      <c r="AR510">
        <v>0</v>
      </c>
      <c r="AS510" t="s">
        <v>4</v>
      </c>
      <c r="AT510">
        <v>2.9999999999999997E-4</v>
      </c>
      <c r="AU510" t="s">
        <v>4</v>
      </c>
      <c r="AV510">
        <v>0</v>
      </c>
      <c r="AW510">
        <v>2</v>
      </c>
      <c r="AX510">
        <v>16484215</v>
      </c>
      <c r="AY510">
        <v>1</v>
      </c>
      <c r="AZ510">
        <v>0</v>
      </c>
      <c r="BA510">
        <v>496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Y510*Source!I236</f>
        <v>5.6399999999999994E-4</v>
      </c>
      <c r="CY510">
        <f t="shared" si="42"/>
        <v>12430</v>
      </c>
      <c r="CZ510">
        <f t="shared" si="43"/>
        <v>12430</v>
      </c>
      <c r="DA510">
        <f t="shared" si="44"/>
        <v>1</v>
      </c>
      <c r="DB510">
        <v>0</v>
      </c>
    </row>
    <row r="511" spans="1:106" x14ac:dyDescent="0.2">
      <c r="A511">
        <f>ROW(Source!A236)</f>
        <v>236</v>
      </c>
      <c r="B511">
        <v>16483241</v>
      </c>
      <c r="C511">
        <v>16484189</v>
      </c>
      <c r="D511">
        <v>15220812</v>
      </c>
      <c r="E511">
        <v>1</v>
      </c>
      <c r="F511">
        <v>1</v>
      </c>
      <c r="G511">
        <v>1</v>
      </c>
      <c r="H511">
        <v>3</v>
      </c>
      <c r="I511" t="s">
        <v>448</v>
      </c>
      <c r="J511" t="s">
        <v>450</v>
      </c>
      <c r="K511" t="s">
        <v>449</v>
      </c>
      <c r="L511">
        <v>1355</v>
      </c>
      <c r="N511">
        <v>1010</v>
      </c>
      <c r="O511" t="s">
        <v>258</v>
      </c>
      <c r="P511" t="s">
        <v>258</v>
      </c>
      <c r="Q511">
        <v>100</v>
      </c>
      <c r="W511">
        <v>0</v>
      </c>
      <c r="X511">
        <v>-94431625</v>
      </c>
      <c r="Y511">
        <v>2.1277000000000001E-2</v>
      </c>
      <c r="AA511">
        <v>375</v>
      </c>
      <c r="AB511">
        <v>0</v>
      </c>
      <c r="AC511">
        <v>0</v>
      </c>
      <c r="AD511">
        <v>0</v>
      </c>
      <c r="AE511">
        <v>375</v>
      </c>
      <c r="AF511">
        <v>0</v>
      </c>
      <c r="AG511">
        <v>0</v>
      </c>
      <c r="AH511">
        <v>0</v>
      </c>
      <c r="AI511">
        <v>1</v>
      </c>
      <c r="AJ511">
        <v>1</v>
      </c>
      <c r="AK511">
        <v>1</v>
      </c>
      <c r="AL511">
        <v>1</v>
      </c>
      <c r="AN511">
        <v>0</v>
      </c>
      <c r="AO511">
        <v>0</v>
      </c>
      <c r="AP511">
        <v>0</v>
      </c>
      <c r="AQ511">
        <v>0</v>
      </c>
      <c r="AR511">
        <v>0</v>
      </c>
      <c r="AS511" t="s">
        <v>4</v>
      </c>
      <c r="AT511">
        <v>2.1277000000000001E-2</v>
      </c>
      <c r="AU511" t="s">
        <v>4</v>
      </c>
      <c r="AV511">
        <v>0</v>
      </c>
      <c r="AW511">
        <v>1</v>
      </c>
      <c r="AX511">
        <v>-1</v>
      </c>
      <c r="AY511">
        <v>0</v>
      </c>
      <c r="AZ511">
        <v>0</v>
      </c>
      <c r="BA511" t="s">
        <v>4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Y511*Source!I236</f>
        <v>4.0000759999999996E-2</v>
      </c>
      <c r="CY511">
        <f t="shared" si="42"/>
        <v>375</v>
      </c>
      <c r="CZ511">
        <f t="shared" si="43"/>
        <v>375</v>
      </c>
      <c r="DA511">
        <f t="shared" si="44"/>
        <v>1</v>
      </c>
      <c r="DB511">
        <v>0</v>
      </c>
    </row>
    <row r="512" spans="1:106" x14ac:dyDescent="0.2">
      <c r="A512">
        <f>ROW(Source!A236)</f>
        <v>236</v>
      </c>
      <c r="B512">
        <v>16483241</v>
      </c>
      <c r="C512">
        <v>16484189</v>
      </c>
      <c r="D512">
        <v>15220813</v>
      </c>
      <c r="E512">
        <v>1</v>
      </c>
      <c r="F512">
        <v>1</v>
      </c>
      <c r="G512">
        <v>1</v>
      </c>
      <c r="H512">
        <v>3</v>
      </c>
      <c r="I512" t="s">
        <v>444</v>
      </c>
      <c r="J512" t="s">
        <v>446</v>
      </c>
      <c r="K512" t="s">
        <v>445</v>
      </c>
      <c r="L512">
        <v>1355</v>
      </c>
      <c r="N512">
        <v>1010</v>
      </c>
      <c r="O512" t="s">
        <v>258</v>
      </c>
      <c r="P512" t="s">
        <v>258</v>
      </c>
      <c r="Q512">
        <v>100</v>
      </c>
      <c r="W512">
        <v>0</v>
      </c>
      <c r="X512">
        <v>10796334</v>
      </c>
      <c r="Y512">
        <v>0.97872300000000001</v>
      </c>
      <c r="AA512">
        <v>3217.41</v>
      </c>
      <c r="AB512">
        <v>0</v>
      </c>
      <c r="AC512">
        <v>0</v>
      </c>
      <c r="AD512">
        <v>0</v>
      </c>
      <c r="AE512">
        <v>3217.41</v>
      </c>
      <c r="AF512">
        <v>0</v>
      </c>
      <c r="AG512">
        <v>0</v>
      </c>
      <c r="AH512">
        <v>0</v>
      </c>
      <c r="AI512">
        <v>1</v>
      </c>
      <c r="AJ512">
        <v>1</v>
      </c>
      <c r="AK512">
        <v>1</v>
      </c>
      <c r="AL512">
        <v>1</v>
      </c>
      <c r="AN512">
        <v>0</v>
      </c>
      <c r="AO512">
        <v>0</v>
      </c>
      <c r="AP512">
        <v>0</v>
      </c>
      <c r="AQ512">
        <v>0</v>
      </c>
      <c r="AR512">
        <v>0</v>
      </c>
      <c r="AS512" t="s">
        <v>4</v>
      </c>
      <c r="AT512">
        <v>0.97872300000000001</v>
      </c>
      <c r="AU512" t="s">
        <v>4</v>
      </c>
      <c r="AV512">
        <v>0</v>
      </c>
      <c r="AW512">
        <v>1</v>
      </c>
      <c r="AX512">
        <v>-1</v>
      </c>
      <c r="AY512">
        <v>0</v>
      </c>
      <c r="AZ512">
        <v>0</v>
      </c>
      <c r="BA512" t="s">
        <v>4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Y512*Source!I236</f>
        <v>1.8399992399999998</v>
      </c>
      <c r="CY512">
        <f t="shared" si="42"/>
        <v>3217.41</v>
      </c>
      <c r="CZ512">
        <f t="shared" si="43"/>
        <v>3217.41</v>
      </c>
      <c r="DA512">
        <f t="shared" si="44"/>
        <v>1</v>
      </c>
      <c r="DB512">
        <v>0</v>
      </c>
    </row>
    <row r="513" spans="1:106" x14ac:dyDescent="0.2">
      <c r="A513">
        <f>ROW(Source!A236)</f>
        <v>236</v>
      </c>
      <c r="B513">
        <v>16483241</v>
      </c>
      <c r="C513">
        <v>16484189</v>
      </c>
      <c r="D513">
        <v>15164559</v>
      </c>
      <c r="E513">
        <v>17</v>
      </c>
      <c r="F513">
        <v>1</v>
      </c>
      <c r="G513">
        <v>1</v>
      </c>
      <c r="H513">
        <v>3</v>
      </c>
      <c r="I513" t="s">
        <v>908</v>
      </c>
      <c r="J513" t="s">
        <v>4</v>
      </c>
      <c r="K513" t="s">
        <v>909</v>
      </c>
      <c r="L513">
        <v>1374</v>
      </c>
      <c r="N513">
        <v>1013</v>
      </c>
      <c r="O513" t="s">
        <v>910</v>
      </c>
      <c r="P513" t="s">
        <v>910</v>
      </c>
      <c r="Q513">
        <v>1</v>
      </c>
      <c r="W513">
        <v>0</v>
      </c>
      <c r="X513">
        <v>-1731369543</v>
      </c>
      <c r="Y513">
        <v>6.86</v>
      </c>
      <c r="AA513">
        <v>1</v>
      </c>
      <c r="AB513">
        <v>0</v>
      </c>
      <c r="AC513">
        <v>0</v>
      </c>
      <c r="AD513">
        <v>0</v>
      </c>
      <c r="AE513">
        <v>1</v>
      </c>
      <c r="AF513">
        <v>0</v>
      </c>
      <c r="AG513">
        <v>0</v>
      </c>
      <c r="AH513">
        <v>0</v>
      </c>
      <c r="AI513">
        <v>1</v>
      </c>
      <c r="AJ513">
        <v>1</v>
      </c>
      <c r="AK513">
        <v>1</v>
      </c>
      <c r="AL513">
        <v>1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4</v>
      </c>
      <c r="AT513">
        <v>6.86</v>
      </c>
      <c r="AU513" t="s">
        <v>4</v>
      </c>
      <c r="AV513">
        <v>0</v>
      </c>
      <c r="AW513">
        <v>2</v>
      </c>
      <c r="AX513">
        <v>16484216</v>
      </c>
      <c r="AY513">
        <v>1</v>
      </c>
      <c r="AZ513">
        <v>0</v>
      </c>
      <c r="BA513">
        <v>497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Y513*Source!I236</f>
        <v>12.896800000000001</v>
      </c>
      <c r="CY513">
        <f t="shared" si="42"/>
        <v>1</v>
      </c>
      <c r="CZ513">
        <f t="shared" si="43"/>
        <v>1</v>
      </c>
      <c r="DA513">
        <f t="shared" si="44"/>
        <v>1</v>
      </c>
      <c r="DB513">
        <v>0</v>
      </c>
    </row>
    <row r="514" spans="1:106" x14ac:dyDescent="0.2">
      <c r="A514">
        <f>ROW(Source!A237)</f>
        <v>237</v>
      </c>
      <c r="B514">
        <v>16483255</v>
      </c>
      <c r="C514">
        <v>16484189</v>
      </c>
      <c r="D514">
        <v>15446300</v>
      </c>
      <c r="E514">
        <v>1</v>
      </c>
      <c r="F514">
        <v>1</v>
      </c>
      <c r="G514">
        <v>1</v>
      </c>
      <c r="H514">
        <v>1</v>
      </c>
      <c r="I514" t="s">
        <v>693</v>
      </c>
      <c r="J514" t="s">
        <v>4</v>
      </c>
      <c r="K514" t="s">
        <v>694</v>
      </c>
      <c r="L514">
        <v>1191</v>
      </c>
      <c r="N514">
        <v>1013</v>
      </c>
      <c r="O514" t="s">
        <v>695</v>
      </c>
      <c r="P514" t="s">
        <v>695</v>
      </c>
      <c r="Q514">
        <v>1</v>
      </c>
      <c r="W514">
        <v>0</v>
      </c>
      <c r="X514">
        <v>912892513</v>
      </c>
      <c r="Y514">
        <v>34.56</v>
      </c>
      <c r="AA514">
        <v>0</v>
      </c>
      <c r="AB514">
        <v>0</v>
      </c>
      <c r="AC514">
        <v>0</v>
      </c>
      <c r="AD514">
        <v>64.78</v>
      </c>
      <c r="AE514">
        <v>0</v>
      </c>
      <c r="AF514">
        <v>0</v>
      </c>
      <c r="AG514">
        <v>0</v>
      </c>
      <c r="AH514">
        <v>9.92</v>
      </c>
      <c r="AI514">
        <v>1</v>
      </c>
      <c r="AJ514">
        <v>1</v>
      </c>
      <c r="AK514">
        <v>1</v>
      </c>
      <c r="AL514">
        <v>6.53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4</v>
      </c>
      <c r="AT514">
        <v>34.56</v>
      </c>
      <c r="AU514" t="s">
        <v>4</v>
      </c>
      <c r="AV514">
        <v>1</v>
      </c>
      <c r="AW514">
        <v>2</v>
      </c>
      <c r="AX514">
        <v>16484208</v>
      </c>
      <c r="AY514">
        <v>1</v>
      </c>
      <c r="AZ514">
        <v>0</v>
      </c>
      <c r="BA514">
        <v>498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Y514*Source!I237</f>
        <v>64.972800000000007</v>
      </c>
      <c r="CY514">
        <f>AD514</f>
        <v>64.78</v>
      </c>
      <c r="CZ514">
        <f>AH514</f>
        <v>9.92</v>
      </c>
      <c r="DA514">
        <f>AL514</f>
        <v>6.53</v>
      </c>
      <c r="DB514">
        <v>0</v>
      </c>
    </row>
    <row r="515" spans="1:106" x14ac:dyDescent="0.2">
      <c r="A515">
        <f>ROW(Source!A237)</f>
        <v>237</v>
      </c>
      <c r="B515">
        <v>16483255</v>
      </c>
      <c r="C515">
        <v>16484189</v>
      </c>
      <c r="D515">
        <v>15430395</v>
      </c>
      <c r="E515">
        <v>1</v>
      </c>
      <c r="F515">
        <v>1</v>
      </c>
      <c r="G515">
        <v>1</v>
      </c>
      <c r="H515">
        <v>1</v>
      </c>
      <c r="I515" t="s">
        <v>696</v>
      </c>
      <c r="J515" t="s">
        <v>4</v>
      </c>
      <c r="K515" t="s">
        <v>697</v>
      </c>
      <c r="L515">
        <v>1191</v>
      </c>
      <c r="N515">
        <v>1013</v>
      </c>
      <c r="O515" t="s">
        <v>695</v>
      </c>
      <c r="P515" t="s">
        <v>695</v>
      </c>
      <c r="Q515">
        <v>1</v>
      </c>
      <c r="W515">
        <v>0</v>
      </c>
      <c r="X515">
        <v>-1417349443</v>
      </c>
      <c r="Y515">
        <v>0.05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1</v>
      </c>
      <c r="AJ515">
        <v>1</v>
      </c>
      <c r="AK515">
        <v>6.53</v>
      </c>
      <c r="AL515">
        <v>1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4</v>
      </c>
      <c r="AT515">
        <v>0.05</v>
      </c>
      <c r="AU515" t="s">
        <v>4</v>
      </c>
      <c r="AV515">
        <v>2</v>
      </c>
      <c r="AW515">
        <v>2</v>
      </c>
      <c r="AX515">
        <v>16484209</v>
      </c>
      <c r="AY515">
        <v>1</v>
      </c>
      <c r="AZ515">
        <v>0</v>
      </c>
      <c r="BA515">
        <v>499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Y515*Source!I237</f>
        <v>9.4E-2</v>
      </c>
      <c r="CY515">
        <f>AD515</f>
        <v>0</v>
      </c>
      <c r="CZ515">
        <f>AH515</f>
        <v>0</v>
      </c>
      <c r="DA515">
        <f>AL515</f>
        <v>1</v>
      </c>
      <c r="DB515">
        <v>0</v>
      </c>
    </row>
    <row r="516" spans="1:106" x14ac:dyDescent="0.2">
      <c r="A516">
        <f>ROW(Source!A237)</f>
        <v>237</v>
      </c>
      <c r="B516">
        <v>16483255</v>
      </c>
      <c r="C516">
        <v>16484189</v>
      </c>
      <c r="D516">
        <v>15247680</v>
      </c>
      <c r="E516">
        <v>1</v>
      </c>
      <c r="F516">
        <v>1</v>
      </c>
      <c r="G516">
        <v>1</v>
      </c>
      <c r="H516">
        <v>2</v>
      </c>
      <c r="I516" t="s">
        <v>726</v>
      </c>
      <c r="J516" t="s">
        <v>727</v>
      </c>
      <c r="K516" t="s">
        <v>728</v>
      </c>
      <c r="L516">
        <v>1368</v>
      </c>
      <c r="N516">
        <v>1011</v>
      </c>
      <c r="O516" t="s">
        <v>701</v>
      </c>
      <c r="P516" t="s">
        <v>701</v>
      </c>
      <c r="Q516">
        <v>1</v>
      </c>
      <c r="W516">
        <v>0</v>
      </c>
      <c r="X516">
        <v>-1718674368</v>
      </c>
      <c r="Y516">
        <v>0.03</v>
      </c>
      <c r="AA516">
        <v>0</v>
      </c>
      <c r="AB516">
        <v>731.29</v>
      </c>
      <c r="AC516">
        <v>13.5</v>
      </c>
      <c r="AD516">
        <v>0</v>
      </c>
      <c r="AE516">
        <v>0</v>
      </c>
      <c r="AF516">
        <v>111.99</v>
      </c>
      <c r="AG516">
        <v>13.5</v>
      </c>
      <c r="AH516">
        <v>0</v>
      </c>
      <c r="AI516">
        <v>1</v>
      </c>
      <c r="AJ516">
        <v>6.53</v>
      </c>
      <c r="AK516">
        <v>1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4</v>
      </c>
      <c r="AT516">
        <v>0.03</v>
      </c>
      <c r="AU516" t="s">
        <v>4</v>
      </c>
      <c r="AV516">
        <v>0</v>
      </c>
      <c r="AW516">
        <v>2</v>
      </c>
      <c r="AX516">
        <v>16484210</v>
      </c>
      <c r="AY516">
        <v>1</v>
      </c>
      <c r="AZ516">
        <v>0</v>
      </c>
      <c r="BA516">
        <v>500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Y516*Source!I237</f>
        <v>5.6399999999999992E-2</v>
      </c>
      <c r="CY516">
        <f>AB516</f>
        <v>731.29</v>
      </c>
      <c r="CZ516">
        <f>AF516</f>
        <v>111.99</v>
      </c>
      <c r="DA516">
        <f>AJ516</f>
        <v>6.53</v>
      </c>
      <c r="DB516">
        <v>0</v>
      </c>
    </row>
    <row r="517" spans="1:106" x14ac:dyDescent="0.2">
      <c r="A517">
        <f>ROW(Source!A237)</f>
        <v>237</v>
      </c>
      <c r="B517">
        <v>16483255</v>
      </c>
      <c r="C517">
        <v>16484189</v>
      </c>
      <c r="D517">
        <v>15249073</v>
      </c>
      <c r="E517">
        <v>1</v>
      </c>
      <c r="F517">
        <v>1</v>
      </c>
      <c r="G517">
        <v>1</v>
      </c>
      <c r="H517">
        <v>2</v>
      </c>
      <c r="I517" t="s">
        <v>698</v>
      </c>
      <c r="J517" t="s">
        <v>699</v>
      </c>
      <c r="K517" t="s">
        <v>700</v>
      </c>
      <c r="L517">
        <v>1368</v>
      </c>
      <c r="N517">
        <v>1011</v>
      </c>
      <c r="O517" t="s">
        <v>701</v>
      </c>
      <c r="P517" t="s">
        <v>701</v>
      </c>
      <c r="Q517">
        <v>1</v>
      </c>
      <c r="W517">
        <v>0</v>
      </c>
      <c r="X517">
        <v>1372534845</v>
      </c>
      <c r="Y517">
        <v>0.02</v>
      </c>
      <c r="AA517">
        <v>0</v>
      </c>
      <c r="AB517">
        <v>429.09</v>
      </c>
      <c r="AC517">
        <v>11.6</v>
      </c>
      <c r="AD517">
        <v>0</v>
      </c>
      <c r="AE517">
        <v>0</v>
      </c>
      <c r="AF517">
        <v>65.709999999999994</v>
      </c>
      <c r="AG517">
        <v>11.6</v>
      </c>
      <c r="AH517">
        <v>0</v>
      </c>
      <c r="AI517">
        <v>1</v>
      </c>
      <c r="AJ517">
        <v>6.53</v>
      </c>
      <c r="AK517">
        <v>1</v>
      </c>
      <c r="AL517">
        <v>1</v>
      </c>
      <c r="AN517">
        <v>0</v>
      </c>
      <c r="AO517">
        <v>1</v>
      </c>
      <c r="AP517">
        <v>0</v>
      </c>
      <c r="AQ517">
        <v>0</v>
      </c>
      <c r="AR517">
        <v>0</v>
      </c>
      <c r="AS517" t="s">
        <v>4</v>
      </c>
      <c r="AT517">
        <v>0.02</v>
      </c>
      <c r="AU517" t="s">
        <v>4</v>
      </c>
      <c r="AV517">
        <v>0</v>
      </c>
      <c r="AW517">
        <v>2</v>
      </c>
      <c r="AX517">
        <v>16484211</v>
      </c>
      <c r="AY517">
        <v>1</v>
      </c>
      <c r="AZ517">
        <v>0</v>
      </c>
      <c r="BA517">
        <v>501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Y517*Source!I237</f>
        <v>3.7600000000000001E-2</v>
      </c>
      <c r="CY517">
        <f>AB517</f>
        <v>429.09</v>
      </c>
      <c r="CZ517">
        <f>AF517</f>
        <v>65.709999999999994</v>
      </c>
      <c r="DA517">
        <f>AJ517</f>
        <v>6.53</v>
      </c>
      <c r="DB517">
        <v>0</v>
      </c>
    </row>
    <row r="518" spans="1:106" x14ac:dyDescent="0.2">
      <c r="A518">
        <f>ROW(Source!A237)</f>
        <v>237</v>
      </c>
      <c r="B518">
        <v>16483255</v>
      </c>
      <c r="C518">
        <v>16484189</v>
      </c>
      <c r="D518">
        <v>15167588</v>
      </c>
      <c r="E518">
        <v>1</v>
      </c>
      <c r="F518">
        <v>1</v>
      </c>
      <c r="G518">
        <v>1</v>
      </c>
      <c r="H518">
        <v>3</v>
      </c>
      <c r="I518" t="s">
        <v>887</v>
      </c>
      <c r="J518" t="s">
        <v>888</v>
      </c>
      <c r="K518" t="s">
        <v>889</v>
      </c>
      <c r="L518">
        <v>1346</v>
      </c>
      <c r="N518">
        <v>1009</v>
      </c>
      <c r="O518" t="s">
        <v>550</v>
      </c>
      <c r="P518" t="s">
        <v>550</v>
      </c>
      <c r="Q518">
        <v>1</v>
      </c>
      <c r="W518">
        <v>0</v>
      </c>
      <c r="X518">
        <v>-1088866022</v>
      </c>
      <c r="Y518">
        <v>0.11</v>
      </c>
      <c r="AA518">
        <v>198.51</v>
      </c>
      <c r="AB518">
        <v>0</v>
      </c>
      <c r="AC518">
        <v>0</v>
      </c>
      <c r="AD518">
        <v>0</v>
      </c>
      <c r="AE518">
        <v>30.4</v>
      </c>
      <c r="AF518">
        <v>0</v>
      </c>
      <c r="AG518">
        <v>0</v>
      </c>
      <c r="AH518">
        <v>0</v>
      </c>
      <c r="AI518">
        <v>6.53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4</v>
      </c>
      <c r="AT518">
        <v>0.11</v>
      </c>
      <c r="AU518" t="s">
        <v>4</v>
      </c>
      <c r="AV518">
        <v>0</v>
      </c>
      <c r="AW518">
        <v>2</v>
      </c>
      <c r="AX518">
        <v>16484212</v>
      </c>
      <c r="AY518">
        <v>1</v>
      </c>
      <c r="AZ518">
        <v>0</v>
      </c>
      <c r="BA518">
        <v>502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Y518*Source!I237</f>
        <v>0.20679999999999998</v>
      </c>
      <c r="CY518">
        <f t="shared" ref="CY518:CY524" si="45">AA518</f>
        <v>198.51</v>
      </c>
      <c r="CZ518">
        <f t="shared" ref="CZ518:CZ524" si="46">AE518</f>
        <v>30.4</v>
      </c>
      <c r="DA518">
        <f t="shared" ref="DA518:DA524" si="47">AI518</f>
        <v>6.53</v>
      </c>
      <c r="DB518">
        <v>0</v>
      </c>
    </row>
    <row r="519" spans="1:106" x14ac:dyDescent="0.2">
      <c r="A519">
        <f>ROW(Source!A237)</f>
        <v>237</v>
      </c>
      <c r="B519">
        <v>16483255</v>
      </c>
      <c r="C519">
        <v>16484189</v>
      </c>
      <c r="D519">
        <v>15170074</v>
      </c>
      <c r="E519">
        <v>1</v>
      </c>
      <c r="F519">
        <v>1</v>
      </c>
      <c r="G519">
        <v>1</v>
      </c>
      <c r="H519">
        <v>3</v>
      </c>
      <c r="I519" t="s">
        <v>890</v>
      </c>
      <c r="J519" t="s">
        <v>891</v>
      </c>
      <c r="K519" t="s">
        <v>892</v>
      </c>
      <c r="L519">
        <v>1355</v>
      </c>
      <c r="N519">
        <v>1010</v>
      </c>
      <c r="O519" t="s">
        <v>258</v>
      </c>
      <c r="P519" t="s">
        <v>258</v>
      </c>
      <c r="Q519">
        <v>100</v>
      </c>
      <c r="W519">
        <v>0</v>
      </c>
      <c r="X519">
        <v>1794244060</v>
      </c>
      <c r="Y519">
        <v>1.02</v>
      </c>
      <c r="AA519">
        <v>561.58000000000004</v>
      </c>
      <c r="AB519">
        <v>0</v>
      </c>
      <c r="AC519">
        <v>0</v>
      </c>
      <c r="AD519">
        <v>0</v>
      </c>
      <c r="AE519">
        <v>86</v>
      </c>
      <c r="AF519">
        <v>0</v>
      </c>
      <c r="AG519">
        <v>0</v>
      </c>
      <c r="AH519">
        <v>0</v>
      </c>
      <c r="AI519">
        <v>6.53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4</v>
      </c>
      <c r="AT519">
        <v>1.02</v>
      </c>
      <c r="AU519" t="s">
        <v>4</v>
      </c>
      <c r="AV519">
        <v>0</v>
      </c>
      <c r="AW519">
        <v>2</v>
      </c>
      <c r="AX519">
        <v>16484213</v>
      </c>
      <c r="AY519">
        <v>1</v>
      </c>
      <c r="AZ519">
        <v>0</v>
      </c>
      <c r="BA519">
        <v>503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Y519*Source!I237</f>
        <v>1.9176</v>
      </c>
      <c r="CY519">
        <f t="shared" si="45"/>
        <v>561.58000000000004</v>
      </c>
      <c r="CZ519">
        <f t="shared" si="46"/>
        <v>86</v>
      </c>
      <c r="DA519">
        <f t="shared" si="47"/>
        <v>6.53</v>
      </c>
      <c r="DB519">
        <v>0</v>
      </c>
    </row>
    <row r="520" spans="1:106" x14ac:dyDescent="0.2">
      <c r="A520">
        <f>ROW(Source!A237)</f>
        <v>237</v>
      </c>
      <c r="B520">
        <v>16483255</v>
      </c>
      <c r="C520">
        <v>16484189</v>
      </c>
      <c r="D520">
        <v>15170434</v>
      </c>
      <c r="E520">
        <v>1</v>
      </c>
      <c r="F520">
        <v>1</v>
      </c>
      <c r="G520">
        <v>1</v>
      </c>
      <c r="H520">
        <v>3</v>
      </c>
      <c r="I520" t="s">
        <v>959</v>
      </c>
      <c r="J520" t="s">
        <v>960</v>
      </c>
      <c r="K520" t="s">
        <v>961</v>
      </c>
      <c r="L520">
        <v>1348</v>
      </c>
      <c r="N520">
        <v>1009</v>
      </c>
      <c r="O520" t="s">
        <v>199</v>
      </c>
      <c r="P520" t="s">
        <v>199</v>
      </c>
      <c r="Q520">
        <v>1000</v>
      </c>
      <c r="W520">
        <v>0</v>
      </c>
      <c r="X520">
        <v>797358079</v>
      </c>
      <c r="Y520">
        <v>1.6000000000000001E-4</v>
      </c>
      <c r="AA520">
        <v>194594</v>
      </c>
      <c r="AB520">
        <v>0</v>
      </c>
      <c r="AC520">
        <v>0</v>
      </c>
      <c r="AD520">
        <v>0</v>
      </c>
      <c r="AE520">
        <v>29800</v>
      </c>
      <c r="AF520">
        <v>0</v>
      </c>
      <c r="AG520">
        <v>0</v>
      </c>
      <c r="AH520">
        <v>0</v>
      </c>
      <c r="AI520">
        <v>6.53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4</v>
      </c>
      <c r="AT520">
        <v>1.6000000000000001E-4</v>
      </c>
      <c r="AU520" t="s">
        <v>4</v>
      </c>
      <c r="AV520">
        <v>0</v>
      </c>
      <c r="AW520">
        <v>2</v>
      </c>
      <c r="AX520">
        <v>16484214</v>
      </c>
      <c r="AY520">
        <v>1</v>
      </c>
      <c r="AZ520">
        <v>0</v>
      </c>
      <c r="BA520">
        <v>504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Y520*Source!I237</f>
        <v>3.0079999999999999E-4</v>
      </c>
      <c r="CY520">
        <f t="shared" si="45"/>
        <v>194594</v>
      </c>
      <c r="CZ520">
        <f t="shared" si="46"/>
        <v>29800</v>
      </c>
      <c r="DA520">
        <f t="shared" si="47"/>
        <v>6.53</v>
      </c>
      <c r="DB520">
        <v>0</v>
      </c>
    </row>
    <row r="521" spans="1:106" x14ac:dyDescent="0.2">
      <c r="A521">
        <f>ROW(Source!A237)</f>
        <v>237</v>
      </c>
      <c r="B521">
        <v>16483255</v>
      </c>
      <c r="C521">
        <v>16484189</v>
      </c>
      <c r="D521">
        <v>15170438</v>
      </c>
      <c r="E521">
        <v>1</v>
      </c>
      <c r="F521">
        <v>1</v>
      </c>
      <c r="G521">
        <v>1</v>
      </c>
      <c r="H521">
        <v>3</v>
      </c>
      <c r="I521" t="s">
        <v>916</v>
      </c>
      <c r="J521" t="s">
        <v>917</v>
      </c>
      <c r="K521" t="s">
        <v>918</v>
      </c>
      <c r="L521">
        <v>1348</v>
      </c>
      <c r="N521">
        <v>1009</v>
      </c>
      <c r="O521" t="s">
        <v>199</v>
      </c>
      <c r="P521" t="s">
        <v>199</v>
      </c>
      <c r="Q521">
        <v>1000</v>
      </c>
      <c r="W521">
        <v>0</v>
      </c>
      <c r="X521">
        <v>-1755229539</v>
      </c>
      <c r="Y521">
        <v>2.9999999999999997E-4</v>
      </c>
      <c r="AA521">
        <v>81167.899999999994</v>
      </c>
      <c r="AB521">
        <v>0</v>
      </c>
      <c r="AC521">
        <v>0</v>
      </c>
      <c r="AD521">
        <v>0</v>
      </c>
      <c r="AE521">
        <v>12430</v>
      </c>
      <c r="AF521">
        <v>0</v>
      </c>
      <c r="AG521">
        <v>0</v>
      </c>
      <c r="AH521">
        <v>0</v>
      </c>
      <c r="AI521">
        <v>6.53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4</v>
      </c>
      <c r="AT521">
        <v>2.9999999999999997E-4</v>
      </c>
      <c r="AU521" t="s">
        <v>4</v>
      </c>
      <c r="AV521">
        <v>0</v>
      </c>
      <c r="AW521">
        <v>2</v>
      </c>
      <c r="AX521">
        <v>16484215</v>
      </c>
      <c r="AY521">
        <v>1</v>
      </c>
      <c r="AZ521">
        <v>0</v>
      </c>
      <c r="BA521">
        <v>505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Y521*Source!I237</f>
        <v>5.6399999999999994E-4</v>
      </c>
      <c r="CY521">
        <f t="shared" si="45"/>
        <v>81167.899999999994</v>
      </c>
      <c r="CZ521">
        <f t="shared" si="46"/>
        <v>12430</v>
      </c>
      <c r="DA521">
        <f t="shared" si="47"/>
        <v>6.53</v>
      </c>
      <c r="DB521">
        <v>0</v>
      </c>
    </row>
    <row r="522" spans="1:106" x14ac:dyDescent="0.2">
      <c r="A522">
        <f>ROW(Source!A237)</f>
        <v>237</v>
      </c>
      <c r="B522">
        <v>16483255</v>
      </c>
      <c r="C522">
        <v>16484189</v>
      </c>
      <c r="D522">
        <v>15220812</v>
      </c>
      <c r="E522">
        <v>1</v>
      </c>
      <c r="F522">
        <v>1</v>
      </c>
      <c r="G522">
        <v>1</v>
      </c>
      <c r="H522">
        <v>3</v>
      </c>
      <c r="I522" t="s">
        <v>448</v>
      </c>
      <c r="J522" t="s">
        <v>450</v>
      </c>
      <c r="K522" t="s">
        <v>449</v>
      </c>
      <c r="L522">
        <v>1355</v>
      </c>
      <c r="N522">
        <v>1010</v>
      </c>
      <c r="O522" t="s">
        <v>258</v>
      </c>
      <c r="P522" t="s">
        <v>258</v>
      </c>
      <c r="Q522">
        <v>100</v>
      </c>
      <c r="W522">
        <v>0</v>
      </c>
      <c r="X522">
        <v>-94431625</v>
      </c>
      <c r="Y522">
        <v>2.1277000000000001E-2</v>
      </c>
      <c r="AA522">
        <v>2448.75</v>
      </c>
      <c r="AB522">
        <v>0</v>
      </c>
      <c r="AC522">
        <v>0</v>
      </c>
      <c r="AD522">
        <v>0</v>
      </c>
      <c r="AE522">
        <v>375</v>
      </c>
      <c r="AF522">
        <v>0</v>
      </c>
      <c r="AG522">
        <v>0</v>
      </c>
      <c r="AH522">
        <v>0</v>
      </c>
      <c r="AI522">
        <v>6.53</v>
      </c>
      <c r="AJ522">
        <v>1</v>
      </c>
      <c r="AK522">
        <v>1</v>
      </c>
      <c r="AL522">
        <v>1</v>
      </c>
      <c r="AN522">
        <v>0</v>
      </c>
      <c r="AO522">
        <v>0</v>
      </c>
      <c r="AP522">
        <v>0</v>
      </c>
      <c r="AQ522">
        <v>0</v>
      </c>
      <c r="AR522">
        <v>0</v>
      </c>
      <c r="AS522" t="s">
        <v>4</v>
      </c>
      <c r="AT522">
        <v>2.1277000000000001E-2</v>
      </c>
      <c r="AU522" t="s">
        <v>4</v>
      </c>
      <c r="AV522">
        <v>0</v>
      </c>
      <c r="AW522">
        <v>1</v>
      </c>
      <c r="AX522">
        <v>-1</v>
      </c>
      <c r="AY522">
        <v>0</v>
      </c>
      <c r="AZ522">
        <v>0</v>
      </c>
      <c r="BA522" t="s">
        <v>4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Y522*Source!I237</f>
        <v>4.0000759999999996E-2</v>
      </c>
      <c r="CY522">
        <f t="shared" si="45"/>
        <v>2448.75</v>
      </c>
      <c r="CZ522">
        <f t="shared" si="46"/>
        <v>375</v>
      </c>
      <c r="DA522">
        <f t="shared" si="47"/>
        <v>6.53</v>
      </c>
      <c r="DB522">
        <v>0</v>
      </c>
    </row>
    <row r="523" spans="1:106" x14ac:dyDescent="0.2">
      <c r="A523">
        <f>ROW(Source!A237)</f>
        <v>237</v>
      </c>
      <c r="B523">
        <v>16483255</v>
      </c>
      <c r="C523">
        <v>16484189</v>
      </c>
      <c r="D523">
        <v>15220813</v>
      </c>
      <c r="E523">
        <v>1</v>
      </c>
      <c r="F523">
        <v>1</v>
      </c>
      <c r="G523">
        <v>1</v>
      </c>
      <c r="H523">
        <v>3</v>
      </c>
      <c r="I523" t="s">
        <v>444</v>
      </c>
      <c r="J523" t="s">
        <v>446</v>
      </c>
      <c r="K523" t="s">
        <v>445</v>
      </c>
      <c r="L523">
        <v>1355</v>
      </c>
      <c r="N523">
        <v>1010</v>
      </c>
      <c r="O523" t="s">
        <v>258</v>
      </c>
      <c r="P523" t="s">
        <v>258</v>
      </c>
      <c r="Q523">
        <v>100</v>
      </c>
      <c r="W523">
        <v>0</v>
      </c>
      <c r="X523">
        <v>10796334</v>
      </c>
      <c r="Y523">
        <v>0.97872300000000001</v>
      </c>
      <c r="AA523">
        <v>21009.69</v>
      </c>
      <c r="AB523">
        <v>0</v>
      </c>
      <c r="AC523">
        <v>0</v>
      </c>
      <c r="AD523">
        <v>0</v>
      </c>
      <c r="AE523">
        <v>3217.41</v>
      </c>
      <c r="AF523">
        <v>0</v>
      </c>
      <c r="AG523">
        <v>0</v>
      </c>
      <c r="AH523">
        <v>0</v>
      </c>
      <c r="AI523">
        <v>6.53</v>
      </c>
      <c r="AJ523">
        <v>1</v>
      </c>
      <c r="AK523">
        <v>1</v>
      </c>
      <c r="AL523">
        <v>1</v>
      </c>
      <c r="AN523">
        <v>0</v>
      </c>
      <c r="AO523">
        <v>0</v>
      </c>
      <c r="AP523">
        <v>0</v>
      </c>
      <c r="AQ523">
        <v>0</v>
      </c>
      <c r="AR523">
        <v>0</v>
      </c>
      <c r="AS523" t="s">
        <v>4</v>
      </c>
      <c r="AT523">
        <v>0.97872300000000001</v>
      </c>
      <c r="AU523" t="s">
        <v>4</v>
      </c>
      <c r="AV523">
        <v>0</v>
      </c>
      <c r="AW523">
        <v>1</v>
      </c>
      <c r="AX523">
        <v>-1</v>
      </c>
      <c r="AY523">
        <v>0</v>
      </c>
      <c r="AZ523">
        <v>0</v>
      </c>
      <c r="BA523" t="s">
        <v>4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Y523*Source!I237</f>
        <v>1.8399992399999998</v>
      </c>
      <c r="CY523">
        <f t="shared" si="45"/>
        <v>21009.69</v>
      </c>
      <c r="CZ523">
        <f t="shared" si="46"/>
        <v>3217.41</v>
      </c>
      <c r="DA523">
        <f t="shared" si="47"/>
        <v>6.53</v>
      </c>
      <c r="DB523">
        <v>0</v>
      </c>
    </row>
    <row r="524" spans="1:106" x14ac:dyDescent="0.2">
      <c r="A524">
        <f>ROW(Source!A237)</f>
        <v>237</v>
      </c>
      <c r="B524">
        <v>16483255</v>
      </c>
      <c r="C524">
        <v>16484189</v>
      </c>
      <c r="D524">
        <v>15164559</v>
      </c>
      <c r="E524">
        <v>17</v>
      </c>
      <c r="F524">
        <v>1</v>
      </c>
      <c r="G524">
        <v>1</v>
      </c>
      <c r="H524">
        <v>3</v>
      </c>
      <c r="I524" t="s">
        <v>908</v>
      </c>
      <c r="J524" t="s">
        <v>4</v>
      </c>
      <c r="K524" t="s">
        <v>909</v>
      </c>
      <c r="L524">
        <v>1374</v>
      </c>
      <c r="N524">
        <v>1013</v>
      </c>
      <c r="O524" t="s">
        <v>910</v>
      </c>
      <c r="P524" t="s">
        <v>910</v>
      </c>
      <c r="Q524">
        <v>1</v>
      </c>
      <c r="W524">
        <v>0</v>
      </c>
      <c r="X524">
        <v>-1731369543</v>
      </c>
      <c r="Y524">
        <v>6.86</v>
      </c>
      <c r="AA524">
        <v>1</v>
      </c>
      <c r="AB524">
        <v>0</v>
      </c>
      <c r="AC524">
        <v>0</v>
      </c>
      <c r="AD524">
        <v>0</v>
      </c>
      <c r="AE524">
        <v>1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4</v>
      </c>
      <c r="AT524">
        <v>6.86</v>
      </c>
      <c r="AU524" t="s">
        <v>4</v>
      </c>
      <c r="AV524">
        <v>0</v>
      </c>
      <c r="AW524">
        <v>2</v>
      </c>
      <c r="AX524">
        <v>16484216</v>
      </c>
      <c r="AY524">
        <v>1</v>
      </c>
      <c r="AZ524">
        <v>0</v>
      </c>
      <c r="BA524">
        <v>506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Y524*Source!I237</f>
        <v>12.896800000000001</v>
      </c>
      <c r="CY524">
        <f t="shared" si="45"/>
        <v>1</v>
      </c>
      <c r="CZ524">
        <f t="shared" si="46"/>
        <v>1</v>
      </c>
      <c r="DA524">
        <f t="shared" si="47"/>
        <v>1</v>
      </c>
      <c r="DB524">
        <v>0</v>
      </c>
    </row>
    <row r="525" spans="1:106" x14ac:dyDescent="0.2">
      <c r="A525">
        <f>ROW(Source!A242)</f>
        <v>242</v>
      </c>
      <c r="B525">
        <v>16483241</v>
      </c>
      <c r="C525">
        <v>16672823</v>
      </c>
      <c r="D525">
        <v>15446300</v>
      </c>
      <c r="E525">
        <v>1</v>
      </c>
      <c r="F525">
        <v>1</v>
      </c>
      <c r="G525">
        <v>1</v>
      </c>
      <c r="H525">
        <v>1</v>
      </c>
      <c r="I525" t="s">
        <v>693</v>
      </c>
      <c r="J525" t="s">
        <v>4</v>
      </c>
      <c r="K525" t="s">
        <v>694</v>
      </c>
      <c r="L525">
        <v>1191</v>
      </c>
      <c r="N525">
        <v>1013</v>
      </c>
      <c r="O525" t="s">
        <v>695</v>
      </c>
      <c r="P525" t="s">
        <v>695</v>
      </c>
      <c r="Q525">
        <v>1</v>
      </c>
      <c r="W525">
        <v>0</v>
      </c>
      <c r="X525">
        <v>912892513</v>
      </c>
      <c r="Y525">
        <v>2.56</v>
      </c>
      <c r="AA525">
        <v>0</v>
      </c>
      <c r="AB525">
        <v>0</v>
      </c>
      <c r="AC525">
        <v>0</v>
      </c>
      <c r="AD525">
        <v>9.92</v>
      </c>
      <c r="AE525">
        <v>0</v>
      </c>
      <c r="AF525">
        <v>0</v>
      </c>
      <c r="AG525">
        <v>0</v>
      </c>
      <c r="AH525">
        <v>9.92</v>
      </c>
      <c r="AI525">
        <v>1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4</v>
      </c>
      <c r="AT525">
        <v>2.56</v>
      </c>
      <c r="AU525" t="s">
        <v>4</v>
      </c>
      <c r="AV525">
        <v>1</v>
      </c>
      <c r="AW525">
        <v>2</v>
      </c>
      <c r="AX525">
        <v>16672824</v>
      </c>
      <c r="AY525">
        <v>1</v>
      </c>
      <c r="AZ525">
        <v>0</v>
      </c>
      <c r="BA525">
        <v>507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Y525*Source!I242</f>
        <v>10.24</v>
      </c>
      <c r="CY525">
        <f>AD525</f>
        <v>9.92</v>
      </c>
      <c r="CZ525">
        <f>AH525</f>
        <v>9.92</v>
      </c>
      <c r="DA525">
        <f>AL525</f>
        <v>1</v>
      </c>
      <c r="DB525">
        <v>0</v>
      </c>
    </row>
    <row r="526" spans="1:106" x14ac:dyDescent="0.2">
      <c r="A526">
        <f>ROW(Source!A242)</f>
        <v>242</v>
      </c>
      <c r="B526">
        <v>16483241</v>
      </c>
      <c r="C526">
        <v>16672823</v>
      </c>
      <c r="D526">
        <v>15430395</v>
      </c>
      <c r="E526">
        <v>1</v>
      </c>
      <c r="F526">
        <v>1</v>
      </c>
      <c r="G526">
        <v>1</v>
      </c>
      <c r="H526">
        <v>1</v>
      </c>
      <c r="I526" t="s">
        <v>696</v>
      </c>
      <c r="J526" t="s">
        <v>4</v>
      </c>
      <c r="K526" t="s">
        <v>697</v>
      </c>
      <c r="L526">
        <v>1191</v>
      </c>
      <c r="N526">
        <v>1013</v>
      </c>
      <c r="O526" t="s">
        <v>695</v>
      </c>
      <c r="P526" t="s">
        <v>695</v>
      </c>
      <c r="Q526">
        <v>1</v>
      </c>
      <c r="W526">
        <v>0</v>
      </c>
      <c r="X526">
        <v>-1417349443</v>
      </c>
      <c r="Y526">
        <v>0.02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1</v>
      </c>
      <c r="AJ526">
        <v>1</v>
      </c>
      <c r="AK526">
        <v>1</v>
      </c>
      <c r="AL526">
        <v>1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4</v>
      </c>
      <c r="AT526">
        <v>0.02</v>
      </c>
      <c r="AU526" t="s">
        <v>4</v>
      </c>
      <c r="AV526">
        <v>2</v>
      </c>
      <c r="AW526">
        <v>2</v>
      </c>
      <c r="AX526">
        <v>16672825</v>
      </c>
      <c r="AY526">
        <v>1</v>
      </c>
      <c r="AZ526">
        <v>0</v>
      </c>
      <c r="BA526">
        <v>508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Y526*Source!I242</f>
        <v>0.08</v>
      </c>
      <c r="CY526">
        <f>AD526</f>
        <v>0</v>
      </c>
      <c r="CZ526">
        <f>AH526</f>
        <v>0</v>
      </c>
      <c r="DA526">
        <f>AL526</f>
        <v>1</v>
      </c>
      <c r="DB526">
        <v>0</v>
      </c>
    </row>
    <row r="527" spans="1:106" x14ac:dyDescent="0.2">
      <c r="A527">
        <f>ROW(Source!A242)</f>
        <v>242</v>
      </c>
      <c r="B527">
        <v>16483241</v>
      </c>
      <c r="C527">
        <v>16672823</v>
      </c>
      <c r="D527">
        <v>15247680</v>
      </c>
      <c r="E527">
        <v>1</v>
      </c>
      <c r="F527">
        <v>1</v>
      </c>
      <c r="G527">
        <v>1</v>
      </c>
      <c r="H527">
        <v>2</v>
      </c>
      <c r="I527" t="s">
        <v>726</v>
      </c>
      <c r="J527" t="s">
        <v>727</v>
      </c>
      <c r="K527" t="s">
        <v>728</v>
      </c>
      <c r="L527">
        <v>1368</v>
      </c>
      <c r="N527">
        <v>1011</v>
      </c>
      <c r="O527" t="s">
        <v>701</v>
      </c>
      <c r="P527" t="s">
        <v>701</v>
      </c>
      <c r="Q527">
        <v>1</v>
      </c>
      <c r="W527">
        <v>0</v>
      </c>
      <c r="X527">
        <v>-1718674368</v>
      </c>
      <c r="Y527">
        <v>0.01</v>
      </c>
      <c r="AA527">
        <v>0</v>
      </c>
      <c r="AB527">
        <v>111.99</v>
      </c>
      <c r="AC527">
        <v>13.5</v>
      </c>
      <c r="AD527">
        <v>0</v>
      </c>
      <c r="AE527">
        <v>0</v>
      </c>
      <c r="AF527">
        <v>111.99</v>
      </c>
      <c r="AG527">
        <v>13.5</v>
      </c>
      <c r="AH527">
        <v>0</v>
      </c>
      <c r="AI527">
        <v>1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4</v>
      </c>
      <c r="AT527">
        <v>0.01</v>
      </c>
      <c r="AU527" t="s">
        <v>4</v>
      </c>
      <c r="AV527">
        <v>0</v>
      </c>
      <c r="AW527">
        <v>2</v>
      </c>
      <c r="AX527">
        <v>16672826</v>
      </c>
      <c r="AY527">
        <v>1</v>
      </c>
      <c r="AZ527">
        <v>0</v>
      </c>
      <c r="BA527">
        <v>509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Y527*Source!I242</f>
        <v>0.04</v>
      </c>
      <c r="CY527">
        <f>AB527</f>
        <v>111.99</v>
      </c>
      <c r="CZ527">
        <f>AF527</f>
        <v>111.99</v>
      </c>
      <c r="DA527">
        <f>AJ527</f>
        <v>1</v>
      </c>
      <c r="DB527">
        <v>0</v>
      </c>
    </row>
    <row r="528" spans="1:106" x14ac:dyDescent="0.2">
      <c r="A528">
        <f>ROW(Source!A242)</f>
        <v>242</v>
      </c>
      <c r="B528">
        <v>16483241</v>
      </c>
      <c r="C528">
        <v>16672823</v>
      </c>
      <c r="D528">
        <v>15249073</v>
      </c>
      <c r="E528">
        <v>1</v>
      </c>
      <c r="F528">
        <v>1</v>
      </c>
      <c r="G528">
        <v>1</v>
      </c>
      <c r="H528">
        <v>2</v>
      </c>
      <c r="I528" t="s">
        <v>698</v>
      </c>
      <c r="J528" t="s">
        <v>699</v>
      </c>
      <c r="K528" t="s">
        <v>700</v>
      </c>
      <c r="L528">
        <v>1368</v>
      </c>
      <c r="N528">
        <v>1011</v>
      </c>
      <c r="O528" t="s">
        <v>701</v>
      </c>
      <c r="P528" t="s">
        <v>701</v>
      </c>
      <c r="Q528">
        <v>1</v>
      </c>
      <c r="W528">
        <v>0</v>
      </c>
      <c r="X528">
        <v>1372534845</v>
      </c>
      <c r="Y528">
        <v>0.01</v>
      </c>
      <c r="AA528">
        <v>0</v>
      </c>
      <c r="AB528">
        <v>65.709999999999994</v>
      </c>
      <c r="AC528">
        <v>11.6</v>
      </c>
      <c r="AD528">
        <v>0</v>
      </c>
      <c r="AE528">
        <v>0</v>
      </c>
      <c r="AF528">
        <v>65.709999999999994</v>
      </c>
      <c r="AG528">
        <v>11.6</v>
      </c>
      <c r="AH528">
        <v>0</v>
      </c>
      <c r="AI528">
        <v>1</v>
      </c>
      <c r="AJ528">
        <v>1</v>
      </c>
      <c r="AK528">
        <v>1</v>
      </c>
      <c r="AL528">
        <v>1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4</v>
      </c>
      <c r="AT528">
        <v>0.01</v>
      </c>
      <c r="AU528" t="s">
        <v>4</v>
      </c>
      <c r="AV528">
        <v>0</v>
      </c>
      <c r="AW528">
        <v>2</v>
      </c>
      <c r="AX528">
        <v>16672827</v>
      </c>
      <c r="AY528">
        <v>1</v>
      </c>
      <c r="AZ528">
        <v>0</v>
      </c>
      <c r="BA528">
        <v>510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Y528*Source!I242</f>
        <v>0.04</v>
      </c>
      <c r="CY528">
        <f>AB528</f>
        <v>65.709999999999994</v>
      </c>
      <c r="CZ528">
        <f>AF528</f>
        <v>65.709999999999994</v>
      </c>
      <c r="DA528">
        <f>AJ528</f>
        <v>1</v>
      </c>
      <c r="DB528">
        <v>0</v>
      </c>
    </row>
    <row r="529" spans="1:106" x14ac:dyDescent="0.2">
      <c r="A529">
        <f>ROW(Source!A242)</f>
        <v>242</v>
      </c>
      <c r="B529">
        <v>16483241</v>
      </c>
      <c r="C529">
        <v>16672823</v>
      </c>
      <c r="D529">
        <v>15167588</v>
      </c>
      <c r="E529">
        <v>1</v>
      </c>
      <c r="F529">
        <v>1</v>
      </c>
      <c r="G529">
        <v>1</v>
      </c>
      <c r="H529">
        <v>3</v>
      </c>
      <c r="I529" t="s">
        <v>887</v>
      </c>
      <c r="J529" t="s">
        <v>888</v>
      </c>
      <c r="K529" t="s">
        <v>889</v>
      </c>
      <c r="L529">
        <v>1346</v>
      </c>
      <c r="N529">
        <v>1009</v>
      </c>
      <c r="O529" t="s">
        <v>550</v>
      </c>
      <c r="P529" t="s">
        <v>550</v>
      </c>
      <c r="Q529">
        <v>1</v>
      </c>
      <c r="W529">
        <v>0</v>
      </c>
      <c r="X529">
        <v>-1088866022</v>
      </c>
      <c r="Y529">
        <v>1.6E-2</v>
      </c>
      <c r="AA529">
        <v>30.4</v>
      </c>
      <c r="AB529">
        <v>0</v>
      </c>
      <c r="AC529">
        <v>0</v>
      </c>
      <c r="AD529">
        <v>0</v>
      </c>
      <c r="AE529">
        <v>30.4</v>
      </c>
      <c r="AF529">
        <v>0</v>
      </c>
      <c r="AG529">
        <v>0</v>
      </c>
      <c r="AH529">
        <v>0</v>
      </c>
      <c r="AI529">
        <v>1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4</v>
      </c>
      <c r="AT529">
        <v>1.6E-2</v>
      </c>
      <c r="AU529" t="s">
        <v>4</v>
      </c>
      <c r="AV529">
        <v>0</v>
      </c>
      <c r="AW529">
        <v>2</v>
      </c>
      <c r="AX529">
        <v>16672828</v>
      </c>
      <c r="AY529">
        <v>1</v>
      </c>
      <c r="AZ529">
        <v>0</v>
      </c>
      <c r="BA529">
        <v>511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Y529*Source!I242</f>
        <v>6.4000000000000001E-2</v>
      </c>
      <c r="CY529">
        <f t="shared" ref="CY529:CY536" si="48">AA529</f>
        <v>30.4</v>
      </c>
      <c r="CZ529">
        <f t="shared" ref="CZ529:CZ536" si="49">AE529</f>
        <v>30.4</v>
      </c>
      <c r="DA529">
        <f t="shared" ref="DA529:DA536" si="50">AI529</f>
        <v>1</v>
      </c>
      <c r="DB529">
        <v>0</v>
      </c>
    </row>
    <row r="530" spans="1:106" x14ac:dyDescent="0.2">
      <c r="A530">
        <f>ROW(Source!A242)</f>
        <v>242</v>
      </c>
      <c r="B530">
        <v>16483241</v>
      </c>
      <c r="C530">
        <v>16672823</v>
      </c>
      <c r="D530">
        <v>15170074</v>
      </c>
      <c r="E530">
        <v>1</v>
      </c>
      <c r="F530">
        <v>1</v>
      </c>
      <c r="G530">
        <v>1</v>
      </c>
      <c r="H530">
        <v>3</v>
      </c>
      <c r="I530" t="s">
        <v>890</v>
      </c>
      <c r="J530" t="s">
        <v>891</v>
      </c>
      <c r="K530" t="s">
        <v>892</v>
      </c>
      <c r="L530">
        <v>1355</v>
      </c>
      <c r="N530">
        <v>1010</v>
      </c>
      <c r="O530" t="s">
        <v>258</v>
      </c>
      <c r="P530" t="s">
        <v>258</v>
      </c>
      <c r="Q530">
        <v>100</v>
      </c>
      <c r="W530">
        <v>0</v>
      </c>
      <c r="X530">
        <v>1794244060</v>
      </c>
      <c r="Y530">
        <v>4.1000000000000002E-2</v>
      </c>
      <c r="AA530">
        <v>86</v>
      </c>
      <c r="AB530">
        <v>0</v>
      </c>
      <c r="AC530">
        <v>0</v>
      </c>
      <c r="AD530">
        <v>0</v>
      </c>
      <c r="AE530">
        <v>86</v>
      </c>
      <c r="AF530">
        <v>0</v>
      </c>
      <c r="AG530">
        <v>0</v>
      </c>
      <c r="AH530">
        <v>0</v>
      </c>
      <c r="AI530">
        <v>1</v>
      </c>
      <c r="AJ530">
        <v>1</v>
      </c>
      <c r="AK530">
        <v>1</v>
      </c>
      <c r="AL530">
        <v>1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4</v>
      </c>
      <c r="AT530">
        <v>4.1000000000000002E-2</v>
      </c>
      <c r="AU530" t="s">
        <v>4</v>
      </c>
      <c r="AV530">
        <v>0</v>
      </c>
      <c r="AW530">
        <v>2</v>
      </c>
      <c r="AX530">
        <v>16672829</v>
      </c>
      <c r="AY530">
        <v>1</v>
      </c>
      <c r="AZ530">
        <v>0</v>
      </c>
      <c r="BA530">
        <v>512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Y530*Source!I242</f>
        <v>0.16400000000000001</v>
      </c>
      <c r="CY530">
        <f t="shared" si="48"/>
        <v>86</v>
      </c>
      <c r="CZ530">
        <f t="shared" si="49"/>
        <v>86</v>
      </c>
      <c r="DA530">
        <f t="shared" si="50"/>
        <v>1</v>
      </c>
      <c r="DB530">
        <v>0</v>
      </c>
    </row>
    <row r="531" spans="1:106" x14ac:dyDescent="0.2">
      <c r="A531">
        <f>ROW(Source!A242)</f>
        <v>242</v>
      </c>
      <c r="B531">
        <v>16483241</v>
      </c>
      <c r="C531">
        <v>16672823</v>
      </c>
      <c r="D531">
        <v>15203834</v>
      </c>
      <c r="E531">
        <v>1</v>
      </c>
      <c r="F531">
        <v>1</v>
      </c>
      <c r="G531">
        <v>1</v>
      </c>
      <c r="H531">
        <v>3</v>
      </c>
      <c r="I531" t="s">
        <v>893</v>
      </c>
      <c r="J531" t="s">
        <v>894</v>
      </c>
      <c r="K531" t="s">
        <v>895</v>
      </c>
      <c r="L531">
        <v>1346</v>
      </c>
      <c r="N531">
        <v>1009</v>
      </c>
      <c r="O531" t="s">
        <v>550</v>
      </c>
      <c r="P531" t="s">
        <v>550</v>
      </c>
      <c r="Q531">
        <v>1</v>
      </c>
      <c r="W531">
        <v>0</v>
      </c>
      <c r="X531">
        <v>210558753</v>
      </c>
      <c r="Y531">
        <v>0.1</v>
      </c>
      <c r="AA531">
        <v>28.6</v>
      </c>
      <c r="AB531">
        <v>0</v>
      </c>
      <c r="AC531">
        <v>0</v>
      </c>
      <c r="AD531">
        <v>0</v>
      </c>
      <c r="AE531">
        <v>28.6</v>
      </c>
      <c r="AF531">
        <v>0</v>
      </c>
      <c r="AG531">
        <v>0</v>
      </c>
      <c r="AH531">
        <v>0</v>
      </c>
      <c r="AI531">
        <v>1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4</v>
      </c>
      <c r="AT531">
        <v>0.1</v>
      </c>
      <c r="AU531" t="s">
        <v>4</v>
      </c>
      <c r="AV531">
        <v>0</v>
      </c>
      <c r="AW531">
        <v>2</v>
      </c>
      <c r="AX531">
        <v>16672830</v>
      </c>
      <c r="AY531">
        <v>1</v>
      </c>
      <c r="AZ531">
        <v>0</v>
      </c>
      <c r="BA531">
        <v>513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Y531*Source!I242</f>
        <v>0.4</v>
      </c>
      <c r="CY531">
        <f t="shared" si="48"/>
        <v>28.6</v>
      </c>
      <c r="CZ531">
        <f t="shared" si="49"/>
        <v>28.6</v>
      </c>
      <c r="DA531">
        <f t="shared" si="50"/>
        <v>1</v>
      </c>
      <c r="DB531">
        <v>0</v>
      </c>
    </row>
    <row r="532" spans="1:106" x14ac:dyDescent="0.2">
      <c r="A532">
        <f>ROW(Source!A242)</f>
        <v>242</v>
      </c>
      <c r="B532">
        <v>16483241</v>
      </c>
      <c r="C532">
        <v>16672823</v>
      </c>
      <c r="D532">
        <v>15217463</v>
      </c>
      <c r="E532">
        <v>1</v>
      </c>
      <c r="F532">
        <v>1</v>
      </c>
      <c r="G532">
        <v>1</v>
      </c>
      <c r="H532">
        <v>3</v>
      </c>
      <c r="I532" t="s">
        <v>896</v>
      </c>
      <c r="J532" t="s">
        <v>897</v>
      </c>
      <c r="K532" t="s">
        <v>898</v>
      </c>
      <c r="L532">
        <v>1358</v>
      </c>
      <c r="N532">
        <v>1010</v>
      </c>
      <c r="O532" t="s">
        <v>437</v>
      </c>
      <c r="P532" t="s">
        <v>437</v>
      </c>
      <c r="Q532">
        <v>10</v>
      </c>
      <c r="W532">
        <v>0</v>
      </c>
      <c r="X532">
        <v>1386890308</v>
      </c>
      <c r="Y532">
        <v>0.1</v>
      </c>
      <c r="AA532">
        <v>39</v>
      </c>
      <c r="AB532">
        <v>0</v>
      </c>
      <c r="AC532">
        <v>0</v>
      </c>
      <c r="AD532">
        <v>0</v>
      </c>
      <c r="AE532">
        <v>39</v>
      </c>
      <c r="AF532">
        <v>0</v>
      </c>
      <c r="AG532">
        <v>0</v>
      </c>
      <c r="AH532">
        <v>0</v>
      </c>
      <c r="AI532">
        <v>1</v>
      </c>
      <c r="AJ532">
        <v>1</v>
      </c>
      <c r="AK532">
        <v>1</v>
      </c>
      <c r="AL532">
        <v>1</v>
      </c>
      <c r="AN532">
        <v>0</v>
      </c>
      <c r="AO532">
        <v>1</v>
      </c>
      <c r="AP532">
        <v>0</v>
      </c>
      <c r="AQ532">
        <v>0</v>
      </c>
      <c r="AR532">
        <v>0</v>
      </c>
      <c r="AS532" t="s">
        <v>4</v>
      </c>
      <c r="AT532">
        <v>0.1</v>
      </c>
      <c r="AU532" t="s">
        <v>4</v>
      </c>
      <c r="AV532">
        <v>0</v>
      </c>
      <c r="AW532">
        <v>2</v>
      </c>
      <c r="AX532">
        <v>16672831</v>
      </c>
      <c r="AY532">
        <v>1</v>
      </c>
      <c r="AZ532">
        <v>0</v>
      </c>
      <c r="BA532">
        <v>514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Y532*Source!I242</f>
        <v>0.4</v>
      </c>
      <c r="CY532">
        <f t="shared" si="48"/>
        <v>39</v>
      </c>
      <c r="CZ532">
        <f t="shared" si="49"/>
        <v>39</v>
      </c>
      <c r="DA532">
        <f t="shared" si="50"/>
        <v>1</v>
      </c>
      <c r="DB532">
        <v>0</v>
      </c>
    </row>
    <row r="533" spans="1:106" x14ac:dyDescent="0.2">
      <c r="A533">
        <f>ROW(Source!A242)</f>
        <v>242</v>
      </c>
      <c r="B533">
        <v>16483241</v>
      </c>
      <c r="C533">
        <v>16672823</v>
      </c>
      <c r="D533">
        <v>15217585</v>
      </c>
      <c r="E533">
        <v>1</v>
      </c>
      <c r="F533">
        <v>1</v>
      </c>
      <c r="G533">
        <v>1</v>
      </c>
      <c r="H533">
        <v>3</v>
      </c>
      <c r="I533" t="s">
        <v>899</v>
      </c>
      <c r="J533" t="s">
        <v>900</v>
      </c>
      <c r="K533" t="s">
        <v>901</v>
      </c>
      <c r="L533">
        <v>1356</v>
      </c>
      <c r="N533">
        <v>1010</v>
      </c>
      <c r="O533" t="s">
        <v>127</v>
      </c>
      <c r="P533" t="s">
        <v>127</v>
      </c>
      <c r="Q533">
        <v>1000</v>
      </c>
      <c r="W533">
        <v>0</v>
      </c>
      <c r="X533">
        <v>40709342</v>
      </c>
      <c r="Y533">
        <v>2.1000000000000001E-2</v>
      </c>
      <c r="AA533">
        <v>270</v>
      </c>
      <c r="AB533">
        <v>0</v>
      </c>
      <c r="AC533">
        <v>0</v>
      </c>
      <c r="AD533">
        <v>0</v>
      </c>
      <c r="AE533">
        <v>270</v>
      </c>
      <c r="AF533">
        <v>0</v>
      </c>
      <c r="AG533">
        <v>0</v>
      </c>
      <c r="AH533">
        <v>0</v>
      </c>
      <c r="AI533">
        <v>1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0</v>
      </c>
      <c r="AQ533">
        <v>0</v>
      </c>
      <c r="AR533">
        <v>0</v>
      </c>
      <c r="AS533" t="s">
        <v>4</v>
      </c>
      <c r="AT533">
        <v>2.1000000000000001E-2</v>
      </c>
      <c r="AU533" t="s">
        <v>4</v>
      </c>
      <c r="AV533">
        <v>0</v>
      </c>
      <c r="AW533">
        <v>2</v>
      </c>
      <c r="AX533">
        <v>16672832</v>
      </c>
      <c r="AY533">
        <v>1</v>
      </c>
      <c r="AZ533">
        <v>0</v>
      </c>
      <c r="BA533">
        <v>515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Y533*Source!I242</f>
        <v>8.4000000000000005E-2</v>
      </c>
      <c r="CY533">
        <f t="shared" si="48"/>
        <v>270</v>
      </c>
      <c r="CZ533">
        <f t="shared" si="49"/>
        <v>270</v>
      </c>
      <c r="DA533">
        <f t="shared" si="50"/>
        <v>1</v>
      </c>
      <c r="DB533">
        <v>0</v>
      </c>
    </row>
    <row r="534" spans="1:106" x14ac:dyDescent="0.2">
      <c r="A534">
        <f>ROW(Source!A242)</f>
        <v>242</v>
      </c>
      <c r="B534">
        <v>16483241</v>
      </c>
      <c r="C534">
        <v>16672823</v>
      </c>
      <c r="D534">
        <v>15221284</v>
      </c>
      <c r="E534">
        <v>1</v>
      </c>
      <c r="F534">
        <v>1</v>
      </c>
      <c r="G534">
        <v>1</v>
      </c>
      <c r="H534">
        <v>3</v>
      </c>
      <c r="I534" t="s">
        <v>902</v>
      </c>
      <c r="J534" t="s">
        <v>903</v>
      </c>
      <c r="K534" t="s">
        <v>904</v>
      </c>
      <c r="L534">
        <v>1355</v>
      </c>
      <c r="N534">
        <v>1010</v>
      </c>
      <c r="O534" t="s">
        <v>258</v>
      </c>
      <c r="P534" t="s">
        <v>258</v>
      </c>
      <c r="Q534">
        <v>100</v>
      </c>
      <c r="W534">
        <v>0</v>
      </c>
      <c r="X534">
        <v>-552597123</v>
      </c>
      <c r="Y534">
        <v>4.1000000000000002E-2</v>
      </c>
      <c r="AA534">
        <v>528</v>
      </c>
      <c r="AB534">
        <v>0</v>
      </c>
      <c r="AC534">
        <v>0</v>
      </c>
      <c r="AD534">
        <v>0</v>
      </c>
      <c r="AE534">
        <v>528</v>
      </c>
      <c r="AF534">
        <v>0</v>
      </c>
      <c r="AG534">
        <v>0</v>
      </c>
      <c r="AH534">
        <v>0</v>
      </c>
      <c r="AI534">
        <v>1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4</v>
      </c>
      <c r="AT534">
        <v>4.1000000000000002E-2</v>
      </c>
      <c r="AU534" t="s">
        <v>4</v>
      </c>
      <c r="AV534">
        <v>0</v>
      </c>
      <c r="AW534">
        <v>2</v>
      </c>
      <c r="AX534">
        <v>16672833</v>
      </c>
      <c r="AY534">
        <v>1</v>
      </c>
      <c r="AZ534">
        <v>0</v>
      </c>
      <c r="BA534">
        <v>516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Y534*Source!I242</f>
        <v>0.16400000000000001</v>
      </c>
      <c r="CY534">
        <f t="shared" si="48"/>
        <v>528</v>
      </c>
      <c r="CZ534">
        <f t="shared" si="49"/>
        <v>528</v>
      </c>
      <c r="DA534">
        <f t="shared" si="50"/>
        <v>1</v>
      </c>
      <c r="DB534">
        <v>0</v>
      </c>
    </row>
    <row r="535" spans="1:106" x14ac:dyDescent="0.2">
      <c r="A535">
        <f>ROW(Source!A242)</f>
        <v>242</v>
      </c>
      <c r="B535">
        <v>16483241</v>
      </c>
      <c r="C535">
        <v>16672823</v>
      </c>
      <c r="D535">
        <v>15233312</v>
      </c>
      <c r="E535">
        <v>1</v>
      </c>
      <c r="F535">
        <v>1</v>
      </c>
      <c r="G535">
        <v>1</v>
      </c>
      <c r="H535">
        <v>3</v>
      </c>
      <c r="I535" t="s">
        <v>905</v>
      </c>
      <c r="J535" t="s">
        <v>906</v>
      </c>
      <c r="K535" t="s">
        <v>907</v>
      </c>
      <c r="L535">
        <v>1346</v>
      </c>
      <c r="N535">
        <v>1009</v>
      </c>
      <c r="O535" t="s">
        <v>550</v>
      </c>
      <c r="P535" t="s">
        <v>550</v>
      </c>
      <c r="Q535">
        <v>1</v>
      </c>
      <c r="W535">
        <v>0</v>
      </c>
      <c r="X535">
        <v>1584075688</v>
      </c>
      <c r="Y535">
        <v>0.124</v>
      </c>
      <c r="AA535">
        <v>35.700000000000003</v>
      </c>
      <c r="AB535">
        <v>0</v>
      </c>
      <c r="AC535">
        <v>0</v>
      </c>
      <c r="AD535">
        <v>0</v>
      </c>
      <c r="AE535">
        <v>35.700000000000003</v>
      </c>
      <c r="AF535">
        <v>0</v>
      </c>
      <c r="AG535">
        <v>0</v>
      </c>
      <c r="AH535">
        <v>0</v>
      </c>
      <c r="AI535">
        <v>1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0</v>
      </c>
      <c r="AQ535">
        <v>0</v>
      </c>
      <c r="AR535">
        <v>0</v>
      </c>
      <c r="AS535" t="s">
        <v>4</v>
      </c>
      <c r="AT535">
        <v>0.124</v>
      </c>
      <c r="AU535" t="s">
        <v>4</v>
      </c>
      <c r="AV535">
        <v>0</v>
      </c>
      <c r="AW535">
        <v>2</v>
      </c>
      <c r="AX535">
        <v>16672834</v>
      </c>
      <c r="AY535">
        <v>1</v>
      </c>
      <c r="AZ535">
        <v>0</v>
      </c>
      <c r="BA535">
        <v>517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Y535*Source!I242</f>
        <v>0.496</v>
      </c>
      <c r="CY535">
        <f t="shared" si="48"/>
        <v>35.700000000000003</v>
      </c>
      <c r="CZ535">
        <f t="shared" si="49"/>
        <v>35.700000000000003</v>
      </c>
      <c r="DA535">
        <f t="shared" si="50"/>
        <v>1</v>
      </c>
      <c r="DB535">
        <v>0</v>
      </c>
    </row>
    <row r="536" spans="1:106" x14ac:dyDescent="0.2">
      <c r="A536">
        <f>ROW(Source!A242)</f>
        <v>242</v>
      </c>
      <c r="B536">
        <v>16483241</v>
      </c>
      <c r="C536">
        <v>16672823</v>
      </c>
      <c r="D536">
        <v>15164559</v>
      </c>
      <c r="E536">
        <v>17</v>
      </c>
      <c r="F536">
        <v>1</v>
      </c>
      <c r="G536">
        <v>1</v>
      </c>
      <c r="H536">
        <v>3</v>
      </c>
      <c r="I536" t="s">
        <v>908</v>
      </c>
      <c r="J536" t="s">
        <v>4</v>
      </c>
      <c r="K536" t="s">
        <v>909</v>
      </c>
      <c r="L536">
        <v>1374</v>
      </c>
      <c r="N536">
        <v>1013</v>
      </c>
      <c r="O536" t="s">
        <v>910</v>
      </c>
      <c r="P536" t="s">
        <v>910</v>
      </c>
      <c r="Q536">
        <v>1</v>
      </c>
      <c r="W536">
        <v>0</v>
      </c>
      <c r="X536">
        <v>-1731369543</v>
      </c>
      <c r="Y536">
        <v>0.51</v>
      </c>
      <c r="AA536">
        <v>1</v>
      </c>
      <c r="AB536">
        <v>0</v>
      </c>
      <c r="AC536">
        <v>0</v>
      </c>
      <c r="AD536">
        <v>0</v>
      </c>
      <c r="AE536">
        <v>1</v>
      </c>
      <c r="AF536">
        <v>0</v>
      </c>
      <c r="AG536">
        <v>0</v>
      </c>
      <c r="AH536">
        <v>0</v>
      </c>
      <c r="AI536">
        <v>1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4</v>
      </c>
      <c r="AT536">
        <v>0.51</v>
      </c>
      <c r="AU536" t="s">
        <v>4</v>
      </c>
      <c r="AV536">
        <v>0</v>
      </c>
      <c r="AW536">
        <v>2</v>
      </c>
      <c r="AX536">
        <v>16672835</v>
      </c>
      <c r="AY536">
        <v>1</v>
      </c>
      <c r="AZ536">
        <v>0</v>
      </c>
      <c r="BA536">
        <v>518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Y536*Source!I242</f>
        <v>2.04</v>
      </c>
      <c r="CY536">
        <f t="shared" si="48"/>
        <v>1</v>
      </c>
      <c r="CZ536">
        <f t="shared" si="49"/>
        <v>1</v>
      </c>
      <c r="DA536">
        <f t="shared" si="50"/>
        <v>1</v>
      </c>
      <c r="DB536">
        <v>0</v>
      </c>
    </row>
    <row r="537" spans="1:106" x14ac:dyDescent="0.2">
      <c r="A537">
        <f>ROW(Source!A243)</f>
        <v>243</v>
      </c>
      <c r="B537">
        <v>16483255</v>
      </c>
      <c r="C537">
        <v>16672823</v>
      </c>
      <c r="D537">
        <v>15446300</v>
      </c>
      <c r="E537">
        <v>1</v>
      </c>
      <c r="F537">
        <v>1</v>
      </c>
      <c r="G537">
        <v>1</v>
      </c>
      <c r="H537">
        <v>1</v>
      </c>
      <c r="I537" t="s">
        <v>693</v>
      </c>
      <c r="J537" t="s">
        <v>4</v>
      </c>
      <c r="K537" t="s">
        <v>694</v>
      </c>
      <c r="L537">
        <v>1191</v>
      </c>
      <c r="N537">
        <v>1013</v>
      </c>
      <c r="O537" t="s">
        <v>695</v>
      </c>
      <c r="P537" t="s">
        <v>695</v>
      </c>
      <c r="Q537">
        <v>1</v>
      </c>
      <c r="W537">
        <v>0</v>
      </c>
      <c r="X537">
        <v>912892513</v>
      </c>
      <c r="Y537">
        <v>2.56</v>
      </c>
      <c r="AA537">
        <v>0</v>
      </c>
      <c r="AB537">
        <v>0</v>
      </c>
      <c r="AC537">
        <v>0</v>
      </c>
      <c r="AD537">
        <v>64.78</v>
      </c>
      <c r="AE537">
        <v>0</v>
      </c>
      <c r="AF537">
        <v>0</v>
      </c>
      <c r="AG537">
        <v>0</v>
      </c>
      <c r="AH537">
        <v>9.92</v>
      </c>
      <c r="AI537">
        <v>1</v>
      </c>
      <c r="AJ537">
        <v>1</v>
      </c>
      <c r="AK537">
        <v>1</v>
      </c>
      <c r="AL537">
        <v>6.53</v>
      </c>
      <c r="AN537">
        <v>0</v>
      </c>
      <c r="AO537">
        <v>1</v>
      </c>
      <c r="AP537">
        <v>0</v>
      </c>
      <c r="AQ537">
        <v>0</v>
      </c>
      <c r="AR537">
        <v>0</v>
      </c>
      <c r="AS537" t="s">
        <v>4</v>
      </c>
      <c r="AT537">
        <v>2.56</v>
      </c>
      <c r="AU537" t="s">
        <v>4</v>
      </c>
      <c r="AV537">
        <v>1</v>
      </c>
      <c r="AW537">
        <v>2</v>
      </c>
      <c r="AX537">
        <v>16672824</v>
      </c>
      <c r="AY537">
        <v>1</v>
      </c>
      <c r="AZ537">
        <v>0</v>
      </c>
      <c r="BA537">
        <v>519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Y537*Source!I243</f>
        <v>10.24</v>
      </c>
      <c r="CY537">
        <f>AD537</f>
        <v>64.78</v>
      </c>
      <c r="CZ537">
        <f>AH537</f>
        <v>9.92</v>
      </c>
      <c r="DA537">
        <f>AL537</f>
        <v>6.53</v>
      </c>
      <c r="DB537">
        <v>0</v>
      </c>
    </row>
    <row r="538" spans="1:106" x14ac:dyDescent="0.2">
      <c r="A538">
        <f>ROW(Source!A243)</f>
        <v>243</v>
      </c>
      <c r="B538">
        <v>16483255</v>
      </c>
      <c r="C538">
        <v>16672823</v>
      </c>
      <c r="D538">
        <v>15430395</v>
      </c>
      <c r="E538">
        <v>1</v>
      </c>
      <c r="F538">
        <v>1</v>
      </c>
      <c r="G538">
        <v>1</v>
      </c>
      <c r="H538">
        <v>1</v>
      </c>
      <c r="I538" t="s">
        <v>696</v>
      </c>
      <c r="J538" t="s">
        <v>4</v>
      </c>
      <c r="K538" t="s">
        <v>697</v>
      </c>
      <c r="L538">
        <v>1191</v>
      </c>
      <c r="N538">
        <v>1013</v>
      </c>
      <c r="O538" t="s">
        <v>695</v>
      </c>
      <c r="P538" t="s">
        <v>695</v>
      </c>
      <c r="Q538">
        <v>1</v>
      </c>
      <c r="W538">
        <v>0</v>
      </c>
      <c r="X538">
        <v>-1417349443</v>
      </c>
      <c r="Y538">
        <v>0.02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1</v>
      </c>
      <c r="AJ538">
        <v>1</v>
      </c>
      <c r="AK538">
        <v>6.53</v>
      </c>
      <c r="AL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4</v>
      </c>
      <c r="AT538">
        <v>0.02</v>
      </c>
      <c r="AU538" t="s">
        <v>4</v>
      </c>
      <c r="AV538">
        <v>2</v>
      </c>
      <c r="AW538">
        <v>2</v>
      </c>
      <c r="AX538">
        <v>16672825</v>
      </c>
      <c r="AY538">
        <v>1</v>
      </c>
      <c r="AZ538">
        <v>0</v>
      </c>
      <c r="BA538">
        <v>520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Y538*Source!I243</f>
        <v>0.08</v>
      </c>
      <c r="CY538">
        <f>AD538</f>
        <v>0</v>
      </c>
      <c r="CZ538">
        <f>AH538</f>
        <v>0</v>
      </c>
      <c r="DA538">
        <f>AL538</f>
        <v>1</v>
      </c>
      <c r="DB538">
        <v>0</v>
      </c>
    </row>
    <row r="539" spans="1:106" x14ac:dyDescent="0.2">
      <c r="A539">
        <f>ROW(Source!A243)</f>
        <v>243</v>
      </c>
      <c r="B539">
        <v>16483255</v>
      </c>
      <c r="C539">
        <v>16672823</v>
      </c>
      <c r="D539">
        <v>15247680</v>
      </c>
      <c r="E539">
        <v>1</v>
      </c>
      <c r="F539">
        <v>1</v>
      </c>
      <c r="G539">
        <v>1</v>
      </c>
      <c r="H539">
        <v>2</v>
      </c>
      <c r="I539" t="s">
        <v>726</v>
      </c>
      <c r="J539" t="s">
        <v>727</v>
      </c>
      <c r="K539" t="s">
        <v>728</v>
      </c>
      <c r="L539">
        <v>1368</v>
      </c>
      <c r="N539">
        <v>1011</v>
      </c>
      <c r="O539" t="s">
        <v>701</v>
      </c>
      <c r="P539" t="s">
        <v>701</v>
      </c>
      <c r="Q539">
        <v>1</v>
      </c>
      <c r="W539">
        <v>0</v>
      </c>
      <c r="X539">
        <v>-1718674368</v>
      </c>
      <c r="Y539">
        <v>0.01</v>
      </c>
      <c r="AA539">
        <v>0</v>
      </c>
      <c r="AB539">
        <v>731.29</v>
      </c>
      <c r="AC539">
        <v>13.5</v>
      </c>
      <c r="AD539">
        <v>0</v>
      </c>
      <c r="AE539">
        <v>0</v>
      </c>
      <c r="AF539">
        <v>111.99</v>
      </c>
      <c r="AG539">
        <v>13.5</v>
      </c>
      <c r="AH539">
        <v>0</v>
      </c>
      <c r="AI539">
        <v>1</v>
      </c>
      <c r="AJ539">
        <v>6.53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4</v>
      </c>
      <c r="AT539">
        <v>0.01</v>
      </c>
      <c r="AU539" t="s">
        <v>4</v>
      </c>
      <c r="AV539">
        <v>0</v>
      </c>
      <c r="AW539">
        <v>2</v>
      </c>
      <c r="AX539">
        <v>16672826</v>
      </c>
      <c r="AY539">
        <v>1</v>
      </c>
      <c r="AZ539">
        <v>0</v>
      </c>
      <c r="BA539">
        <v>521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Y539*Source!I243</f>
        <v>0.04</v>
      </c>
      <c r="CY539">
        <f>AB539</f>
        <v>731.29</v>
      </c>
      <c r="CZ539">
        <f>AF539</f>
        <v>111.99</v>
      </c>
      <c r="DA539">
        <f>AJ539</f>
        <v>6.53</v>
      </c>
      <c r="DB539">
        <v>0</v>
      </c>
    </row>
    <row r="540" spans="1:106" x14ac:dyDescent="0.2">
      <c r="A540">
        <f>ROW(Source!A243)</f>
        <v>243</v>
      </c>
      <c r="B540">
        <v>16483255</v>
      </c>
      <c r="C540">
        <v>16672823</v>
      </c>
      <c r="D540">
        <v>15249073</v>
      </c>
      <c r="E540">
        <v>1</v>
      </c>
      <c r="F540">
        <v>1</v>
      </c>
      <c r="G540">
        <v>1</v>
      </c>
      <c r="H540">
        <v>2</v>
      </c>
      <c r="I540" t="s">
        <v>698</v>
      </c>
      <c r="J540" t="s">
        <v>699</v>
      </c>
      <c r="K540" t="s">
        <v>700</v>
      </c>
      <c r="L540">
        <v>1368</v>
      </c>
      <c r="N540">
        <v>1011</v>
      </c>
      <c r="O540" t="s">
        <v>701</v>
      </c>
      <c r="P540" t="s">
        <v>701</v>
      </c>
      <c r="Q540">
        <v>1</v>
      </c>
      <c r="W540">
        <v>0</v>
      </c>
      <c r="X540">
        <v>1372534845</v>
      </c>
      <c r="Y540">
        <v>0.01</v>
      </c>
      <c r="AA540">
        <v>0</v>
      </c>
      <c r="AB540">
        <v>429.09</v>
      </c>
      <c r="AC540">
        <v>11.6</v>
      </c>
      <c r="AD540">
        <v>0</v>
      </c>
      <c r="AE540">
        <v>0</v>
      </c>
      <c r="AF540">
        <v>65.709999999999994</v>
      </c>
      <c r="AG540">
        <v>11.6</v>
      </c>
      <c r="AH540">
        <v>0</v>
      </c>
      <c r="AI540">
        <v>1</v>
      </c>
      <c r="AJ540">
        <v>6.53</v>
      </c>
      <c r="AK540">
        <v>1</v>
      </c>
      <c r="AL540">
        <v>1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4</v>
      </c>
      <c r="AT540">
        <v>0.01</v>
      </c>
      <c r="AU540" t="s">
        <v>4</v>
      </c>
      <c r="AV540">
        <v>0</v>
      </c>
      <c r="AW540">
        <v>2</v>
      </c>
      <c r="AX540">
        <v>16672827</v>
      </c>
      <c r="AY540">
        <v>1</v>
      </c>
      <c r="AZ540">
        <v>0</v>
      </c>
      <c r="BA540">
        <v>522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Y540*Source!I243</f>
        <v>0.04</v>
      </c>
      <c r="CY540">
        <f>AB540</f>
        <v>429.09</v>
      </c>
      <c r="CZ540">
        <f>AF540</f>
        <v>65.709999999999994</v>
      </c>
      <c r="DA540">
        <f>AJ540</f>
        <v>6.53</v>
      </c>
      <c r="DB540">
        <v>0</v>
      </c>
    </row>
    <row r="541" spans="1:106" x14ac:dyDescent="0.2">
      <c r="A541">
        <f>ROW(Source!A243)</f>
        <v>243</v>
      </c>
      <c r="B541">
        <v>16483255</v>
      </c>
      <c r="C541">
        <v>16672823</v>
      </c>
      <c r="D541">
        <v>15167588</v>
      </c>
      <c r="E541">
        <v>1</v>
      </c>
      <c r="F541">
        <v>1</v>
      </c>
      <c r="G541">
        <v>1</v>
      </c>
      <c r="H541">
        <v>3</v>
      </c>
      <c r="I541" t="s">
        <v>887</v>
      </c>
      <c r="J541" t="s">
        <v>888</v>
      </c>
      <c r="K541" t="s">
        <v>889</v>
      </c>
      <c r="L541">
        <v>1346</v>
      </c>
      <c r="N541">
        <v>1009</v>
      </c>
      <c r="O541" t="s">
        <v>550</v>
      </c>
      <c r="P541" t="s">
        <v>550</v>
      </c>
      <c r="Q541">
        <v>1</v>
      </c>
      <c r="W541">
        <v>0</v>
      </c>
      <c r="X541">
        <v>-1088866022</v>
      </c>
      <c r="Y541">
        <v>1.6E-2</v>
      </c>
      <c r="AA541">
        <v>198.51</v>
      </c>
      <c r="AB541">
        <v>0</v>
      </c>
      <c r="AC541">
        <v>0</v>
      </c>
      <c r="AD541">
        <v>0</v>
      </c>
      <c r="AE541">
        <v>30.4</v>
      </c>
      <c r="AF541">
        <v>0</v>
      </c>
      <c r="AG541">
        <v>0</v>
      </c>
      <c r="AH541">
        <v>0</v>
      </c>
      <c r="AI541">
        <v>6.53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4</v>
      </c>
      <c r="AT541">
        <v>1.6E-2</v>
      </c>
      <c r="AU541" t="s">
        <v>4</v>
      </c>
      <c r="AV541">
        <v>0</v>
      </c>
      <c r="AW541">
        <v>2</v>
      </c>
      <c r="AX541">
        <v>16672828</v>
      </c>
      <c r="AY541">
        <v>1</v>
      </c>
      <c r="AZ541">
        <v>0</v>
      </c>
      <c r="BA541">
        <v>523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Y541*Source!I243</f>
        <v>6.4000000000000001E-2</v>
      </c>
      <c r="CY541">
        <f t="shared" ref="CY541:CY548" si="51">AA541</f>
        <v>198.51</v>
      </c>
      <c r="CZ541">
        <f t="shared" ref="CZ541:CZ548" si="52">AE541</f>
        <v>30.4</v>
      </c>
      <c r="DA541">
        <f t="shared" ref="DA541:DA548" si="53">AI541</f>
        <v>6.53</v>
      </c>
      <c r="DB541">
        <v>0</v>
      </c>
    </row>
    <row r="542" spans="1:106" x14ac:dyDescent="0.2">
      <c r="A542">
        <f>ROW(Source!A243)</f>
        <v>243</v>
      </c>
      <c r="B542">
        <v>16483255</v>
      </c>
      <c r="C542">
        <v>16672823</v>
      </c>
      <c r="D542">
        <v>15170074</v>
      </c>
      <c r="E542">
        <v>1</v>
      </c>
      <c r="F542">
        <v>1</v>
      </c>
      <c r="G542">
        <v>1</v>
      </c>
      <c r="H542">
        <v>3</v>
      </c>
      <c r="I542" t="s">
        <v>890</v>
      </c>
      <c r="J542" t="s">
        <v>891</v>
      </c>
      <c r="K542" t="s">
        <v>892</v>
      </c>
      <c r="L542">
        <v>1355</v>
      </c>
      <c r="N542">
        <v>1010</v>
      </c>
      <c r="O542" t="s">
        <v>258</v>
      </c>
      <c r="P542" t="s">
        <v>258</v>
      </c>
      <c r="Q542">
        <v>100</v>
      </c>
      <c r="W542">
        <v>0</v>
      </c>
      <c r="X542">
        <v>1794244060</v>
      </c>
      <c r="Y542">
        <v>4.1000000000000002E-2</v>
      </c>
      <c r="AA542">
        <v>561.58000000000004</v>
      </c>
      <c r="AB542">
        <v>0</v>
      </c>
      <c r="AC542">
        <v>0</v>
      </c>
      <c r="AD542">
        <v>0</v>
      </c>
      <c r="AE542">
        <v>86</v>
      </c>
      <c r="AF542">
        <v>0</v>
      </c>
      <c r="AG542">
        <v>0</v>
      </c>
      <c r="AH542">
        <v>0</v>
      </c>
      <c r="AI542">
        <v>6.53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4</v>
      </c>
      <c r="AT542">
        <v>4.1000000000000002E-2</v>
      </c>
      <c r="AU542" t="s">
        <v>4</v>
      </c>
      <c r="AV542">
        <v>0</v>
      </c>
      <c r="AW542">
        <v>2</v>
      </c>
      <c r="AX542">
        <v>16672829</v>
      </c>
      <c r="AY542">
        <v>1</v>
      </c>
      <c r="AZ542">
        <v>0</v>
      </c>
      <c r="BA542">
        <v>524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Y542*Source!I243</f>
        <v>0.16400000000000001</v>
      </c>
      <c r="CY542">
        <f t="shared" si="51"/>
        <v>561.58000000000004</v>
      </c>
      <c r="CZ542">
        <f t="shared" si="52"/>
        <v>86</v>
      </c>
      <c r="DA542">
        <f t="shared" si="53"/>
        <v>6.53</v>
      </c>
      <c r="DB542">
        <v>0</v>
      </c>
    </row>
    <row r="543" spans="1:106" x14ac:dyDescent="0.2">
      <c r="A543">
        <f>ROW(Source!A243)</f>
        <v>243</v>
      </c>
      <c r="B543">
        <v>16483255</v>
      </c>
      <c r="C543">
        <v>16672823</v>
      </c>
      <c r="D543">
        <v>15203834</v>
      </c>
      <c r="E543">
        <v>1</v>
      </c>
      <c r="F543">
        <v>1</v>
      </c>
      <c r="G543">
        <v>1</v>
      </c>
      <c r="H543">
        <v>3</v>
      </c>
      <c r="I543" t="s">
        <v>893</v>
      </c>
      <c r="J543" t="s">
        <v>894</v>
      </c>
      <c r="K543" t="s">
        <v>895</v>
      </c>
      <c r="L543">
        <v>1346</v>
      </c>
      <c r="N543">
        <v>1009</v>
      </c>
      <c r="O543" t="s">
        <v>550</v>
      </c>
      <c r="P543" t="s">
        <v>550</v>
      </c>
      <c r="Q543">
        <v>1</v>
      </c>
      <c r="W543">
        <v>0</v>
      </c>
      <c r="X543">
        <v>210558753</v>
      </c>
      <c r="Y543">
        <v>0.1</v>
      </c>
      <c r="AA543">
        <v>186.76</v>
      </c>
      <c r="AB543">
        <v>0</v>
      </c>
      <c r="AC543">
        <v>0</v>
      </c>
      <c r="AD543">
        <v>0</v>
      </c>
      <c r="AE543">
        <v>28.6</v>
      </c>
      <c r="AF543">
        <v>0</v>
      </c>
      <c r="AG543">
        <v>0</v>
      </c>
      <c r="AH543">
        <v>0</v>
      </c>
      <c r="AI543">
        <v>6.53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0</v>
      </c>
      <c r="AQ543">
        <v>0</v>
      </c>
      <c r="AR543">
        <v>0</v>
      </c>
      <c r="AS543" t="s">
        <v>4</v>
      </c>
      <c r="AT543">
        <v>0.1</v>
      </c>
      <c r="AU543" t="s">
        <v>4</v>
      </c>
      <c r="AV543">
        <v>0</v>
      </c>
      <c r="AW543">
        <v>2</v>
      </c>
      <c r="AX543">
        <v>16672830</v>
      </c>
      <c r="AY543">
        <v>1</v>
      </c>
      <c r="AZ543">
        <v>0</v>
      </c>
      <c r="BA543">
        <v>525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Y543*Source!I243</f>
        <v>0.4</v>
      </c>
      <c r="CY543">
        <f t="shared" si="51"/>
        <v>186.76</v>
      </c>
      <c r="CZ543">
        <f t="shared" si="52"/>
        <v>28.6</v>
      </c>
      <c r="DA543">
        <f t="shared" si="53"/>
        <v>6.53</v>
      </c>
      <c r="DB543">
        <v>0</v>
      </c>
    </row>
    <row r="544" spans="1:106" x14ac:dyDescent="0.2">
      <c r="A544">
        <f>ROW(Source!A243)</f>
        <v>243</v>
      </c>
      <c r="B544">
        <v>16483255</v>
      </c>
      <c r="C544">
        <v>16672823</v>
      </c>
      <c r="D544">
        <v>15217463</v>
      </c>
      <c r="E544">
        <v>1</v>
      </c>
      <c r="F544">
        <v>1</v>
      </c>
      <c r="G544">
        <v>1</v>
      </c>
      <c r="H544">
        <v>3</v>
      </c>
      <c r="I544" t="s">
        <v>896</v>
      </c>
      <c r="J544" t="s">
        <v>897</v>
      </c>
      <c r="K544" t="s">
        <v>898</v>
      </c>
      <c r="L544">
        <v>1358</v>
      </c>
      <c r="N544">
        <v>1010</v>
      </c>
      <c r="O544" t="s">
        <v>437</v>
      </c>
      <c r="P544" t="s">
        <v>437</v>
      </c>
      <c r="Q544">
        <v>10</v>
      </c>
      <c r="W544">
        <v>0</v>
      </c>
      <c r="X544">
        <v>1386890308</v>
      </c>
      <c r="Y544">
        <v>0.1</v>
      </c>
      <c r="AA544">
        <v>254.67</v>
      </c>
      <c r="AB544">
        <v>0</v>
      </c>
      <c r="AC544">
        <v>0</v>
      </c>
      <c r="AD544">
        <v>0</v>
      </c>
      <c r="AE544">
        <v>39</v>
      </c>
      <c r="AF544">
        <v>0</v>
      </c>
      <c r="AG544">
        <v>0</v>
      </c>
      <c r="AH544">
        <v>0</v>
      </c>
      <c r="AI544">
        <v>6.53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4</v>
      </c>
      <c r="AT544">
        <v>0.1</v>
      </c>
      <c r="AU544" t="s">
        <v>4</v>
      </c>
      <c r="AV544">
        <v>0</v>
      </c>
      <c r="AW544">
        <v>2</v>
      </c>
      <c r="AX544">
        <v>16672831</v>
      </c>
      <c r="AY544">
        <v>1</v>
      </c>
      <c r="AZ544">
        <v>0</v>
      </c>
      <c r="BA544">
        <v>526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Y544*Source!I243</f>
        <v>0.4</v>
      </c>
      <c r="CY544">
        <f t="shared" si="51"/>
        <v>254.67</v>
      </c>
      <c r="CZ544">
        <f t="shared" si="52"/>
        <v>39</v>
      </c>
      <c r="DA544">
        <f t="shared" si="53"/>
        <v>6.53</v>
      </c>
      <c r="DB544">
        <v>0</v>
      </c>
    </row>
    <row r="545" spans="1:106" x14ac:dyDescent="0.2">
      <c r="A545">
        <f>ROW(Source!A243)</f>
        <v>243</v>
      </c>
      <c r="B545">
        <v>16483255</v>
      </c>
      <c r="C545">
        <v>16672823</v>
      </c>
      <c r="D545">
        <v>15217585</v>
      </c>
      <c r="E545">
        <v>1</v>
      </c>
      <c r="F545">
        <v>1</v>
      </c>
      <c r="G545">
        <v>1</v>
      </c>
      <c r="H545">
        <v>3</v>
      </c>
      <c r="I545" t="s">
        <v>899</v>
      </c>
      <c r="J545" t="s">
        <v>900</v>
      </c>
      <c r="K545" t="s">
        <v>901</v>
      </c>
      <c r="L545">
        <v>1356</v>
      </c>
      <c r="N545">
        <v>1010</v>
      </c>
      <c r="O545" t="s">
        <v>127</v>
      </c>
      <c r="P545" t="s">
        <v>127</v>
      </c>
      <c r="Q545">
        <v>1000</v>
      </c>
      <c r="W545">
        <v>0</v>
      </c>
      <c r="X545">
        <v>40709342</v>
      </c>
      <c r="Y545">
        <v>2.1000000000000001E-2</v>
      </c>
      <c r="AA545">
        <v>1763.1</v>
      </c>
      <c r="AB545">
        <v>0</v>
      </c>
      <c r="AC545">
        <v>0</v>
      </c>
      <c r="AD545">
        <v>0</v>
      </c>
      <c r="AE545">
        <v>270</v>
      </c>
      <c r="AF545">
        <v>0</v>
      </c>
      <c r="AG545">
        <v>0</v>
      </c>
      <c r="AH545">
        <v>0</v>
      </c>
      <c r="AI545">
        <v>6.53</v>
      </c>
      <c r="AJ545">
        <v>1</v>
      </c>
      <c r="AK545">
        <v>1</v>
      </c>
      <c r="AL545">
        <v>1</v>
      </c>
      <c r="AN545">
        <v>0</v>
      </c>
      <c r="AO545">
        <v>1</v>
      </c>
      <c r="AP545">
        <v>0</v>
      </c>
      <c r="AQ545">
        <v>0</v>
      </c>
      <c r="AR545">
        <v>0</v>
      </c>
      <c r="AS545" t="s">
        <v>4</v>
      </c>
      <c r="AT545">
        <v>2.1000000000000001E-2</v>
      </c>
      <c r="AU545" t="s">
        <v>4</v>
      </c>
      <c r="AV545">
        <v>0</v>
      </c>
      <c r="AW545">
        <v>2</v>
      </c>
      <c r="AX545">
        <v>16672832</v>
      </c>
      <c r="AY545">
        <v>1</v>
      </c>
      <c r="AZ545">
        <v>0</v>
      </c>
      <c r="BA545">
        <v>527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Y545*Source!I243</f>
        <v>8.4000000000000005E-2</v>
      </c>
      <c r="CY545">
        <f t="shared" si="51"/>
        <v>1763.1</v>
      </c>
      <c r="CZ545">
        <f t="shared" si="52"/>
        <v>270</v>
      </c>
      <c r="DA545">
        <f t="shared" si="53"/>
        <v>6.53</v>
      </c>
      <c r="DB545">
        <v>0</v>
      </c>
    </row>
    <row r="546" spans="1:106" x14ac:dyDescent="0.2">
      <c r="A546">
        <f>ROW(Source!A243)</f>
        <v>243</v>
      </c>
      <c r="B546">
        <v>16483255</v>
      </c>
      <c r="C546">
        <v>16672823</v>
      </c>
      <c r="D546">
        <v>15221284</v>
      </c>
      <c r="E546">
        <v>1</v>
      </c>
      <c r="F546">
        <v>1</v>
      </c>
      <c r="G546">
        <v>1</v>
      </c>
      <c r="H546">
        <v>3</v>
      </c>
      <c r="I546" t="s">
        <v>902</v>
      </c>
      <c r="J546" t="s">
        <v>903</v>
      </c>
      <c r="K546" t="s">
        <v>904</v>
      </c>
      <c r="L546">
        <v>1355</v>
      </c>
      <c r="N546">
        <v>1010</v>
      </c>
      <c r="O546" t="s">
        <v>258</v>
      </c>
      <c r="P546" t="s">
        <v>258</v>
      </c>
      <c r="Q546">
        <v>100</v>
      </c>
      <c r="W546">
        <v>0</v>
      </c>
      <c r="X546">
        <v>-552597123</v>
      </c>
      <c r="Y546">
        <v>4.1000000000000002E-2</v>
      </c>
      <c r="AA546">
        <v>3447.84</v>
      </c>
      <c r="AB546">
        <v>0</v>
      </c>
      <c r="AC546">
        <v>0</v>
      </c>
      <c r="AD546">
        <v>0</v>
      </c>
      <c r="AE546">
        <v>528</v>
      </c>
      <c r="AF546">
        <v>0</v>
      </c>
      <c r="AG546">
        <v>0</v>
      </c>
      <c r="AH546">
        <v>0</v>
      </c>
      <c r="AI546">
        <v>6.53</v>
      </c>
      <c r="AJ546">
        <v>1</v>
      </c>
      <c r="AK546">
        <v>1</v>
      </c>
      <c r="AL546">
        <v>1</v>
      </c>
      <c r="AN546">
        <v>0</v>
      </c>
      <c r="AO546">
        <v>1</v>
      </c>
      <c r="AP546">
        <v>0</v>
      </c>
      <c r="AQ546">
        <v>0</v>
      </c>
      <c r="AR546">
        <v>0</v>
      </c>
      <c r="AS546" t="s">
        <v>4</v>
      </c>
      <c r="AT546">
        <v>4.1000000000000002E-2</v>
      </c>
      <c r="AU546" t="s">
        <v>4</v>
      </c>
      <c r="AV546">
        <v>0</v>
      </c>
      <c r="AW546">
        <v>2</v>
      </c>
      <c r="AX546">
        <v>16672833</v>
      </c>
      <c r="AY546">
        <v>1</v>
      </c>
      <c r="AZ546">
        <v>0</v>
      </c>
      <c r="BA546">
        <v>528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Y546*Source!I243</f>
        <v>0.16400000000000001</v>
      </c>
      <c r="CY546">
        <f t="shared" si="51"/>
        <v>3447.84</v>
      </c>
      <c r="CZ546">
        <f t="shared" si="52"/>
        <v>528</v>
      </c>
      <c r="DA546">
        <f t="shared" si="53"/>
        <v>6.53</v>
      </c>
      <c r="DB546">
        <v>0</v>
      </c>
    </row>
    <row r="547" spans="1:106" x14ac:dyDescent="0.2">
      <c r="A547">
        <f>ROW(Source!A243)</f>
        <v>243</v>
      </c>
      <c r="B547">
        <v>16483255</v>
      </c>
      <c r="C547">
        <v>16672823</v>
      </c>
      <c r="D547">
        <v>15233312</v>
      </c>
      <c r="E547">
        <v>1</v>
      </c>
      <c r="F547">
        <v>1</v>
      </c>
      <c r="G547">
        <v>1</v>
      </c>
      <c r="H547">
        <v>3</v>
      </c>
      <c r="I547" t="s">
        <v>905</v>
      </c>
      <c r="J547" t="s">
        <v>906</v>
      </c>
      <c r="K547" t="s">
        <v>907</v>
      </c>
      <c r="L547">
        <v>1346</v>
      </c>
      <c r="N547">
        <v>1009</v>
      </c>
      <c r="O547" t="s">
        <v>550</v>
      </c>
      <c r="P547" t="s">
        <v>550</v>
      </c>
      <c r="Q547">
        <v>1</v>
      </c>
      <c r="W547">
        <v>0</v>
      </c>
      <c r="X547">
        <v>1584075688</v>
      </c>
      <c r="Y547">
        <v>0.124</v>
      </c>
      <c r="AA547">
        <v>233.12</v>
      </c>
      <c r="AB547">
        <v>0</v>
      </c>
      <c r="AC547">
        <v>0</v>
      </c>
      <c r="AD547">
        <v>0</v>
      </c>
      <c r="AE547">
        <v>35.700000000000003</v>
      </c>
      <c r="AF547">
        <v>0</v>
      </c>
      <c r="AG547">
        <v>0</v>
      </c>
      <c r="AH547">
        <v>0</v>
      </c>
      <c r="AI547">
        <v>6.53</v>
      </c>
      <c r="AJ547">
        <v>1</v>
      </c>
      <c r="AK547">
        <v>1</v>
      </c>
      <c r="AL547">
        <v>1</v>
      </c>
      <c r="AN547">
        <v>0</v>
      </c>
      <c r="AO547">
        <v>1</v>
      </c>
      <c r="AP547">
        <v>0</v>
      </c>
      <c r="AQ547">
        <v>0</v>
      </c>
      <c r="AR547">
        <v>0</v>
      </c>
      <c r="AS547" t="s">
        <v>4</v>
      </c>
      <c r="AT547">
        <v>0.124</v>
      </c>
      <c r="AU547" t="s">
        <v>4</v>
      </c>
      <c r="AV547">
        <v>0</v>
      </c>
      <c r="AW547">
        <v>2</v>
      </c>
      <c r="AX547">
        <v>16672834</v>
      </c>
      <c r="AY547">
        <v>1</v>
      </c>
      <c r="AZ547">
        <v>0</v>
      </c>
      <c r="BA547">
        <v>529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Y547*Source!I243</f>
        <v>0.496</v>
      </c>
      <c r="CY547">
        <f t="shared" si="51"/>
        <v>233.12</v>
      </c>
      <c r="CZ547">
        <f t="shared" si="52"/>
        <v>35.700000000000003</v>
      </c>
      <c r="DA547">
        <f t="shared" si="53"/>
        <v>6.53</v>
      </c>
      <c r="DB547">
        <v>0</v>
      </c>
    </row>
    <row r="548" spans="1:106" x14ac:dyDescent="0.2">
      <c r="A548">
        <f>ROW(Source!A243)</f>
        <v>243</v>
      </c>
      <c r="B548">
        <v>16483255</v>
      </c>
      <c r="C548">
        <v>16672823</v>
      </c>
      <c r="D548">
        <v>15164559</v>
      </c>
      <c r="E548">
        <v>17</v>
      </c>
      <c r="F548">
        <v>1</v>
      </c>
      <c r="G548">
        <v>1</v>
      </c>
      <c r="H548">
        <v>3</v>
      </c>
      <c r="I548" t="s">
        <v>908</v>
      </c>
      <c r="J548" t="s">
        <v>4</v>
      </c>
      <c r="K548" t="s">
        <v>909</v>
      </c>
      <c r="L548">
        <v>1374</v>
      </c>
      <c r="N548">
        <v>1013</v>
      </c>
      <c r="O548" t="s">
        <v>910</v>
      </c>
      <c r="P548" t="s">
        <v>910</v>
      </c>
      <c r="Q548">
        <v>1</v>
      </c>
      <c r="W548">
        <v>0</v>
      </c>
      <c r="X548">
        <v>-1731369543</v>
      </c>
      <c r="Y548">
        <v>0.51</v>
      </c>
      <c r="AA548">
        <v>1</v>
      </c>
      <c r="AB548">
        <v>0</v>
      </c>
      <c r="AC548">
        <v>0</v>
      </c>
      <c r="AD548">
        <v>0</v>
      </c>
      <c r="AE548">
        <v>1</v>
      </c>
      <c r="AF548">
        <v>0</v>
      </c>
      <c r="AG548">
        <v>0</v>
      </c>
      <c r="AH548">
        <v>0</v>
      </c>
      <c r="AI548">
        <v>1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4</v>
      </c>
      <c r="AT548">
        <v>0.51</v>
      </c>
      <c r="AU548" t="s">
        <v>4</v>
      </c>
      <c r="AV548">
        <v>0</v>
      </c>
      <c r="AW548">
        <v>2</v>
      </c>
      <c r="AX548">
        <v>16672835</v>
      </c>
      <c r="AY548">
        <v>1</v>
      </c>
      <c r="AZ548">
        <v>0</v>
      </c>
      <c r="BA548">
        <v>530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Y548*Source!I243</f>
        <v>2.04</v>
      </c>
      <c r="CY548">
        <f t="shared" si="51"/>
        <v>1</v>
      </c>
      <c r="CZ548">
        <f t="shared" si="52"/>
        <v>1</v>
      </c>
      <c r="DA548">
        <f t="shared" si="53"/>
        <v>1</v>
      </c>
      <c r="DB548">
        <v>0</v>
      </c>
    </row>
    <row r="549" spans="1:106" x14ac:dyDescent="0.2">
      <c r="A549">
        <f>ROW(Source!A244)</f>
        <v>244</v>
      </c>
      <c r="B549">
        <v>16483241</v>
      </c>
      <c r="C549">
        <v>16484265</v>
      </c>
      <c r="D549">
        <v>15435721</v>
      </c>
      <c r="E549">
        <v>1</v>
      </c>
      <c r="F549">
        <v>1</v>
      </c>
      <c r="G549">
        <v>1</v>
      </c>
      <c r="H549">
        <v>1</v>
      </c>
      <c r="I549" t="s">
        <v>911</v>
      </c>
      <c r="J549" t="s">
        <v>4</v>
      </c>
      <c r="K549" t="s">
        <v>912</v>
      </c>
      <c r="L549">
        <v>1191</v>
      </c>
      <c r="N549">
        <v>1013</v>
      </c>
      <c r="O549" t="s">
        <v>695</v>
      </c>
      <c r="P549" t="s">
        <v>695</v>
      </c>
      <c r="Q549">
        <v>1</v>
      </c>
      <c r="W549">
        <v>0</v>
      </c>
      <c r="X549">
        <v>1983201532</v>
      </c>
      <c r="Y549">
        <v>1.56</v>
      </c>
      <c r="AA549">
        <v>0</v>
      </c>
      <c r="AB549">
        <v>0</v>
      </c>
      <c r="AC549">
        <v>0</v>
      </c>
      <c r="AD549">
        <v>9.51</v>
      </c>
      <c r="AE549">
        <v>0</v>
      </c>
      <c r="AF549">
        <v>0</v>
      </c>
      <c r="AG549">
        <v>0</v>
      </c>
      <c r="AH549">
        <v>9.51</v>
      </c>
      <c r="AI549">
        <v>1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4</v>
      </c>
      <c r="AT549">
        <v>1.56</v>
      </c>
      <c r="AU549" t="s">
        <v>4</v>
      </c>
      <c r="AV549">
        <v>1</v>
      </c>
      <c r="AW549">
        <v>2</v>
      </c>
      <c r="AX549">
        <v>16484266</v>
      </c>
      <c r="AY549">
        <v>1</v>
      </c>
      <c r="AZ549">
        <v>0</v>
      </c>
      <c r="BA549">
        <v>531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Y549*Source!I244</f>
        <v>87.36</v>
      </c>
      <c r="CY549">
        <f>AD549</f>
        <v>9.51</v>
      </c>
      <c r="CZ549">
        <f>AH549</f>
        <v>9.51</v>
      </c>
      <c r="DA549">
        <f>AL549</f>
        <v>1</v>
      </c>
      <c r="DB549">
        <v>0</v>
      </c>
    </row>
    <row r="550" spans="1:106" x14ac:dyDescent="0.2">
      <c r="A550">
        <f>ROW(Source!A244)</f>
        <v>244</v>
      </c>
      <c r="B550">
        <v>16483241</v>
      </c>
      <c r="C550">
        <v>16484265</v>
      </c>
      <c r="D550">
        <v>15249377</v>
      </c>
      <c r="E550">
        <v>1</v>
      </c>
      <c r="F550">
        <v>1</v>
      </c>
      <c r="G550">
        <v>1</v>
      </c>
      <c r="H550">
        <v>2</v>
      </c>
      <c r="I550" t="s">
        <v>702</v>
      </c>
      <c r="J550" t="s">
        <v>703</v>
      </c>
      <c r="K550" t="s">
        <v>704</v>
      </c>
      <c r="L550">
        <v>1368</v>
      </c>
      <c r="N550">
        <v>1011</v>
      </c>
      <c r="O550" t="s">
        <v>701</v>
      </c>
      <c r="P550" t="s">
        <v>701</v>
      </c>
      <c r="Q550">
        <v>1</v>
      </c>
      <c r="W550">
        <v>0</v>
      </c>
      <c r="X550">
        <v>-353815937</v>
      </c>
      <c r="Y550">
        <v>0.13</v>
      </c>
      <c r="AA550">
        <v>0</v>
      </c>
      <c r="AB550">
        <v>8.1</v>
      </c>
      <c r="AC550">
        <v>0</v>
      </c>
      <c r="AD550">
        <v>0</v>
      </c>
      <c r="AE550">
        <v>0</v>
      </c>
      <c r="AF550">
        <v>8.1</v>
      </c>
      <c r="AG550">
        <v>0</v>
      </c>
      <c r="AH550">
        <v>0</v>
      </c>
      <c r="AI550">
        <v>1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4</v>
      </c>
      <c r="AT550">
        <v>0.13</v>
      </c>
      <c r="AU550" t="s">
        <v>4</v>
      </c>
      <c r="AV550">
        <v>0</v>
      </c>
      <c r="AW550">
        <v>2</v>
      </c>
      <c r="AX550">
        <v>16484267</v>
      </c>
      <c r="AY550">
        <v>1</v>
      </c>
      <c r="AZ550">
        <v>0</v>
      </c>
      <c r="BA550">
        <v>532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Y550*Source!I244</f>
        <v>7.28</v>
      </c>
      <c r="CY550">
        <f>AB550</f>
        <v>8.1</v>
      </c>
      <c r="CZ550">
        <f>AF550</f>
        <v>8.1</v>
      </c>
      <c r="DA550">
        <f>AJ550</f>
        <v>1</v>
      </c>
      <c r="DB550">
        <v>0</v>
      </c>
    </row>
    <row r="551" spans="1:106" x14ac:dyDescent="0.2">
      <c r="A551">
        <f>ROW(Source!A244)</f>
        <v>244</v>
      </c>
      <c r="B551">
        <v>16483241</v>
      </c>
      <c r="C551">
        <v>16484265</v>
      </c>
      <c r="D551">
        <v>15165537</v>
      </c>
      <c r="E551">
        <v>1</v>
      </c>
      <c r="F551">
        <v>1</v>
      </c>
      <c r="G551">
        <v>1</v>
      </c>
      <c r="H551">
        <v>3</v>
      </c>
      <c r="I551" t="s">
        <v>962</v>
      </c>
      <c r="J551" t="s">
        <v>963</v>
      </c>
      <c r="K551" t="s">
        <v>964</v>
      </c>
      <c r="L551">
        <v>1346</v>
      </c>
      <c r="N551">
        <v>1009</v>
      </c>
      <c r="O551" t="s">
        <v>550</v>
      </c>
      <c r="P551" t="s">
        <v>550</v>
      </c>
      <c r="Q551">
        <v>1</v>
      </c>
      <c r="W551">
        <v>0</v>
      </c>
      <c r="X551">
        <v>618806536</v>
      </c>
      <c r="Y551">
        <v>6.0000000000000001E-3</v>
      </c>
      <c r="AA551">
        <v>44.97</v>
      </c>
      <c r="AB551">
        <v>0</v>
      </c>
      <c r="AC551">
        <v>0</v>
      </c>
      <c r="AD551">
        <v>0</v>
      </c>
      <c r="AE551">
        <v>44.97</v>
      </c>
      <c r="AF551">
        <v>0</v>
      </c>
      <c r="AG551">
        <v>0</v>
      </c>
      <c r="AH551">
        <v>0</v>
      </c>
      <c r="AI551">
        <v>1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4</v>
      </c>
      <c r="AT551">
        <v>6.0000000000000001E-3</v>
      </c>
      <c r="AU551" t="s">
        <v>4</v>
      </c>
      <c r="AV551">
        <v>0</v>
      </c>
      <c r="AW551">
        <v>2</v>
      </c>
      <c r="AX551">
        <v>16484268</v>
      </c>
      <c r="AY551">
        <v>1</v>
      </c>
      <c r="AZ551">
        <v>0</v>
      </c>
      <c r="BA551">
        <v>533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Y551*Source!I244</f>
        <v>0.33600000000000002</v>
      </c>
      <c r="CY551">
        <f t="shared" ref="CY551:CY563" si="54">AA551</f>
        <v>44.97</v>
      </c>
      <c r="CZ551">
        <f t="shared" ref="CZ551:CZ563" si="55">AE551</f>
        <v>44.97</v>
      </c>
      <c r="DA551">
        <f t="shared" ref="DA551:DA563" si="56">AI551</f>
        <v>1</v>
      </c>
      <c r="DB551">
        <v>0</v>
      </c>
    </row>
    <row r="552" spans="1:106" x14ac:dyDescent="0.2">
      <c r="A552">
        <f>ROW(Source!A244)</f>
        <v>244</v>
      </c>
      <c r="B552">
        <v>16483241</v>
      </c>
      <c r="C552">
        <v>16484265</v>
      </c>
      <c r="D552">
        <v>15167269</v>
      </c>
      <c r="E552">
        <v>1</v>
      </c>
      <c r="F552">
        <v>1</v>
      </c>
      <c r="G552">
        <v>1</v>
      </c>
      <c r="H552">
        <v>3</v>
      </c>
      <c r="I552" t="s">
        <v>965</v>
      </c>
      <c r="J552" t="s">
        <v>966</v>
      </c>
      <c r="K552" t="s">
        <v>967</v>
      </c>
      <c r="L552">
        <v>1346</v>
      </c>
      <c r="N552">
        <v>1009</v>
      </c>
      <c r="O552" t="s">
        <v>550</v>
      </c>
      <c r="P552" t="s">
        <v>550</v>
      </c>
      <c r="Q552">
        <v>1</v>
      </c>
      <c r="W552">
        <v>0</v>
      </c>
      <c r="X552">
        <v>56922527</v>
      </c>
      <c r="Y552">
        <v>1E-3</v>
      </c>
      <c r="AA552">
        <v>11.5</v>
      </c>
      <c r="AB552">
        <v>0</v>
      </c>
      <c r="AC552">
        <v>0</v>
      </c>
      <c r="AD552">
        <v>0</v>
      </c>
      <c r="AE552">
        <v>11.5</v>
      </c>
      <c r="AF552">
        <v>0</v>
      </c>
      <c r="AG552">
        <v>0</v>
      </c>
      <c r="AH552">
        <v>0</v>
      </c>
      <c r="AI552">
        <v>1</v>
      </c>
      <c r="AJ552">
        <v>1</v>
      </c>
      <c r="AK552">
        <v>1</v>
      </c>
      <c r="AL552">
        <v>1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4</v>
      </c>
      <c r="AT552">
        <v>1E-3</v>
      </c>
      <c r="AU552" t="s">
        <v>4</v>
      </c>
      <c r="AV552">
        <v>0</v>
      </c>
      <c r="AW552">
        <v>2</v>
      </c>
      <c r="AX552">
        <v>16484269</v>
      </c>
      <c r="AY552">
        <v>1</v>
      </c>
      <c r="AZ552">
        <v>0</v>
      </c>
      <c r="BA552">
        <v>534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Y552*Source!I244</f>
        <v>5.6000000000000001E-2</v>
      </c>
      <c r="CY552">
        <f t="shared" si="54"/>
        <v>11.5</v>
      </c>
      <c r="CZ552">
        <f t="shared" si="55"/>
        <v>11.5</v>
      </c>
      <c r="DA552">
        <f t="shared" si="56"/>
        <v>1</v>
      </c>
      <c r="DB552">
        <v>0</v>
      </c>
    </row>
    <row r="553" spans="1:106" x14ac:dyDescent="0.2">
      <c r="A553">
        <f>ROW(Source!A244)</f>
        <v>244</v>
      </c>
      <c r="B553">
        <v>16483241</v>
      </c>
      <c r="C553">
        <v>16484265</v>
      </c>
      <c r="D553">
        <v>15167588</v>
      </c>
      <c r="E553">
        <v>1</v>
      </c>
      <c r="F553">
        <v>1</v>
      </c>
      <c r="G553">
        <v>1</v>
      </c>
      <c r="H553">
        <v>3</v>
      </c>
      <c r="I553" t="s">
        <v>887</v>
      </c>
      <c r="J553" t="s">
        <v>888</v>
      </c>
      <c r="K553" t="s">
        <v>889</v>
      </c>
      <c r="L553">
        <v>1346</v>
      </c>
      <c r="N553">
        <v>1009</v>
      </c>
      <c r="O553" t="s">
        <v>550</v>
      </c>
      <c r="P553" t="s">
        <v>550</v>
      </c>
      <c r="Q553">
        <v>1</v>
      </c>
      <c r="W553">
        <v>0</v>
      </c>
      <c r="X553">
        <v>-1088866022</v>
      </c>
      <c r="Y553">
        <v>1.2E-2</v>
      </c>
      <c r="AA553">
        <v>30.4</v>
      </c>
      <c r="AB553">
        <v>0</v>
      </c>
      <c r="AC553">
        <v>0</v>
      </c>
      <c r="AD553">
        <v>0</v>
      </c>
      <c r="AE553">
        <v>30.4</v>
      </c>
      <c r="AF553">
        <v>0</v>
      </c>
      <c r="AG553">
        <v>0</v>
      </c>
      <c r="AH553">
        <v>0</v>
      </c>
      <c r="AI553">
        <v>1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4</v>
      </c>
      <c r="AT553">
        <v>1.2E-2</v>
      </c>
      <c r="AU553" t="s">
        <v>4</v>
      </c>
      <c r="AV553">
        <v>0</v>
      </c>
      <c r="AW553">
        <v>2</v>
      </c>
      <c r="AX553">
        <v>16484270</v>
      </c>
      <c r="AY553">
        <v>1</v>
      </c>
      <c r="AZ553">
        <v>0</v>
      </c>
      <c r="BA553">
        <v>535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Y553*Source!I244</f>
        <v>0.67200000000000004</v>
      </c>
      <c r="CY553">
        <f t="shared" si="54"/>
        <v>30.4</v>
      </c>
      <c r="CZ553">
        <f t="shared" si="55"/>
        <v>30.4</v>
      </c>
      <c r="DA553">
        <f t="shared" si="56"/>
        <v>1</v>
      </c>
      <c r="DB553">
        <v>0</v>
      </c>
    </row>
    <row r="554" spans="1:106" x14ac:dyDescent="0.2">
      <c r="A554">
        <f>ROW(Source!A244)</f>
        <v>244</v>
      </c>
      <c r="B554">
        <v>16483241</v>
      </c>
      <c r="C554">
        <v>16484265</v>
      </c>
      <c r="D554">
        <v>15168752</v>
      </c>
      <c r="E554">
        <v>1</v>
      </c>
      <c r="F554">
        <v>1</v>
      </c>
      <c r="G554">
        <v>1</v>
      </c>
      <c r="H554">
        <v>3</v>
      </c>
      <c r="I554" t="s">
        <v>968</v>
      </c>
      <c r="J554" t="s">
        <v>969</v>
      </c>
      <c r="K554" t="s">
        <v>970</v>
      </c>
      <c r="L554">
        <v>1346</v>
      </c>
      <c r="N554">
        <v>1009</v>
      </c>
      <c r="O554" t="s">
        <v>550</v>
      </c>
      <c r="P554" t="s">
        <v>550</v>
      </c>
      <c r="Q554">
        <v>1</v>
      </c>
      <c r="W554">
        <v>0</v>
      </c>
      <c r="X554">
        <v>586013393</v>
      </c>
      <c r="Y554">
        <v>7.0000000000000007E-2</v>
      </c>
      <c r="AA554">
        <v>10.57</v>
      </c>
      <c r="AB554">
        <v>0</v>
      </c>
      <c r="AC554">
        <v>0</v>
      </c>
      <c r="AD554">
        <v>0</v>
      </c>
      <c r="AE554">
        <v>10.57</v>
      </c>
      <c r="AF554">
        <v>0</v>
      </c>
      <c r="AG554">
        <v>0</v>
      </c>
      <c r="AH554">
        <v>0</v>
      </c>
      <c r="AI554">
        <v>1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4</v>
      </c>
      <c r="AT554">
        <v>7.0000000000000007E-2</v>
      </c>
      <c r="AU554" t="s">
        <v>4</v>
      </c>
      <c r="AV554">
        <v>0</v>
      </c>
      <c r="AW554">
        <v>2</v>
      </c>
      <c r="AX554">
        <v>16484271</v>
      </c>
      <c r="AY554">
        <v>1</v>
      </c>
      <c r="AZ554">
        <v>0</v>
      </c>
      <c r="BA554">
        <v>536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Y554*Source!I244</f>
        <v>3.9200000000000004</v>
      </c>
      <c r="CY554">
        <f t="shared" si="54"/>
        <v>10.57</v>
      </c>
      <c r="CZ554">
        <f t="shared" si="55"/>
        <v>10.57</v>
      </c>
      <c r="DA554">
        <f t="shared" si="56"/>
        <v>1</v>
      </c>
      <c r="DB554">
        <v>0</v>
      </c>
    </row>
    <row r="555" spans="1:106" x14ac:dyDescent="0.2">
      <c r="A555">
        <f>ROW(Source!A244)</f>
        <v>244</v>
      </c>
      <c r="B555">
        <v>16483241</v>
      </c>
      <c r="C555">
        <v>16484265</v>
      </c>
      <c r="D555">
        <v>15169942</v>
      </c>
      <c r="E555">
        <v>1</v>
      </c>
      <c r="F555">
        <v>1</v>
      </c>
      <c r="G555">
        <v>1</v>
      </c>
      <c r="H555">
        <v>3</v>
      </c>
      <c r="I555" t="s">
        <v>971</v>
      </c>
      <c r="J555" t="s">
        <v>972</v>
      </c>
      <c r="K555" t="s">
        <v>973</v>
      </c>
      <c r="L555">
        <v>1346</v>
      </c>
      <c r="N555">
        <v>1009</v>
      </c>
      <c r="O555" t="s">
        <v>550</v>
      </c>
      <c r="P555" t="s">
        <v>550</v>
      </c>
      <c r="Q555">
        <v>1</v>
      </c>
      <c r="W555">
        <v>0</v>
      </c>
      <c r="X555">
        <v>103900845</v>
      </c>
      <c r="Y555">
        <v>4.9000000000000002E-2</v>
      </c>
      <c r="AA555">
        <v>9.0399999999999991</v>
      </c>
      <c r="AB555">
        <v>0</v>
      </c>
      <c r="AC555">
        <v>0</v>
      </c>
      <c r="AD555">
        <v>0</v>
      </c>
      <c r="AE555">
        <v>9.0399999999999991</v>
      </c>
      <c r="AF555">
        <v>0</v>
      </c>
      <c r="AG555">
        <v>0</v>
      </c>
      <c r="AH555">
        <v>0</v>
      </c>
      <c r="AI555">
        <v>1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4</v>
      </c>
      <c r="AT555">
        <v>4.9000000000000002E-2</v>
      </c>
      <c r="AU555" t="s">
        <v>4</v>
      </c>
      <c r="AV555">
        <v>0</v>
      </c>
      <c r="AW555">
        <v>2</v>
      </c>
      <c r="AX555">
        <v>16484272</v>
      </c>
      <c r="AY555">
        <v>1</v>
      </c>
      <c r="AZ555">
        <v>0</v>
      </c>
      <c r="BA555">
        <v>537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Y555*Source!I244</f>
        <v>2.7440000000000002</v>
      </c>
      <c r="CY555">
        <f t="shared" si="54"/>
        <v>9.0399999999999991</v>
      </c>
      <c r="CZ555">
        <f t="shared" si="55"/>
        <v>9.0399999999999991</v>
      </c>
      <c r="DA555">
        <f t="shared" si="56"/>
        <v>1</v>
      </c>
      <c r="DB555">
        <v>0</v>
      </c>
    </row>
    <row r="556" spans="1:106" x14ac:dyDescent="0.2">
      <c r="A556">
        <f>ROW(Source!A244)</f>
        <v>244</v>
      </c>
      <c r="B556">
        <v>16483241</v>
      </c>
      <c r="C556">
        <v>16484265</v>
      </c>
      <c r="D556">
        <v>15170074</v>
      </c>
      <c r="E556">
        <v>1</v>
      </c>
      <c r="F556">
        <v>1</v>
      </c>
      <c r="G556">
        <v>1</v>
      </c>
      <c r="H556">
        <v>3</v>
      </c>
      <c r="I556" t="s">
        <v>890</v>
      </c>
      <c r="J556" t="s">
        <v>891</v>
      </c>
      <c r="K556" t="s">
        <v>892</v>
      </c>
      <c r="L556">
        <v>1355</v>
      </c>
      <c r="N556">
        <v>1010</v>
      </c>
      <c r="O556" t="s">
        <v>258</v>
      </c>
      <c r="P556" t="s">
        <v>258</v>
      </c>
      <c r="Q556">
        <v>100</v>
      </c>
      <c r="W556">
        <v>0</v>
      </c>
      <c r="X556">
        <v>1794244060</v>
      </c>
      <c r="Y556">
        <v>1.4E-2</v>
      </c>
      <c r="AA556">
        <v>86</v>
      </c>
      <c r="AB556">
        <v>0</v>
      </c>
      <c r="AC556">
        <v>0</v>
      </c>
      <c r="AD556">
        <v>0</v>
      </c>
      <c r="AE556">
        <v>86</v>
      </c>
      <c r="AF556">
        <v>0</v>
      </c>
      <c r="AG556">
        <v>0</v>
      </c>
      <c r="AH556">
        <v>0</v>
      </c>
      <c r="AI556">
        <v>1</v>
      </c>
      <c r="AJ556">
        <v>1</v>
      </c>
      <c r="AK556">
        <v>1</v>
      </c>
      <c r="AL556">
        <v>1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4</v>
      </c>
      <c r="AT556">
        <v>1.4E-2</v>
      </c>
      <c r="AU556" t="s">
        <v>4</v>
      </c>
      <c r="AV556">
        <v>0</v>
      </c>
      <c r="AW556">
        <v>2</v>
      </c>
      <c r="AX556">
        <v>16484273</v>
      </c>
      <c r="AY556">
        <v>1</v>
      </c>
      <c r="AZ556">
        <v>0</v>
      </c>
      <c r="BA556">
        <v>538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Y556*Source!I244</f>
        <v>0.78400000000000003</v>
      </c>
      <c r="CY556">
        <f t="shared" si="54"/>
        <v>86</v>
      </c>
      <c r="CZ556">
        <f t="shared" si="55"/>
        <v>86</v>
      </c>
      <c r="DA556">
        <f t="shared" si="56"/>
        <v>1</v>
      </c>
      <c r="DB556">
        <v>0</v>
      </c>
    </row>
    <row r="557" spans="1:106" x14ac:dyDescent="0.2">
      <c r="A557">
        <f>ROW(Source!A244)</f>
        <v>244</v>
      </c>
      <c r="B557">
        <v>16483241</v>
      </c>
      <c r="C557">
        <v>16484265</v>
      </c>
      <c r="D557">
        <v>15170994</v>
      </c>
      <c r="E557">
        <v>1</v>
      </c>
      <c r="F557">
        <v>1</v>
      </c>
      <c r="G557">
        <v>1</v>
      </c>
      <c r="H557">
        <v>3</v>
      </c>
      <c r="I557" t="s">
        <v>974</v>
      </c>
      <c r="J557" t="s">
        <v>975</v>
      </c>
      <c r="K557" t="s">
        <v>976</v>
      </c>
      <c r="L557">
        <v>1346</v>
      </c>
      <c r="N557">
        <v>1009</v>
      </c>
      <c r="O557" t="s">
        <v>550</v>
      </c>
      <c r="P557" t="s">
        <v>550</v>
      </c>
      <c r="Q557">
        <v>1</v>
      </c>
      <c r="W557">
        <v>0</v>
      </c>
      <c r="X557">
        <v>-856710481</v>
      </c>
      <c r="Y557">
        <v>1E-3</v>
      </c>
      <c r="AA557">
        <v>133.05000000000001</v>
      </c>
      <c r="AB557">
        <v>0</v>
      </c>
      <c r="AC557">
        <v>0</v>
      </c>
      <c r="AD557">
        <v>0</v>
      </c>
      <c r="AE557">
        <v>133.05000000000001</v>
      </c>
      <c r="AF557">
        <v>0</v>
      </c>
      <c r="AG557">
        <v>0</v>
      </c>
      <c r="AH557">
        <v>0</v>
      </c>
      <c r="AI557">
        <v>1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4</v>
      </c>
      <c r="AT557">
        <v>1E-3</v>
      </c>
      <c r="AU557" t="s">
        <v>4</v>
      </c>
      <c r="AV557">
        <v>0</v>
      </c>
      <c r="AW557">
        <v>2</v>
      </c>
      <c r="AX557">
        <v>16484274</v>
      </c>
      <c r="AY557">
        <v>1</v>
      </c>
      <c r="AZ557">
        <v>0</v>
      </c>
      <c r="BA557">
        <v>539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Y557*Source!I244</f>
        <v>5.6000000000000001E-2</v>
      </c>
      <c r="CY557">
        <f t="shared" si="54"/>
        <v>133.05000000000001</v>
      </c>
      <c r="CZ557">
        <f t="shared" si="55"/>
        <v>133.05000000000001</v>
      </c>
      <c r="DA557">
        <f t="shared" si="56"/>
        <v>1</v>
      </c>
      <c r="DB557">
        <v>0</v>
      </c>
    </row>
    <row r="558" spans="1:106" x14ac:dyDescent="0.2">
      <c r="A558">
        <f>ROW(Source!A244)</f>
        <v>244</v>
      </c>
      <c r="B558">
        <v>16483241</v>
      </c>
      <c r="C558">
        <v>16484265</v>
      </c>
      <c r="D558">
        <v>15188647</v>
      </c>
      <c r="E558">
        <v>1</v>
      </c>
      <c r="F558">
        <v>1</v>
      </c>
      <c r="G558">
        <v>1</v>
      </c>
      <c r="H558">
        <v>3</v>
      </c>
      <c r="I558" t="s">
        <v>977</v>
      </c>
      <c r="J558" t="s">
        <v>978</v>
      </c>
      <c r="K558" t="s">
        <v>979</v>
      </c>
      <c r="L558">
        <v>1348</v>
      </c>
      <c r="N558">
        <v>1009</v>
      </c>
      <c r="O558" t="s">
        <v>199</v>
      </c>
      <c r="P558" t="s">
        <v>199</v>
      </c>
      <c r="Q558">
        <v>1000</v>
      </c>
      <c r="W558">
        <v>0</v>
      </c>
      <c r="X558">
        <v>426000481</v>
      </c>
      <c r="Y558">
        <v>1E-3</v>
      </c>
      <c r="AA558">
        <v>11500</v>
      </c>
      <c r="AB558">
        <v>0</v>
      </c>
      <c r="AC558">
        <v>0</v>
      </c>
      <c r="AD558">
        <v>0</v>
      </c>
      <c r="AE558">
        <v>11500</v>
      </c>
      <c r="AF558">
        <v>0</v>
      </c>
      <c r="AG558">
        <v>0</v>
      </c>
      <c r="AH558">
        <v>0</v>
      </c>
      <c r="AI558">
        <v>1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4</v>
      </c>
      <c r="AT558">
        <v>1E-3</v>
      </c>
      <c r="AU558" t="s">
        <v>4</v>
      </c>
      <c r="AV558">
        <v>0</v>
      </c>
      <c r="AW558">
        <v>2</v>
      </c>
      <c r="AX558">
        <v>16484275</v>
      </c>
      <c r="AY558">
        <v>1</v>
      </c>
      <c r="AZ558">
        <v>0</v>
      </c>
      <c r="BA558">
        <v>540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Y558*Source!I244</f>
        <v>5.6000000000000001E-2</v>
      </c>
      <c r="CY558">
        <f t="shared" si="54"/>
        <v>11500</v>
      </c>
      <c r="CZ558">
        <f t="shared" si="55"/>
        <v>11500</v>
      </c>
      <c r="DA558">
        <f t="shared" si="56"/>
        <v>1</v>
      </c>
      <c r="DB558">
        <v>0</v>
      </c>
    </row>
    <row r="559" spans="1:106" x14ac:dyDescent="0.2">
      <c r="A559">
        <f>ROW(Source!A244)</f>
        <v>244</v>
      </c>
      <c r="B559">
        <v>16483241</v>
      </c>
      <c r="C559">
        <v>16484265</v>
      </c>
      <c r="D559">
        <v>15203834</v>
      </c>
      <c r="E559">
        <v>1</v>
      </c>
      <c r="F559">
        <v>1</v>
      </c>
      <c r="G559">
        <v>1</v>
      </c>
      <c r="H559">
        <v>3</v>
      </c>
      <c r="I559" t="s">
        <v>893</v>
      </c>
      <c r="J559" t="s">
        <v>894</v>
      </c>
      <c r="K559" t="s">
        <v>895</v>
      </c>
      <c r="L559">
        <v>1346</v>
      </c>
      <c r="N559">
        <v>1009</v>
      </c>
      <c r="O559" t="s">
        <v>550</v>
      </c>
      <c r="P559" t="s">
        <v>550</v>
      </c>
      <c r="Q559">
        <v>1</v>
      </c>
      <c r="W559">
        <v>0</v>
      </c>
      <c r="X559">
        <v>210558753</v>
      </c>
      <c r="Y559">
        <v>3.5999999999999997E-2</v>
      </c>
      <c r="AA559">
        <v>28.6</v>
      </c>
      <c r="AB559">
        <v>0</v>
      </c>
      <c r="AC559">
        <v>0</v>
      </c>
      <c r="AD559">
        <v>0</v>
      </c>
      <c r="AE559">
        <v>28.6</v>
      </c>
      <c r="AF559">
        <v>0</v>
      </c>
      <c r="AG559">
        <v>0</v>
      </c>
      <c r="AH559">
        <v>0</v>
      </c>
      <c r="AI559">
        <v>1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0</v>
      </c>
      <c r="AQ559">
        <v>0</v>
      </c>
      <c r="AR559">
        <v>0</v>
      </c>
      <c r="AS559" t="s">
        <v>4</v>
      </c>
      <c r="AT559">
        <v>3.5999999999999997E-2</v>
      </c>
      <c r="AU559" t="s">
        <v>4</v>
      </c>
      <c r="AV559">
        <v>0</v>
      </c>
      <c r="AW559">
        <v>2</v>
      </c>
      <c r="AX559">
        <v>16484276</v>
      </c>
      <c r="AY559">
        <v>1</v>
      </c>
      <c r="AZ559">
        <v>0</v>
      </c>
      <c r="BA559">
        <v>541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Y559*Source!I244</f>
        <v>2.016</v>
      </c>
      <c r="CY559">
        <f t="shared" si="54"/>
        <v>28.6</v>
      </c>
      <c r="CZ559">
        <f t="shared" si="55"/>
        <v>28.6</v>
      </c>
      <c r="DA559">
        <f t="shared" si="56"/>
        <v>1</v>
      </c>
      <c r="DB559">
        <v>0</v>
      </c>
    </row>
    <row r="560" spans="1:106" x14ac:dyDescent="0.2">
      <c r="A560">
        <f>ROW(Source!A244)</f>
        <v>244</v>
      </c>
      <c r="B560">
        <v>16483241</v>
      </c>
      <c r="C560">
        <v>16484265</v>
      </c>
      <c r="D560">
        <v>15203987</v>
      </c>
      <c r="E560">
        <v>1</v>
      </c>
      <c r="F560">
        <v>1</v>
      </c>
      <c r="G560">
        <v>1</v>
      </c>
      <c r="H560">
        <v>3</v>
      </c>
      <c r="I560" t="s">
        <v>941</v>
      </c>
      <c r="J560" t="s">
        <v>942</v>
      </c>
      <c r="K560" t="s">
        <v>943</v>
      </c>
      <c r="L560">
        <v>1346</v>
      </c>
      <c r="N560">
        <v>1009</v>
      </c>
      <c r="O560" t="s">
        <v>550</v>
      </c>
      <c r="P560" t="s">
        <v>550</v>
      </c>
      <c r="Q560">
        <v>1</v>
      </c>
      <c r="W560">
        <v>0</v>
      </c>
      <c r="X560">
        <v>-1274984028</v>
      </c>
      <c r="Y560">
        <v>6.0000000000000001E-3</v>
      </c>
      <c r="AA560">
        <v>35.630000000000003</v>
      </c>
      <c r="AB560">
        <v>0</v>
      </c>
      <c r="AC560">
        <v>0</v>
      </c>
      <c r="AD560">
        <v>0</v>
      </c>
      <c r="AE560">
        <v>35.630000000000003</v>
      </c>
      <c r="AF560">
        <v>0</v>
      </c>
      <c r="AG560">
        <v>0</v>
      </c>
      <c r="AH560">
        <v>0</v>
      </c>
      <c r="AI560">
        <v>1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4</v>
      </c>
      <c r="AT560">
        <v>6.0000000000000001E-3</v>
      </c>
      <c r="AU560" t="s">
        <v>4</v>
      </c>
      <c r="AV560">
        <v>0</v>
      </c>
      <c r="AW560">
        <v>2</v>
      </c>
      <c r="AX560">
        <v>16484277</v>
      </c>
      <c r="AY560">
        <v>1</v>
      </c>
      <c r="AZ560">
        <v>0</v>
      </c>
      <c r="BA560">
        <v>542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Y560*Source!I244</f>
        <v>0.33600000000000002</v>
      </c>
      <c r="CY560">
        <f t="shared" si="54"/>
        <v>35.630000000000003</v>
      </c>
      <c r="CZ560">
        <f t="shared" si="55"/>
        <v>35.630000000000003</v>
      </c>
      <c r="DA560">
        <f t="shared" si="56"/>
        <v>1</v>
      </c>
      <c r="DB560">
        <v>0</v>
      </c>
    </row>
    <row r="561" spans="1:106" x14ac:dyDescent="0.2">
      <c r="A561">
        <f>ROW(Source!A244)</f>
        <v>244</v>
      </c>
      <c r="B561">
        <v>16483241</v>
      </c>
      <c r="C561">
        <v>16484265</v>
      </c>
      <c r="D561">
        <v>15217463</v>
      </c>
      <c r="E561">
        <v>1</v>
      </c>
      <c r="F561">
        <v>1</v>
      </c>
      <c r="G561">
        <v>1</v>
      </c>
      <c r="H561">
        <v>3</v>
      </c>
      <c r="I561" t="s">
        <v>896</v>
      </c>
      <c r="J561" t="s">
        <v>897</v>
      </c>
      <c r="K561" t="s">
        <v>898</v>
      </c>
      <c r="L561">
        <v>1358</v>
      </c>
      <c r="N561">
        <v>1010</v>
      </c>
      <c r="O561" t="s">
        <v>437</v>
      </c>
      <c r="P561" t="s">
        <v>437</v>
      </c>
      <c r="Q561">
        <v>10</v>
      </c>
      <c r="W561">
        <v>0</v>
      </c>
      <c r="X561">
        <v>1386890308</v>
      </c>
      <c r="Y561">
        <v>0.1</v>
      </c>
      <c r="AA561">
        <v>39</v>
      </c>
      <c r="AB561">
        <v>0</v>
      </c>
      <c r="AC561">
        <v>0</v>
      </c>
      <c r="AD561">
        <v>0</v>
      </c>
      <c r="AE561">
        <v>39</v>
      </c>
      <c r="AF561">
        <v>0</v>
      </c>
      <c r="AG561">
        <v>0</v>
      </c>
      <c r="AH561">
        <v>0</v>
      </c>
      <c r="AI561">
        <v>1</v>
      </c>
      <c r="AJ561">
        <v>1</v>
      </c>
      <c r="AK561">
        <v>1</v>
      </c>
      <c r="AL561">
        <v>1</v>
      </c>
      <c r="AN561">
        <v>0</v>
      </c>
      <c r="AO561">
        <v>1</v>
      </c>
      <c r="AP561">
        <v>0</v>
      </c>
      <c r="AQ561">
        <v>0</v>
      </c>
      <c r="AR561">
        <v>0</v>
      </c>
      <c r="AS561" t="s">
        <v>4</v>
      </c>
      <c r="AT561">
        <v>0.1</v>
      </c>
      <c r="AU561" t="s">
        <v>4</v>
      </c>
      <c r="AV561">
        <v>0</v>
      </c>
      <c r="AW561">
        <v>2</v>
      </c>
      <c r="AX561">
        <v>16484278</v>
      </c>
      <c r="AY561">
        <v>1</v>
      </c>
      <c r="AZ561">
        <v>0</v>
      </c>
      <c r="BA561">
        <v>543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Y561*Source!I244</f>
        <v>5.6000000000000005</v>
      </c>
      <c r="CY561">
        <f t="shared" si="54"/>
        <v>39</v>
      </c>
      <c r="CZ561">
        <f t="shared" si="55"/>
        <v>39</v>
      </c>
      <c r="DA561">
        <f t="shared" si="56"/>
        <v>1</v>
      </c>
      <c r="DB561">
        <v>0</v>
      </c>
    </row>
    <row r="562" spans="1:106" x14ac:dyDescent="0.2">
      <c r="A562">
        <f>ROW(Source!A244)</f>
        <v>244</v>
      </c>
      <c r="B562">
        <v>16483241</v>
      </c>
      <c r="C562">
        <v>16484265</v>
      </c>
      <c r="D562">
        <v>15238947</v>
      </c>
      <c r="E562">
        <v>1</v>
      </c>
      <c r="F562">
        <v>1</v>
      </c>
      <c r="G562">
        <v>1</v>
      </c>
      <c r="H562">
        <v>3</v>
      </c>
      <c r="I562" t="s">
        <v>458</v>
      </c>
      <c r="J562" t="s">
        <v>460</v>
      </c>
      <c r="K562" t="s">
        <v>459</v>
      </c>
      <c r="L562">
        <v>1354</v>
      </c>
      <c r="N562">
        <v>1010</v>
      </c>
      <c r="O562" t="s">
        <v>82</v>
      </c>
      <c r="P562" t="s">
        <v>82</v>
      </c>
      <c r="Q562">
        <v>1</v>
      </c>
      <c r="W562">
        <v>0</v>
      </c>
      <c r="X562">
        <v>725707186</v>
      </c>
      <c r="Y562">
        <v>1</v>
      </c>
      <c r="AA562">
        <v>66.48</v>
      </c>
      <c r="AB562">
        <v>0</v>
      </c>
      <c r="AC562">
        <v>0</v>
      </c>
      <c r="AD562">
        <v>0</v>
      </c>
      <c r="AE562">
        <v>66.48</v>
      </c>
      <c r="AF562">
        <v>0</v>
      </c>
      <c r="AG562">
        <v>0</v>
      </c>
      <c r="AH562">
        <v>0</v>
      </c>
      <c r="AI562">
        <v>1</v>
      </c>
      <c r="AJ562">
        <v>1</v>
      </c>
      <c r="AK562">
        <v>1</v>
      </c>
      <c r="AL562">
        <v>1</v>
      </c>
      <c r="AN562">
        <v>0</v>
      </c>
      <c r="AO562">
        <v>0</v>
      </c>
      <c r="AP562">
        <v>0</v>
      </c>
      <c r="AQ562">
        <v>0</v>
      </c>
      <c r="AR562">
        <v>0</v>
      </c>
      <c r="AS562" t="s">
        <v>4</v>
      </c>
      <c r="AT562">
        <v>1</v>
      </c>
      <c r="AU562" t="s">
        <v>4</v>
      </c>
      <c r="AV562">
        <v>0</v>
      </c>
      <c r="AW562">
        <v>1</v>
      </c>
      <c r="AX562">
        <v>-1</v>
      </c>
      <c r="AY562">
        <v>0</v>
      </c>
      <c r="AZ562">
        <v>0</v>
      </c>
      <c r="BA562" t="s">
        <v>4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Y562*Source!I244</f>
        <v>56</v>
      </c>
      <c r="CY562">
        <f t="shared" si="54"/>
        <v>66.48</v>
      </c>
      <c r="CZ562">
        <f t="shared" si="55"/>
        <v>66.48</v>
      </c>
      <c r="DA562">
        <f t="shared" si="56"/>
        <v>1</v>
      </c>
      <c r="DB562">
        <v>0</v>
      </c>
    </row>
    <row r="563" spans="1:106" x14ac:dyDescent="0.2">
      <c r="A563">
        <f>ROW(Source!A244)</f>
        <v>244</v>
      </c>
      <c r="B563">
        <v>16483241</v>
      </c>
      <c r="C563">
        <v>16484265</v>
      </c>
      <c r="D563">
        <v>15164559</v>
      </c>
      <c r="E563">
        <v>17</v>
      </c>
      <c r="F563">
        <v>1</v>
      </c>
      <c r="G563">
        <v>1</v>
      </c>
      <c r="H563">
        <v>3</v>
      </c>
      <c r="I563" t="s">
        <v>908</v>
      </c>
      <c r="J563" t="s">
        <v>4</v>
      </c>
      <c r="K563" t="s">
        <v>909</v>
      </c>
      <c r="L563">
        <v>1374</v>
      </c>
      <c r="N563">
        <v>1013</v>
      </c>
      <c r="O563" t="s">
        <v>910</v>
      </c>
      <c r="P563" t="s">
        <v>910</v>
      </c>
      <c r="Q563">
        <v>1</v>
      </c>
      <c r="W563">
        <v>0</v>
      </c>
      <c r="X563">
        <v>-1731369543</v>
      </c>
      <c r="Y563">
        <v>0.3</v>
      </c>
      <c r="AA563">
        <v>1</v>
      </c>
      <c r="AB563">
        <v>0</v>
      </c>
      <c r="AC563">
        <v>0</v>
      </c>
      <c r="AD563">
        <v>0</v>
      </c>
      <c r="AE563">
        <v>1</v>
      </c>
      <c r="AF563">
        <v>0</v>
      </c>
      <c r="AG563">
        <v>0</v>
      </c>
      <c r="AH563">
        <v>0</v>
      </c>
      <c r="AI563">
        <v>1</v>
      </c>
      <c r="AJ563">
        <v>1</v>
      </c>
      <c r="AK563">
        <v>1</v>
      </c>
      <c r="AL563">
        <v>1</v>
      </c>
      <c r="AN563">
        <v>0</v>
      </c>
      <c r="AO563">
        <v>1</v>
      </c>
      <c r="AP563">
        <v>0</v>
      </c>
      <c r="AQ563">
        <v>0</v>
      </c>
      <c r="AR563">
        <v>0</v>
      </c>
      <c r="AS563" t="s">
        <v>4</v>
      </c>
      <c r="AT563">
        <v>0.3</v>
      </c>
      <c r="AU563" t="s">
        <v>4</v>
      </c>
      <c r="AV563">
        <v>0</v>
      </c>
      <c r="AW563">
        <v>2</v>
      </c>
      <c r="AX563">
        <v>16484279</v>
      </c>
      <c r="AY563">
        <v>1</v>
      </c>
      <c r="AZ563">
        <v>0</v>
      </c>
      <c r="BA563">
        <v>544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Y563*Source!I244</f>
        <v>16.8</v>
      </c>
      <c r="CY563">
        <f t="shared" si="54"/>
        <v>1</v>
      </c>
      <c r="CZ563">
        <f t="shared" si="55"/>
        <v>1</v>
      </c>
      <c r="DA563">
        <f t="shared" si="56"/>
        <v>1</v>
      </c>
      <c r="DB563">
        <v>0</v>
      </c>
    </row>
    <row r="564" spans="1:106" x14ac:dyDescent="0.2">
      <c r="A564">
        <f>ROW(Source!A245)</f>
        <v>245</v>
      </c>
      <c r="B564">
        <v>16483255</v>
      </c>
      <c r="C564">
        <v>16484265</v>
      </c>
      <c r="D564">
        <v>15435721</v>
      </c>
      <c r="E564">
        <v>1</v>
      </c>
      <c r="F564">
        <v>1</v>
      </c>
      <c r="G564">
        <v>1</v>
      </c>
      <c r="H564">
        <v>1</v>
      </c>
      <c r="I564" t="s">
        <v>911</v>
      </c>
      <c r="J564" t="s">
        <v>4</v>
      </c>
      <c r="K564" t="s">
        <v>912</v>
      </c>
      <c r="L564">
        <v>1191</v>
      </c>
      <c r="N564">
        <v>1013</v>
      </c>
      <c r="O564" t="s">
        <v>695</v>
      </c>
      <c r="P564" t="s">
        <v>695</v>
      </c>
      <c r="Q564">
        <v>1</v>
      </c>
      <c r="W564">
        <v>0</v>
      </c>
      <c r="X564">
        <v>1983201532</v>
      </c>
      <c r="Y564">
        <v>1.56</v>
      </c>
      <c r="AA564">
        <v>0</v>
      </c>
      <c r="AB564">
        <v>0</v>
      </c>
      <c r="AC564">
        <v>0</v>
      </c>
      <c r="AD564">
        <v>62.1</v>
      </c>
      <c r="AE564">
        <v>0</v>
      </c>
      <c r="AF564">
        <v>0</v>
      </c>
      <c r="AG564">
        <v>0</v>
      </c>
      <c r="AH564">
        <v>9.51</v>
      </c>
      <c r="AI564">
        <v>1</v>
      </c>
      <c r="AJ564">
        <v>1</v>
      </c>
      <c r="AK564">
        <v>1</v>
      </c>
      <c r="AL564">
        <v>6.53</v>
      </c>
      <c r="AN564">
        <v>0</v>
      </c>
      <c r="AO564">
        <v>1</v>
      </c>
      <c r="AP564">
        <v>0</v>
      </c>
      <c r="AQ564">
        <v>0</v>
      </c>
      <c r="AR564">
        <v>0</v>
      </c>
      <c r="AS564" t="s">
        <v>4</v>
      </c>
      <c r="AT564">
        <v>1.56</v>
      </c>
      <c r="AU564" t="s">
        <v>4</v>
      </c>
      <c r="AV564">
        <v>1</v>
      </c>
      <c r="AW564">
        <v>2</v>
      </c>
      <c r="AX564">
        <v>16484266</v>
      </c>
      <c r="AY564">
        <v>1</v>
      </c>
      <c r="AZ564">
        <v>0</v>
      </c>
      <c r="BA564">
        <v>545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Y564*Source!I245</f>
        <v>87.36</v>
      </c>
      <c r="CY564">
        <f>AD564</f>
        <v>62.1</v>
      </c>
      <c r="CZ564">
        <f>AH564</f>
        <v>9.51</v>
      </c>
      <c r="DA564">
        <f>AL564</f>
        <v>6.53</v>
      </c>
      <c r="DB564">
        <v>0</v>
      </c>
    </row>
    <row r="565" spans="1:106" x14ac:dyDescent="0.2">
      <c r="A565">
        <f>ROW(Source!A245)</f>
        <v>245</v>
      </c>
      <c r="B565">
        <v>16483255</v>
      </c>
      <c r="C565">
        <v>16484265</v>
      </c>
      <c r="D565">
        <v>15249377</v>
      </c>
      <c r="E565">
        <v>1</v>
      </c>
      <c r="F565">
        <v>1</v>
      </c>
      <c r="G565">
        <v>1</v>
      </c>
      <c r="H565">
        <v>2</v>
      </c>
      <c r="I565" t="s">
        <v>702</v>
      </c>
      <c r="J565" t="s">
        <v>703</v>
      </c>
      <c r="K565" t="s">
        <v>704</v>
      </c>
      <c r="L565">
        <v>1368</v>
      </c>
      <c r="N565">
        <v>1011</v>
      </c>
      <c r="O565" t="s">
        <v>701</v>
      </c>
      <c r="P565" t="s">
        <v>701</v>
      </c>
      <c r="Q565">
        <v>1</v>
      </c>
      <c r="W565">
        <v>0</v>
      </c>
      <c r="X565">
        <v>-353815937</v>
      </c>
      <c r="Y565">
        <v>0.13</v>
      </c>
      <c r="AA565">
        <v>0</v>
      </c>
      <c r="AB565">
        <v>52.89</v>
      </c>
      <c r="AC565">
        <v>0</v>
      </c>
      <c r="AD565">
        <v>0</v>
      </c>
      <c r="AE565">
        <v>0</v>
      </c>
      <c r="AF565">
        <v>8.1</v>
      </c>
      <c r="AG565">
        <v>0</v>
      </c>
      <c r="AH565">
        <v>0</v>
      </c>
      <c r="AI565">
        <v>1</v>
      </c>
      <c r="AJ565">
        <v>6.53</v>
      </c>
      <c r="AK565">
        <v>1</v>
      </c>
      <c r="AL565">
        <v>1</v>
      </c>
      <c r="AN565">
        <v>0</v>
      </c>
      <c r="AO565">
        <v>1</v>
      </c>
      <c r="AP565">
        <v>0</v>
      </c>
      <c r="AQ565">
        <v>0</v>
      </c>
      <c r="AR565">
        <v>0</v>
      </c>
      <c r="AS565" t="s">
        <v>4</v>
      </c>
      <c r="AT565">
        <v>0.13</v>
      </c>
      <c r="AU565" t="s">
        <v>4</v>
      </c>
      <c r="AV565">
        <v>0</v>
      </c>
      <c r="AW565">
        <v>2</v>
      </c>
      <c r="AX565">
        <v>16484267</v>
      </c>
      <c r="AY565">
        <v>1</v>
      </c>
      <c r="AZ565">
        <v>0</v>
      </c>
      <c r="BA565">
        <v>546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Y565*Source!I245</f>
        <v>7.28</v>
      </c>
      <c r="CY565">
        <f>AB565</f>
        <v>52.89</v>
      </c>
      <c r="CZ565">
        <f>AF565</f>
        <v>8.1</v>
      </c>
      <c r="DA565">
        <f>AJ565</f>
        <v>6.53</v>
      </c>
      <c r="DB565">
        <v>0</v>
      </c>
    </row>
    <row r="566" spans="1:106" x14ac:dyDescent="0.2">
      <c r="A566">
        <f>ROW(Source!A245)</f>
        <v>245</v>
      </c>
      <c r="B566">
        <v>16483255</v>
      </c>
      <c r="C566">
        <v>16484265</v>
      </c>
      <c r="D566">
        <v>15165537</v>
      </c>
      <c r="E566">
        <v>1</v>
      </c>
      <c r="F566">
        <v>1</v>
      </c>
      <c r="G566">
        <v>1</v>
      </c>
      <c r="H566">
        <v>3</v>
      </c>
      <c r="I566" t="s">
        <v>962</v>
      </c>
      <c r="J566" t="s">
        <v>963</v>
      </c>
      <c r="K566" t="s">
        <v>964</v>
      </c>
      <c r="L566">
        <v>1346</v>
      </c>
      <c r="N566">
        <v>1009</v>
      </c>
      <c r="O566" t="s">
        <v>550</v>
      </c>
      <c r="P566" t="s">
        <v>550</v>
      </c>
      <c r="Q566">
        <v>1</v>
      </c>
      <c r="W566">
        <v>0</v>
      </c>
      <c r="X566">
        <v>618806536</v>
      </c>
      <c r="Y566">
        <v>6.0000000000000001E-3</v>
      </c>
      <c r="AA566">
        <v>293.64999999999998</v>
      </c>
      <c r="AB566">
        <v>0</v>
      </c>
      <c r="AC566">
        <v>0</v>
      </c>
      <c r="AD566">
        <v>0</v>
      </c>
      <c r="AE566">
        <v>44.97</v>
      </c>
      <c r="AF566">
        <v>0</v>
      </c>
      <c r="AG566">
        <v>0</v>
      </c>
      <c r="AH566">
        <v>0</v>
      </c>
      <c r="AI566">
        <v>6.53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0</v>
      </c>
      <c r="AQ566">
        <v>0</v>
      </c>
      <c r="AR566">
        <v>0</v>
      </c>
      <c r="AS566" t="s">
        <v>4</v>
      </c>
      <c r="AT566">
        <v>6.0000000000000001E-3</v>
      </c>
      <c r="AU566" t="s">
        <v>4</v>
      </c>
      <c r="AV566">
        <v>0</v>
      </c>
      <c r="AW566">
        <v>2</v>
      </c>
      <c r="AX566">
        <v>16484268</v>
      </c>
      <c r="AY566">
        <v>1</v>
      </c>
      <c r="AZ566">
        <v>0</v>
      </c>
      <c r="BA566">
        <v>547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Y566*Source!I245</f>
        <v>0.33600000000000002</v>
      </c>
      <c r="CY566">
        <f t="shared" ref="CY566:CY578" si="57">AA566</f>
        <v>293.64999999999998</v>
      </c>
      <c r="CZ566">
        <f t="shared" ref="CZ566:CZ578" si="58">AE566</f>
        <v>44.97</v>
      </c>
      <c r="DA566">
        <f t="shared" ref="DA566:DA578" si="59">AI566</f>
        <v>6.53</v>
      </c>
      <c r="DB566">
        <v>0</v>
      </c>
    </row>
    <row r="567" spans="1:106" x14ac:dyDescent="0.2">
      <c r="A567">
        <f>ROW(Source!A245)</f>
        <v>245</v>
      </c>
      <c r="B567">
        <v>16483255</v>
      </c>
      <c r="C567">
        <v>16484265</v>
      </c>
      <c r="D567">
        <v>15167269</v>
      </c>
      <c r="E567">
        <v>1</v>
      </c>
      <c r="F567">
        <v>1</v>
      </c>
      <c r="G567">
        <v>1</v>
      </c>
      <c r="H567">
        <v>3</v>
      </c>
      <c r="I567" t="s">
        <v>965</v>
      </c>
      <c r="J567" t="s">
        <v>966</v>
      </c>
      <c r="K567" t="s">
        <v>967</v>
      </c>
      <c r="L567">
        <v>1346</v>
      </c>
      <c r="N567">
        <v>1009</v>
      </c>
      <c r="O567" t="s">
        <v>550</v>
      </c>
      <c r="P567" t="s">
        <v>550</v>
      </c>
      <c r="Q567">
        <v>1</v>
      </c>
      <c r="W567">
        <v>0</v>
      </c>
      <c r="X567">
        <v>56922527</v>
      </c>
      <c r="Y567">
        <v>1E-3</v>
      </c>
      <c r="AA567">
        <v>75.099999999999994</v>
      </c>
      <c r="AB567">
        <v>0</v>
      </c>
      <c r="AC567">
        <v>0</v>
      </c>
      <c r="AD567">
        <v>0</v>
      </c>
      <c r="AE567">
        <v>11.5</v>
      </c>
      <c r="AF567">
        <v>0</v>
      </c>
      <c r="AG567">
        <v>0</v>
      </c>
      <c r="AH567">
        <v>0</v>
      </c>
      <c r="AI567">
        <v>6.53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4</v>
      </c>
      <c r="AT567">
        <v>1E-3</v>
      </c>
      <c r="AU567" t="s">
        <v>4</v>
      </c>
      <c r="AV567">
        <v>0</v>
      </c>
      <c r="AW567">
        <v>2</v>
      </c>
      <c r="AX567">
        <v>16484269</v>
      </c>
      <c r="AY567">
        <v>1</v>
      </c>
      <c r="AZ567">
        <v>0</v>
      </c>
      <c r="BA567">
        <v>548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Y567*Source!I245</f>
        <v>5.6000000000000001E-2</v>
      </c>
      <c r="CY567">
        <f t="shared" si="57"/>
        <v>75.099999999999994</v>
      </c>
      <c r="CZ567">
        <f t="shared" si="58"/>
        <v>11.5</v>
      </c>
      <c r="DA567">
        <f t="shared" si="59"/>
        <v>6.53</v>
      </c>
      <c r="DB567">
        <v>0</v>
      </c>
    </row>
    <row r="568" spans="1:106" x14ac:dyDescent="0.2">
      <c r="A568">
        <f>ROW(Source!A245)</f>
        <v>245</v>
      </c>
      <c r="B568">
        <v>16483255</v>
      </c>
      <c r="C568">
        <v>16484265</v>
      </c>
      <c r="D568">
        <v>15167588</v>
      </c>
      <c r="E568">
        <v>1</v>
      </c>
      <c r="F568">
        <v>1</v>
      </c>
      <c r="G568">
        <v>1</v>
      </c>
      <c r="H568">
        <v>3</v>
      </c>
      <c r="I568" t="s">
        <v>887</v>
      </c>
      <c r="J568" t="s">
        <v>888</v>
      </c>
      <c r="K568" t="s">
        <v>889</v>
      </c>
      <c r="L568">
        <v>1346</v>
      </c>
      <c r="N568">
        <v>1009</v>
      </c>
      <c r="O568" t="s">
        <v>550</v>
      </c>
      <c r="P568" t="s">
        <v>550</v>
      </c>
      <c r="Q568">
        <v>1</v>
      </c>
      <c r="W568">
        <v>0</v>
      </c>
      <c r="X568">
        <v>-1088866022</v>
      </c>
      <c r="Y568">
        <v>1.2E-2</v>
      </c>
      <c r="AA568">
        <v>198.51</v>
      </c>
      <c r="AB568">
        <v>0</v>
      </c>
      <c r="AC568">
        <v>0</v>
      </c>
      <c r="AD568">
        <v>0</v>
      </c>
      <c r="AE568">
        <v>30.4</v>
      </c>
      <c r="AF568">
        <v>0</v>
      </c>
      <c r="AG568">
        <v>0</v>
      </c>
      <c r="AH568">
        <v>0</v>
      </c>
      <c r="AI568">
        <v>6.53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4</v>
      </c>
      <c r="AT568">
        <v>1.2E-2</v>
      </c>
      <c r="AU568" t="s">
        <v>4</v>
      </c>
      <c r="AV568">
        <v>0</v>
      </c>
      <c r="AW568">
        <v>2</v>
      </c>
      <c r="AX568">
        <v>16484270</v>
      </c>
      <c r="AY568">
        <v>1</v>
      </c>
      <c r="AZ568">
        <v>0</v>
      </c>
      <c r="BA568">
        <v>549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Y568*Source!I245</f>
        <v>0.67200000000000004</v>
      </c>
      <c r="CY568">
        <f t="shared" si="57"/>
        <v>198.51</v>
      </c>
      <c r="CZ568">
        <f t="shared" si="58"/>
        <v>30.4</v>
      </c>
      <c r="DA568">
        <f t="shared" si="59"/>
        <v>6.53</v>
      </c>
      <c r="DB568">
        <v>0</v>
      </c>
    </row>
    <row r="569" spans="1:106" x14ac:dyDescent="0.2">
      <c r="A569">
        <f>ROW(Source!A245)</f>
        <v>245</v>
      </c>
      <c r="B569">
        <v>16483255</v>
      </c>
      <c r="C569">
        <v>16484265</v>
      </c>
      <c r="D569">
        <v>15168752</v>
      </c>
      <c r="E569">
        <v>1</v>
      </c>
      <c r="F569">
        <v>1</v>
      </c>
      <c r="G569">
        <v>1</v>
      </c>
      <c r="H569">
        <v>3</v>
      </c>
      <c r="I569" t="s">
        <v>968</v>
      </c>
      <c r="J569" t="s">
        <v>969</v>
      </c>
      <c r="K569" t="s">
        <v>970</v>
      </c>
      <c r="L569">
        <v>1346</v>
      </c>
      <c r="N569">
        <v>1009</v>
      </c>
      <c r="O569" t="s">
        <v>550</v>
      </c>
      <c r="P569" t="s">
        <v>550</v>
      </c>
      <c r="Q569">
        <v>1</v>
      </c>
      <c r="W569">
        <v>0</v>
      </c>
      <c r="X569">
        <v>586013393</v>
      </c>
      <c r="Y569">
        <v>7.0000000000000007E-2</v>
      </c>
      <c r="AA569">
        <v>69.02</v>
      </c>
      <c r="AB569">
        <v>0</v>
      </c>
      <c r="AC569">
        <v>0</v>
      </c>
      <c r="AD569">
        <v>0</v>
      </c>
      <c r="AE569">
        <v>10.57</v>
      </c>
      <c r="AF569">
        <v>0</v>
      </c>
      <c r="AG569">
        <v>0</v>
      </c>
      <c r="AH569">
        <v>0</v>
      </c>
      <c r="AI569">
        <v>6.53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4</v>
      </c>
      <c r="AT569">
        <v>7.0000000000000007E-2</v>
      </c>
      <c r="AU569" t="s">
        <v>4</v>
      </c>
      <c r="AV569">
        <v>0</v>
      </c>
      <c r="AW569">
        <v>2</v>
      </c>
      <c r="AX569">
        <v>16484271</v>
      </c>
      <c r="AY569">
        <v>1</v>
      </c>
      <c r="AZ569">
        <v>0</v>
      </c>
      <c r="BA569">
        <v>550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Y569*Source!I245</f>
        <v>3.9200000000000004</v>
      </c>
      <c r="CY569">
        <f t="shared" si="57"/>
        <v>69.02</v>
      </c>
      <c r="CZ569">
        <f t="shared" si="58"/>
        <v>10.57</v>
      </c>
      <c r="DA569">
        <f t="shared" si="59"/>
        <v>6.53</v>
      </c>
      <c r="DB569">
        <v>0</v>
      </c>
    </row>
    <row r="570" spans="1:106" x14ac:dyDescent="0.2">
      <c r="A570">
        <f>ROW(Source!A245)</f>
        <v>245</v>
      </c>
      <c r="B570">
        <v>16483255</v>
      </c>
      <c r="C570">
        <v>16484265</v>
      </c>
      <c r="D570">
        <v>15169942</v>
      </c>
      <c r="E570">
        <v>1</v>
      </c>
      <c r="F570">
        <v>1</v>
      </c>
      <c r="G570">
        <v>1</v>
      </c>
      <c r="H570">
        <v>3</v>
      </c>
      <c r="I570" t="s">
        <v>971</v>
      </c>
      <c r="J570" t="s">
        <v>972</v>
      </c>
      <c r="K570" t="s">
        <v>973</v>
      </c>
      <c r="L570">
        <v>1346</v>
      </c>
      <c r="N570">
        <v>1009</v>
      </c>
      <c r="O570" t="s">
        <v>550</v>
      </c>
      <c r="P570" t="s">
        <v>550</v>
      </c>
      <c r="Q570">
        <v>1</v>
      </c>
      <c r="W570">
        <v>0</v>
      </c>
      <c r="X570">
        <v>103900845</v>
      </c>
      <c r="Y570">
        <v>4.9000000000000002E-2</v>
      </c>
      <c r="AA570">
        <v>59.03</v>
      </c>
      <c r="AB570">
        <v>0</v>
      </c>
      <c r="AC570">
        <v>0</v>
      </c>
      <c r="AD570">
        <v>0</v>
      </c>
      <c r="AE570">
        <v>9.0399999999999991</v>
      </c>
      <c r="AF570">
        <v>0</v>
      </c>
      <c r="AG570">
        <v>0</v>
      </c>
      <c r="AH570">
        <v>0</v>
      </c>
      <c r="AI570">
        <v>6.53</v>
      </c>
      <c r="AJ570">
        <v>1</v>
      </c>
      <c r="AK570">
        <v>1</v>
      </c>
      <c r="AL570">
        <v>1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4</v>
      </c>
      <c r="AT570">
        <v>4.9000000000000002E-2</v>
      </c>
      <c r="AU570" t="s">
        <v>4</v>
      </c>
      <c r="AV570">
        <v>0</v>
      </c>
      <c r="AW570">
        <v>2</v>
      </c>
      <c r="AX570">
        <v>16484272</v>
      </c>
      <c r="AY570">
        <v>1</v>
      </c>
      <c r="AZ570">
        <v>0</v>
      </c>
      <c r="BA570">
        <v>551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Y570*Source!I245</f>
        <v>2.7440000000000002</v>
      </c>
      <c r="CY570">
        <f t="shared" si="57"/>
        <v>59.03</v>
      </c>
      <c r="CZ570">
        <f t="shared" si="58"/>
        <v>9.0399999999999991</v>
      </c>
      <c r="DA570">
        <f t="shared" si="59"/>
        <v>6.53</v>
      </c>
      <c r="DB570">
        <v>0</v>
      </c>
    </row>
    <row r="571" spans="1:106" x14ac:dyDescent="0.2">
      <c r="A571">
        <f>ROW(Source!A245)</f>
        <v>245</v>
      </c>
      <c r="B571">
        <v>16483255</v>
      </c>
      <c r="C571">
        <v>16484265</v>
      </c>
      <c r="D571">
        <v>15170074</v>
      </c>
      <c r="E571">
        <v>1</v>
      </c>
      <c r="F571">
        <v>1</v>
      </c>
      <c r="G571">
        <v>1</v>
      </c>
      <c r="H571">
        <v>3</v>
      </c>
      <c r="I571" t="s">
        <v>890</v>
      </c>
      <c r="J571" t="s">
        <v>891</v>
      </c>
      <c r="K571" t="s">
        <v>892</v>
      </c>
      <c r="L571">
        <v>1355</v>
      </c>
      <c r="N571">
        <v>1010</v>
      </c>
      <c r="O571" t="s">
        <v>258</v>
      </c>
      <c r="P571" t="s">
        <v>258</v>
      </c>
      <c r="Q571">
        <v>100</v>
      </c>
      <c r="W571">
        <v>0</v>
      </c>
      <c r="X571">
        <v>1794244060</v>
      </c>
      <c r="Y571">
        <v>1.4E-2</v>
      </c>
      <c r="AA571">
        <v>561.58000000000004</v>
      </c>
      <c r="AB571">
        <v>0</v>
      </c>
      <c r="AC571">
        <v>0</v>
      </c>
      <c r="AD571">
        <v>0</v>
      </c>
      <c r="AE571">
        <v>86</v>
      </c>
      <c r="AF571">
        <v>0</v>
      </c>
      <c r="AG571">
        <v>0</v>
      </c>
      <c r="AH571">
        <v>0</v>
      </c>
      <c r="AI571">
        <v>6.53</v>
      </c>
      <c r="AJ571">
        <v>1</v>
      </c>
      <c r="AK571">
        <v>1</v>
      </c>
      <c r="AL571">
        <v>1</v>
      </c>
      <c r="AN571">
        <v>0</v>
      </c>
      <c r="AO571">
        <v>1</v>
      </c>
      <c r="AP571">
        <v>0</v>
      </c>
      <c r="AQ571">
        <v>0</v>
      </c>
      <c r="AR571">
        <v>0</v>
      </c>
      <c r="AS571" t="s">
        <v>4</v>
      </c>
      <c r="AT571">
        <v>1.4E-2</v>
      </c>
      <c r="AU571" t="s">
        <v>4</v>
      </c>
      <c r="AV571">
        <v>0</v>
      </c>
      <c r="AW571">
        <v>2</v>
      </c>
      <c r="AX571">
        <v>16484273</v>
      </c>
      <c r="AY571">
        <v>1</v>
      </c>
      <c r="AZ571">
        <v>0</v>
      </c>
      <c r="BA571">
        <v>552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Y571*Source!I245</f>
        <v>0.78400000000000003</v>
      </c>
      <c r="CY571">
        <f t="shared" si="57"/>
        <v>561.58000000000004</v>
      </c>
      <c r="CZ571">
        <f t="shared" si="58"/>
        <v>86</v>
      </c>
      <c r="DA571">
        <f t="shared" si="59"/>
        <v>6.53</v>
      </c>
      <c r="DB571">
        <v>0</v>
      </c>
    </row>
    <row r="572" spans="1:106" x14ac:dyDescent="0.2">
      <c r="A572">
        <f>ROW(Source!A245)</f>
        <v>245</v>
      </c>
      <c r="B572">
        <v>16483255</v>
      </c>
      <c r="C572">
        <v>16484265</v>
      </c>
      <c r="D572">
        <v>15170994</v>
      </c>
      <c r="E572">
        <v>1</v>
      </c>
      <c r="F572">
        <v>1</v>
      </c>
      <c r="G572">
        <v>1</v>
      </c>
      <c r="H572">
        <v>3</v>
      </c>
      <c r="I572" t="s">
        <v>974</v>
      </c>
      <c r="J572" t="s">
        <v>975</v>
      </c>
      <c r="K572" t="s">
        <v>976</v>
      </c>
      <c r="L572">
        <v>1346</v>
      </c>
      <c r="N572">
        <v>1009</v>
      </c>
      <c r="O572" t="s">
        <v>550</v>
      </c>
      <c r="P572" t="s">
        <v>550</v>
      </c>
      <c r="Q572">
        <v>1</v>
      </c>
      <c r="W572">
        <v>0</v>
      </c>
      <c r="X572">
        <v>-856710481</v>
      </c>
      <c r="Y572">
        <v>1E-3</v>
      </c>
      <c r="AA572">
        <v>868.82</v>
      </c>
      <c r="AB572">
        <v>0</v>
      </c>
      <c r="AC572">
        <v>0</v>
      </c>
      <c r="AD572">
        <v>0</v>
      </c>
      <c r="AE572">
        <v>133.05000000000001</v>
      </c>
      <c r="AF572">
        <v>0</v>
      </c>
      <c r="AG572">
        <v>0</v>
      </c>
      <c r="AH572">
        <v>0</v>
      </c>
      <c r="AI572">
        <v>6.53</v>
      </c>
      <c r="AJ572">
        <v>1</v>
      </c>
      <c r="AK572">
        <v>1</v>
      </c>
      <c r="AL572">
        <v>1</v>
      </c>
      <c r="AN572">
        <v>0</v>
      </c>
      <c r="AO572">
        <v>1</v>
      </c>
      <c r="AP572">
        <v>0</v>
      </c>
      <c r="AQ572">
        <v>0</v>
      </c>
      <c r="AR572">
        <v>0</v>
      </c>
      <c r="AS572" t="s">
        <v>4</v>
      </c>
      <c r="AT572">
        <v>1E-3</v>
      </c>
      <c r="AU572" t="s">
        <v>4</v>
      </c>
      <c r="AV572">
        <v>0</v>
      </c>
      <c r="AW572">
        <v>2</v>
      </c>
      <c r="AX572">
        <v>16484274</v>
      </c>
      <c r="AY572">
        <v>1</v>
      </c>
      <c r="AZ572">
        <v>0</v>
      </c>
      <c r="BA572">
        <v>553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Y572*Source!I245</f>
        <v>5.6000000000000001E-2</v>
      </c>
      <c r="CY572">
        <f t="shared" si="57"/>
        <v>868.82</v>
      </c>
      <c r="CZ572">
        <f t="shared" si="58"/>
        <v>133.05000000000001</v>
      </c>
      <c r="DA572">
        <f t="shared" si="59"/>
        <v>6.53</v>
      </c>
      <c r="DB572">
        <v>0</v>
      </c>
    </row>
    <row r="573" spans="1:106" x14ac:dyDescent="0.2">
      <c r="A573">
        <f>ROW(Source!A245)</f>
        <v>245</v>
      </c>
      <c r="B573">
        <v>16483255</v>
      </c>
      <c r="C573">
        <v>16484265</v>
      </c>
      <c r="D573">
        <v>15188647</v>
      </c>
      <c r="E573">
        <v>1</v>
      </c>
      <c r="F573">
        <v>1</v>
      </c>
      <c r="G573">
        <v>1</v>
      </c>
      <c r="H573">
        <v>3</v>
      </c>
      <c r="I573" t="s">
        <v>977</v>
      </c>
      <c r="J573" t="s">
        <v>978</v>
      </c>
      <c r="K573" t="s">
        <v>979</v>
      </c>
      <c r="L573">
        <v>1348</v>
      </c>
      <c r="N573">
        <v>1009</v>
      </c>
      <c r="O573" t="s">
        <v>199</v>
      </c>
      <c r="P573" t="s">
        <v>199</v>
      </c>
      <c r="Q573">
        <v>1000</v>
      </c>
      <c r="W573">
        <v>0</v>
      </c>
      <c r="X573">
        <v>426000481</v>
      </c>
      <c r="Y573">
        <v>1E-3</v>
      </c>
      <c r="AA573">
        <v>75095</v>
      </c>
      <c r="AB573">
        <v>0</v>
      </c>
      <c r="AC573">
        <v>0</v>
      </c>
      <c r="AD573">
        <v>0</v>
      </c>
      <c r="AE573">
        <v>11500</v>
      </c>
      <c r="AF573">
        <v>0</v>
      </c>
      <c r="AG573">
        <v>0</v>
      </c>
      <c r="AH573">
        <v>0</v>
      </c>
      <c r="AI573">
        <v>6.53</v>
      </c>
      <c r="AJ573">
        <v>1</v>
      </c>
      <c r="AK573">
        <v>1</v>
      </c>
      <c r="AL573">
        <v>1</v>
      </c>
      <c r="AN573">
        <v>0</v>
      </c>
      <c r="AO573">
        <v>1</v>
      </c>
      <c r="AP573">
        <v>0</v>
      </c>
      <c r="AQ573">
        <v>0</v>
      </c>
      <c r="AR573">
        <v>0</v>
      </c>
      <c r="AS573" t="s">
        <v>4</v>
      </c>
      <c r="AT573">
        <v>1E-3</v>
      </c>
      <c r="AU573" t="s">
        <v>4</v>
      </c>
      <c r="AV573">
        <v>0</v>
      </c>
      <c r="AW573">
        <v>2</v>
      </c>
      <c r="AX573">
        <v>16484275</v>
      </c>
      <c r="AY573">
        <v>1</v>
      </c>
      <c r="AZ573">
        <v>0</v>
      </c>
      <c r="BA573">
        <v>554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Y573*Source!I245</f>
        <v>5.6000000000000001E-2</v>
      </c>
      <c r="CY573">
        <f t="shared" si="57"/>
        <v>75095</v>
      </c>
      <c r="CZ573">
        <f t="shared" si="58"/>
        <v>11500</v>
      </c>
      <c r="DA573">
        <f t="shared" si="59"/>
        <v>6.53</v>
      </c>
      <c r="DB573">
        <v>0</v>
      </c>
    </row>
    <row r="574" spans="1:106" x14ac:dyDescent="0.2">
      <c r="A574">
        <f>ROW(Source!A245)</f>
        <v>245</v>
      </c>
      <c r="B574">
        <v>16483255</v>
      </c>
      <c r="C574">
        <v>16484265</v>
      </c>
      <c r="D574">
        <v>15203834</v>
      </c>
      <c r="E574">
        <v>1</v>
      </c>
      <c r="F574">
        <v>1</v>
      </c>
      <c r="G574">
        <v>1</v>
      </c>
      <c r="H574">
        <v>3</v>
      </c>
      <c r="I574" t="s">
        <v>893</v>
      </c>
      <c r="J574" t="s">
        <v>894</v>
      </c>
      <c r="K574" t="s">
        <v>895</v>
      </c>
      <c r="L574">
        <v>1346</v>
      </c>
      <c r="N574">
        <v>1009</v>
      </c>
      <c r="O574" t="s">
        <v>550</v>
      </c>
      <c r="P574" t="s">
        <v>550</v>
      </c>
      <c r="Q574">
        <v>1</v>
      </c>
      <c r="W574">
        <v>0</v>
      </c>
      <c r="X574">
        <v>210558753</v>
      </c>
      <c r="Y574">
        <v>3.5999999999999997E-2</v>
      </c>
      <c r="AA574">
        <v>186.76</v>
      </c>
      <c r="AB574">
        <v>0</v>
      </c>
      <c r="AC574">
        <v>0</v>
      </c>
      <c r="AD574">
        <v>0</v>
      </c>
      <c r="AE574">
        <v>28.6</v>
      </c>
      <c r="AF574">
        <v>0</v>
      </c>
      <c r="AG574">
        <v>0</v>
      </c>
      <c r="AH574">
        <v>0</v>
      </c>
      <c r="AI574">
        <v>6.53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4</v>
      </c>
      <c r="AT574">
        <v>3.5999999999999997E-2</v>
      </c>
      <c r="AU574" t="s">
        <v>4</v>
      </c>
      <c r="AV574">
        <v>0</v>
      </c>
      <c r="AW574">
        <v>2</v>
      </c>
      <c r="AX574">
        <v>16484276</v>
      </c>
      <c r="AY574">
        <v>1</v>
      </c>
      <c r="AZ574">
        <v>0</v>
      </c>
      <c r="BA574">
        <v>555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Y574*Source!I245</f>
        <v>2.016</v>
      </c>
      <c r="CY574">
        <f t="shared" si="57"/>
        <v>186.76</v>
      </c>
      <c r="CZ574">
        <f t="shared" si="58"/>
        <v>28.6</v>
      </c>
      <c r="DA574">
        <f t="shared" si="59"/>
        <v>6.53</v>
      </c>
      <c r="DB574">
        <v>0</v>
      </c>
    </row>
    <row r="575" spans="1:106" x14ac:dyDescent="0.2">
      <c r="A575">
        <f>ROW(Source!A245)</f>
        <v>245</v>
      </c>
      <c r="B575">
        <v>16483255</v>
      </c>
      <c r="C575">
        <v>16484265</v>
      </c>
      <c r="D575">
        <v>15203987</v>
      </c>
      <c r="E575">
        <v>1</v>
      </c>
      <c r="F575">
        <v>1</v>
      </c>
      <c r="G575">
        <v>1</v>
      </c>
      <c r="H575">
        <v>3</v>
      </c>
      <c r="I575" t="s">
        <v>941</v>
      </c>
      <c r="J575" t="s">
        <v>942</v>
      </c>
      <c r="K575" t="s">
        <v>943</v>
      </c>
      <c r="L575">
        <v>1346</v>
      </c>
      <c r="N575">
        <v>1009</v>
      </c>
      <c r="O575" t="s">
        <v>550</v>
      </c>
      <c r="P575" t="s">
        <v>550</v>
      </c>
      <c r="Q575">
        <v>1</v>
      </c>
      <c r="W575">
        <v>0</v>
      </c>
      <c r="X575">
        <v>-1274984028</v>
      </c>
      <c r="Y575">
        <v>6.0000000000000001E-3</v>
      </c>
      <c r="AA575">
        <v>232.66</v>
      </c>
      <c r="AB575">
        <v>0</v>
      </c>
      <c r="AC575">
        <v>0</v>
      </c>
      <c r="AD575">
        <v>0</v>
      </c>
      <c r="AE575">
        <v>35.630000000000003</v>
      </c>
      <c r="AF575">
        <v>0</v>
      </c>
      <c r="AG575">
        <v>0</v>
      </c>
      <c r="AH575">
        <v>0</v>
      </c>
      <c r="AI575">
        <v>6.53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4</v>
      </c>
      <c r="AT575">
        <v>6.0000000000000001E-3</v>
      </c>
      <c r="AU575" t="s">
        <v>4</v>
      </c>
      <c r="AV575">
        <v>0</v>
      </c>
      <c r="AW575">
        <v>2</v>
      </c>
      <c r="AX575">
        <v>16484277</v>
      </c>
      <c r="AY575">
        <v>1</v>
      </c>
      <c r="AZ575">
        <v>0</v>
      </c>
      <c r="BA575">
        <v>556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Y575*Source!I245</f>
        <v>0.33600000000000002</v>
      </c>
      <c r="CY575">
        <f t="shared" si="57"/>
        <v>232.66</v>
      </c>
      <c r="CZ575">
        <f t="shared" si="58"/>
        <v>35.630000000000003</v>
      </c>
      <c r="DA575">
        <f t="shared" si="59"/>
        <v>6.53</v>
      </c>
      <c r="DB575">
        <v>0</v>
      </c>
    </row>
    <row r="576" spans="1:106" x14ac:dyDescent="0.2">
      <c r="A576">
        <f>ROW(Source!A245)</f>
        <v>245</v>
      </c>
      <c r="B576">
        <v>16483255</v>
      </c>
      <c r="C576">
        <v>16484265</v>
      </c>
      <c r="D576">
        <v>15217463</v>
      </c>
      <c r="E576">
        <v>1</v>
      </c>
      <c r="F576">
        <v>1</v>
      </c>
      <c r="G576">
        <v>1</v>
      </c>
      <c r="H576">
        <v>3</v>
      </c>
      <c r="I576" t="s">
        <v>896</v>
      </c>
      <c r="J576" t="s">
        <v>897</v>
      </c>
      <c r="K576" t="s">
        <v>898</v>
      </c>
      <c r="L576">
        <v>1358</v>
      </c>
      <c r="N576">
        <v>1010</v>
      </c>
      <c r="O576" t="s">
        <v>437</v>
      </c>
      <c r="P576" t="s">
        <v>437</v>
      </c>
      <c r="Q576">
        <v>10</v>
      </c>
      <c r="W576">
        <v>0</v>
      </c>
      <c r="X576">
        <v>1386890308</v>
      </c>
      <c r="Y576">
        <v>0.1</v>
      </c>
      <c r="AA576">
        <v>254.67</v>
      </c>
      <c r="AB576">
        <v>0</v>
      </c>
      <c r="AC576">
        <v>0</v>
      </c>
      <c r="AD576">
        <v>0</v>
      </c>
      <c r="AE576">
        <v>39</v>
      </c>
      <c r="AF576">
        <v>0</v>
      </c>
      <c r="AG576">
        <v>0</v>
      </c>
      <c r="AH576">
        <v>0</v>
      </c>
      <c r="AI576">
        <v>6.53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4</v>
      </c>
      <c r="AT576">
        <v>0.1</v>
      </c>
      <c r="AU576" t="s">
        <v>4</v>
      </c>
      <c r="AV576">
        <v>0</v>
      </c>
      <c r="AW576">
        <v>2</v>
      </c>
      <c r="AX576">
        <v>16484278</v>
      </c>
      <c r="AY576">
        <v>1</v>
      </c>
      <c r="AZ576">
        <v>0</v>
      </c>
      <c r="BA576">
        <v>557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Y576*Source!I245</f>
        <v>5.6000000000000005</v>
      </c>
      <c r="CY576">
        <f t="shared" si="57"/>
        <v>254.67</v>
      </c>
      <c r="CZ576">
        <f t="shared" si="58"/>
        <v>39</v>
      </c>
      <c r="DA576">
        <f t="shared" si="59"/>
        <v>6.53</v>
      </c>
      <c r="DB576">
        <v>0</v>
      </c>
    </row>
    <row r="577" spans="1:106" x14ac:dyDescent="0.2">
      <c r="A577">
        <f>ROW(Source!A245)</f>
        <v>245</v>
      </c>
      <c r="B577">
        <v>16483255</v>
      </c>
      <c r="C577">
        <v>16484265</v>
      </c>
      <c r="D577">
        <v>15238947</v>
      </c>
      <c r="E577">
        <v>1</v>
      </c>
      <c r="F577">
        <v>1</v>
      </c>
      <c r="G577">
        <v>1</v>
      </c>
      <c r="H577">
        <v>3</v>
      </c>
      <c r="I577" t="s">
        <v>458</v>
      </c>
      <c r="J577" t="s">
        <v>460</v>
      </c>
      <c r="K577" t="s">
        <v>459</v>
      </c>
      <c r="L577">
        <v>1354</v>
      </c>
      <c r="N577">
        <v>1010</v>
      </c>
      <c r="O577" t="s">
        <v>82</v>
      </c>
      <c r="P577" t="s">
        <v>82</v>
      </c>
      <c r="Q577">
        <v>1</v>
      </c>
      <c r="W577">
        <v>0</v>
      </c>
      <c r="X577">
        <v>725707186</v>
      </c>
      <c r="Y577">
        <v>1</v>
      </c>
      <c r="AA577">
        <v>434.11</v>
      </c>
      <c r="AB577">
        <v>0</v>
      </c>
      <c r="AC577">
        <v>0</v>
      </c>
      <c r="AD577">
        <v>0</v>
      </c>
      <c r="AE577">
        <v>66.48</v>
      </c>
      <c r="AF577">
        <v>0</v>
      </c>
      <c r="AG577">
        <v>0</v>
      </c>
      <c r="AH577">
        <v>0</v>
      </c>
      <c r="AI577">
        <v>6.53</v>
      </c>
      <c r="AJ577">
        <v>1</v>
      </c>
      <c r="AK577">
        <v>1</v>
      </c>
      <c r="AL577">
        <v>1</v>
      </c>
      <c r="AN577">
        <v>0</v>
      </c>
      <c r="AO577">
        <v>0</v>
      </c>
      <c r="AP577">
        <v>0</v>
      </c>
      <c r="AQ577">
        <v>0</v>
      </c>
      <c r="AR577">
        <v>0</v>
      </c>
      <c r="AS577" t="s">
        <v>4</v>
      </c>
      <c r="AT577">
        <v>1</v>
      </c>
      <c r="AU577" t="s">
        <v>4</v>
      </c>
      <c r="AV577">
        <v>0</v>
      </c>
      <c r="AW577">
        <v>1</v>
      </c>
      <c r="AX577">
        <v>-1</v>
      </c>
      <c r="AY577">
        <v>0</v>
      </c>
      <c r="AZ577">
        <v>0</v>
      </c>
      <c r="BA577" t="s">
        <v>4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Y577*Source!I245</f>
        <v>56</v>
      </c>
      <c r="CY577">
        <f t="shared" si="57"/>
        <v>434.11</v>
      </c>
      <c r="CZ577">
        <f t="shared" si="58"/>
        <v>66.48</v>
      </c>
      <c r="DA577">
        <f t="shared" si="59"/>
        <v>6.53</v>
      </c>
      <c r="DB577">
        <v>0</v>
      </c>
    </row>
    <row r="578" spans="1:106" x14ac:dyDescent="0.2">
      <c r="A578">
        <f>ROW(Source!A245)</f>
        <v>245</v>
      </c>
      <c r="B578">
        <v>16483255</v>
      </c>
      <c r="C578">
        <v>16484265</v>
      </c>
      <c r="D578">
        <v>15164559</v>
      </c>
      <c r="E578">
        <v>17</v>
      </c>
      <c r="F578">
        <v>1</v>
      </c>
      <c r="G578">
        <v>1</v>
      </c>
      <c r="H578">
        <v>3</v>
      </c>
      <c r="I578" t="s">
        <v>908</v>
      </c>
      <c r="J578" t="s">
        <v>4</v>
      </c>
      <c r="K578" t="s">
        <v>909</v>
      </c>
      <c r="L578">
        <v>1374</v>
      </c>
      <c r="N578">
        <v>1013</v>
      </c>
      <c r="O578" t="s">
        <v>910</v>
      </c>
      <c r="P578" t="s">
        <v>910</v>
      </c>
      <c r="Q578">
        <v>1</v>
      </c>
      <c r="W578">
        <v>0</v>
      </c>
      <c r="X578">
        <v>-1731369543</v>
      </c>
      <c r="Y578">
        <v>0.3</v>
      </c>
      <c r="AA578">
        <v>1</v>
      </c>
      <c r="AB578">
        <v>0</v>
      </c>
      <c r="AC578">
        <v>0</v>
      </c>
      <c r="AD578">
        <v>0</v>
      </c>
      <c r="AE578">
        <v>1</v>
      </c>
      <c r="AF578">
        <v>0</v>
      </c>
      <c r="AG578">
        <v>0</v>
      </c>
      <c r="AH578">
        <v>0</v>
      </c>
      <c r="AI578">
        <v>1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4</v>
      </c>
      <c r="AT578">
        <v>0.3</v>
      </c>
      <c r="AU578" t="s">
        <v>4</v>
      </c>
      <c r="AV578">
        <v>0</v>
      </c>
      <c r="AW578">
        <v>2</v>
      </c>
      <c r="AX578">
        <v>16484279</v>
      </c>
      <c r="AY578">
        <v>1</v>
      </c>
      <c r="AZ578">
        <v>0</v>
      </c>
      <c r="BA578">
        <v>558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Y578*Source!I245</f>
        <v>16.8</v>
      </c>
      <c r="CY578">
        <f t="shared" si="57"/>
        <v>1</v>
      </c>
      <c r="CZ578">
        <f t="shared" si="58"/>
        <v>1</v>
      </c>
      <c r="DA578">
        <f t="shared" si="59"/>
        <v>1</v>
      </c>
      <c r="DB578">
        <v>0</v>
      </c>
    </row>
    <row r="579" spans="1:106" x14ac:dyDescent="0.2">
      <c r="A579">
        <f>ROW(Source!A248)</f>
        <v>248</v>
      </c>
      <c r="B579">
        <v>16483241</v>
      </c>
      <c r="C579">
        <v>16672839</v>
      </c>
      <c r="D579">
        <v>15446300</v>
      </c>
      <c r="E579">
        <v>1</v>
      </c>
      <c r="F579">
        <v>1</v>
      </c>
      <c r="G579">
        <v>1</v>
      </c>
      <c r="H579">
        <v>1</v>
      </c>
      <c r="I579" t="s">
        <v>693</v>
      </c>
      <c r="J579" t="s">
        <v>4</v>
      </c>
      <c r="K579" t="s">
        <v>694</v>
      </c>
      <c r="L579">
        <v>1191</v>
      </c>
      <c r="N579">
        <v>1013</v>
      </c>
      <c r="O579" t="s">
        <v>695</v>
      </c>
      <c r="P579" t="s">
        <v>695</v>
      </c>
      <c r="Q579">
        <v>1</v>
      </c>
      <c r="W579">
        <v>0</v>
      </c>
      <c r="X579">
        <v>912892513</v>
      </c>
      <c r="Y579">
        <v>1.1200000000000001</v>
      </c>
      <c r="AA579">
        <v>0</v>
      </c>
      <c r="AB579">
        <v>0</v>
      </c>
      <c r="AC579">
        <v>0</v>
      </c>
      <c r="AD579">
        <v>9.92</v>
      </c>
      <c r="AE579">
        <v>0</v>
      </c>
      <c r="AF579">
        <v>0</v>
      </c>
      <c r="AG579">
        <v>0</v>
      </c>
      <c r="AH579">
        <v>9.92</v>
      </c>
      <c r="AI579">
        <v>1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0</v>
      </c>
      <c r="AQ579">
        <v>0</v>
      </c>
      <c r="AR579">
        <v>0</v>
      </c>
      <c r="AS579" t="s">
        <v>4</v>
      </c>
      <c r="AT579">
        <v>1.1200000000000001</v>
      </c>
      <c r="AU579" t="s">
        <v>4</v>
      </c>
      <c r="AV579">
        <v>1</v>
      </c>
      <c r="AW579">
        <v>2</v>
      </c>
      <c r="AX579">
        <v>16672840</v>
      </c>
      <c r="AY579">
        <v>1</v>
      </c>
      <c r="AZ579">
        <v>0</v>
      </c>
      <c r="BA579">
        <v>559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Y579*Source!I248</f>
        <v>4.4800000000000004</v>
      </c>
      <c r="CY579">
        <f>AD579</f>
        <v>9.92</v>
      </c>
      <c r="CZ579">
        <f>AH579</f>
        <v>9.92</v>
      </c>
      <c r="DA579">
        <f>AL579</f>
        <v>1</v>
      </c>
      <c r="DB579">
        <v>0</v>
      </c>
    </row>
    <row r="580" spans="1:106" x14ac:dyDescent="0.2">
      <c r="A580">
        <f>ROW(Source!A248)</f>
        <v>248</v>
      </c>
      <c r="B580">
        <v>16483241</v>
      </c>
      <c r="C580">
        <v>16672839</v>
      </c>
      <c r="D580">
        <v>15169942</v>
      </c>
      <c r="E580">
        <v>1</v>
      </c>
      <c r="F580">
        <v>1</v>
      </c>
      <c r="G580">
        <v>1</v>
      </c>
      <c r="H580">
        <v>3</v>
      </c>
      <c r="I580" t="s">
        <v>971</v>
      </c>
      <c r="J580" t="s">
        <v>972</v>
      </c>
      <c r="K580" t="s">
        <v>973</v>
      </c>
      <c r="L580">
        <v>1346</v>
      </c>
      <c r="N580">
        <v>1009</v>
      </c>
      <c r="O580" t="s">
        <v>550</v>
      </c>
      <c r="P580" t="s">
        <v>550</v>
      </c>
      <c r="Q580">
        <v>1</v>
      </c>
      <c r="W580">
        <v>0</v>
      </c>
      <c r="X580">
        <v>103900845</v>
      </c>
      <c r="Y580">
        <v>0.02</v>
      </c>
      <c r="AA580">
        <v>9.0399999999999991</v>
      </c>
      <c r="AB580">
        <v>0</v>
      </c>
      <c r="AC580">
        <v>0</v>
      </c>
      <c r="AD580">
        <v>0</v>
      </c>
      <c r="AE580">
        <v>9.0399999999999991</v>
      </c>
      <c r="AF580">
        <v>0</v>
      </c>
      <c r="AG580">
        <v>0</v>
      </c>
      <c r="AH580">
        <v>0</v>
      </c>
      <c r="AI580">
        <v>1</v>
      </c>
      <c r="AJ580">
        <v>1</v>
      </c>
      <c r="AK580">
        <v>1</v>
      </c>
      <c r="AL580">
        <v>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4</v>
      </c>
      <c r="AT580">
        <v>0.02</v>
      </c>
      <c r="AU580" t="s">
        <v>4</v>
      </c>
      <c r="AV580">
        <v>0</v>
      </c>
      <c r="AW580">
        <v>2</v>
      </c>
      <c r="AX580">
        <v>16672841</v>
      </c>
      <c r="AY580">
        <v>1</v>
      </c>
      <c r="AZ580">
        <v>0</v>
      </c>
      <c r="BA580">
        <v>560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Y580*Source!I248</f>
        <v>0.08</v>
      </c>
      <c r="CY580">
        <f>AA580</f>
        <v>9.0399999999999991</v>
      </c>
      <c r="CZ580">
        <f>AE580</f>
        <v>9.0399999999999991</v>
      </c>
      <c r="DA580">
        <f>AI580</f>
        <v>1</v>
      </c>
      <c r="DB580">
        <v>0</v>
      </c>
    </row>
    <row r="581" spans="1:106" x14ac:dyDescent="0.2">
      <c r="A581">
        <f>ROW(Source!A248)</f>
        <v>248</v>
      </c>
      <c r="B581">
        <v>16483241</v>
      </c>
      <c r="C581">
        <v>16672839</v>
      </c>
      <c r="D581">
        <v>15164559</v>
      </c>
      <c r="E581">
        <v>17</v>
      </c>
      <c r="F581">
        <v>1</v>
      </c>
      <c r="G581">
        <v>1</v>
      </c>
      <c r="H581">
        <v>3</v>
      </c>
      <c r="I581" t="s">
        <v>908</v>
      </c>
      <c r="J581" t="s">
        <v>4</v>
      </c>
      <c r="K581" t="s">
        <v>909</v>
      </c>
      <c r="L581">
        <v>1374</v>
      </c>
      <c r="N581">
        <v>1013</v>
      </c>
      <c r="O581" t="s">
        <v>910</v>
      </c>
      <c r="P581" t="s">
        <v>910</v>
      </c>
      <c r="Q581">
        <v>1</v>
      </c>
      <c r="W581">
        <v>0</v>
      </c>
      <c r="X581">
        <v>-1731369543</v>
      </c>
      <c r="Y581">
        <v>0.22</v>
      </c>
      <c r="AA581">
        <v>1</v>
      </c>
      <c r="AB581">
        <v>0</v>
      </c>
      <c r="AC581">
        <v>0</v>
      </c>
      <c r="AD581">
        <v>0</v>
      </c>
      <c r="AE581">
        <v>1</v>
      </c>
      <c r="AF581">
        <v>0</v>
      </c>
      <c r="AG581">
        <v>0</v>
      </c>
      <c r="AH581">
        <v>0</v>
      </c>
      <c r="AI581">
        <v>1</v>
      </c>
      <c r="AJ581">
        <v>1</v>
      </c>
      <c r="AK581">
        <v>1</v>
      </c>
      <c r="AL581">
        <v>1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4</v>
      </c>
      <c r="AT581">
        <v>0.22</v>
      </c>
      <c r="AU581" t="s">
        <v>4</v>
      </c>
      <c r="AV581">
        <v>0</v>
      </c>
      <c r="AW581">
        <v>2</v>
      </c>
      <c r="AX581">
        <v>16672842</v>
      </c>
      <c r="AY581">
        <v>1</v>
      </c>
      <c r="AZ581">
        <v>0</v>
      </c>
      <c r="BA581">
        <v>561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Y581*Source!I248</f>
        <v>0.88</v>
      </c>
      <c r="CY581">
        <f>AA581</f>
        <v>1</v>
      </c>
      <c r="CZ581">
        <f>AE581</f>
        <v>1</v>
      </c>
      <c r="DA581">
        <f>AI581</f>
        <v>1</v>
      </c>
      <c r="DB581">
        <v>0</v>
      </c>
    </row>
    <row r="582" spans="1:106" x14ac:dyDescent="0.2">
      <c r="A582">
        <f>ROW(Source!A249)</f>
        <v>249</v>
      </c>
      <c r="B582">
        <v>16483255</v>
      </c>
      <c r="C582">
        <v>16672839</v>
      </c>
      <c r="D582">
        <v>15446300</v>
      </c>
      <c r="E582">
        <v>1</v>
      </c>
      <c r="F582">
        <v>1</v>
      </c>
      <c r="G582">
        <v>1</v>
      </c>
      <c r="H582">
        <v>1</v>
      </c>
      <c r="I582" t="s">
        <v>693</v>
      </c>
      <c r="J582" t="s">
        <v>4</v>
      </c>
      <c r="K582" t="s">
        <v>694</v>
      </c>
      <c r="L582">
        <v>1191</v>
      </c>
      <c r="N582">
        <v>1013</v>
      </c>
      <c r="O582" t="s">
        <v>695</v>
      </c>
      <c r="P582" t="s">
        <v>695</v>
      </c>
      <c r="Q582">
        <v>1</v>
      </c>
      <c r="W582">
        <v>0</v>
      </c>
      <c r="X582">
        <v>912892513</v>
      </c>
      <c r="Y582">
        <v>1.1200000000000001</v>
      </c>
      <c r="AA582">
        <v>0</v>
      </c>
      <c r="AB582">
        <v>0</v>
      </c>
      <c r="AC582">
        <v>0</v>
      </c>
      <c r="AD582">
        <v>64.78</v>
      </c>
      <c r="AE582">
        <v>0</v>
      </c>
      <c r="AF582">
        <v>0</v>
      </c>
      <c r="AG582">
        <v>0</v>
      </c>
      <c r="AH582">
        <v>9.92</v>
      </c>
      <c r="AI582">
        <v>1</v>
      </c>
      <c r="AJ582">
        <v>1</v>
      </c>
      <c r="AK582">
        <v>1</v>
      </c>
      <c r="AL582">
        <v>6.53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4</v>
      </c>
      <c r="AT582">
        <v>1.1200000000000001</v>
      </c>
      <c r="AU582" t="s">
        <v>4</v>
      </c>
      <c r="AV582">
        <v>1</v>
      </c>
      <c r="AW582">
        <v>2</v>
      </c>
      <c r="AX582">
        <v>16672840</v>
      </c>
      <c r="AY582">
        <v>1</v>
      </c>
      <c r="AZ582">
        <v>0</v>
      </c>
      <c r="BA582">
        <v>562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Y582*Source!I249</f>
        <v>4.4800000000000004</v>
      </c>
      <c r="CY582">
        <f>AD582</f>
        <v>64.78</v>
      </c>
      <c r="CZ582">
        <f>AH582</f>
        <v>9.92</v>
      </c>
      <c r="DA582">
        <f>AL582</f>
        <v>6.53</v>
      </c>
      <c r="DB582">
        <v>0</v>
      </c>
    </row>
    <row r="583" spans="1:106" x14ac:dyDescent="0.2">
      <c r="A583">
        <f>ROW(Source!A249)</f>
        <v>249</v>
      </c>
      <c r="B583">
        <v>16483255</v>
      </c>
      <c r="C583">
        <v>16672839</v>
      </c>
      <c r="D583">
        <v>15169942</v>
      </c>
      <c r="E583">
        <v>1</v>
      </c>
      <c r="F583">
        <v>1</v>
      </c>
      <c r="G583">
        <v>1</v>
      </c>
      <c r="H583">
        <v>3</v>
      </c>
      <c r="I583" t="s">
        <v>971</v>
      </c>
      <c r="J583" t="s">
        <v>972</v>
      </c>
      <c r="K583" t="s">
        <v>973</v>
      </c>
      <c r="L583">
        <v>1346</v>
      </c>
      <c r="N583">
        <v>1009</v>
      </c>
      <c r="O583" t="s">
        <v>550</v>
      </c>
      <c r="P583" t="s">
        <v>550</v>
      </c>
      <c r="Q583">
        <v>1</v>
      </c>
      <c r="W583">
        <v>0</v>
      </c>
      <c r="X583">
        <v>103900845</v>
      </c>
      <c r="Y583">
        <v>0.02</v>
      </c>
      <c r="AA583">
        <v>59.03</v>
      </c>
      <c r="AB583">
        <v>0</v>
      </c>
      <c r="AC583">
        <v>0</v>
      </c>
      <c r="AD583">
        <v>0</v>
      </c>
      <c r="AE583">
        <v>9.0399999999999991</v>
      </c>
      <c r="AF583">
        <v>0</v>
      </c>
      <c r="AG583">
        <v>0</v>
      </c>
      <c r="AH583">
        <v>0</v>
      </c>
      <c r="AI583">
        <v>6.53</v>
      </c>
      <c r="AJ583">
        <v>1</v>
      </c>
      <c r="AK583">
        <v>1</v>
      </c>
      <c r="AL583">
        <v>1</v>
      </c>
      <c r="AN583">
        <v>0</v>
      </c>
      <c r="AO583">
        <v>1</v>
      </c>
      <c r="AP583">
        <v>0</v>
      </c>
      <c r="AQ583">
        <v>0</v>
      </c>
      <c r="AR583">
        <v>0</v>
      </c>
      <c r="AS583" t="s">
        <v>4</v>
      </c>
      <c r="AT583">
        <v>0.02</v>
      </c>
      <c r="AU583" t="s">
        <v>4</v>
      </c>
      <c r="AV583">
        <v>0</v>
      </c>
      <c r="AW583">
        <v>2</v>
      </c>
      <c r="AX583">
        <v>16672841</v>
      </c>
      <c r="AY583">
        <v>1</v>
      </c>
      <c r="AZ583">
        <v>0</v>
      </c>
      <c r="BA583">
        <v>563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Y583*Source!I249</f>
        <v>0.08</v>
      </c>
      <c r="CY583">
        <f>AA583</f>
        <v>59.03</v>
      </c>
      <c r="CZ583">
        <f>AE583</f>
        <v>9.0399999999999991</v>
      </c>
      <c r="DA583">
        <f>AI583</f>
        <v>6.53</v>
      </c>
      <c r="DB583">
        <v>0</v>
      </c>
    </row>
    <row r="584" spans="1:106" x14ac:dyDescent="0.2">
      <c r="A584">
        <f>ROW(Source!A249)</f>
        <v>249</v>
      </c>
      <c r="B584">
        <v>16483255</v>
      </c>
      <c r="C584">
        <v>16672839</v>
      </c>
      <c r="D584">
        <v>15164559</v>
      </c>
      <c r="E584">
        <v>17</v>
      </c>
      <c r="F584">
        <v>1</v>
      </c>
      <c r="G584">
        <v>1</v>
      </c>
      <c r="H584">
        <v>3</v>
      </c>
      <c r="I584" t="s">
        <v>908</v>
      </c>
      <c r="J584" t="s">
        <v>4</v>
      </c>
      <c r="K584" t="s">
        <v>909</v>
      </c>
      <c r="L584">
        <v>1374</v>
      </c>
      <c r="N584">
        <v>1013</v>
      </c>
      <c r="O584" t="s">
        <v>910</v>
      </c>
      <c r="P584" t="s">
        <v>910</v>
      </c>
      <c r="Q584">
        <v>1</v>
      </c>
      <c r="W584">
        <v>0</v>
      </c>
      <c r="X584">
        <v>-1731369543</v>
      </c>
      <c r="Y584">
        <v>0.22</v>
      </c>
      <c r="AA584">
        <v>1</v>
      </c>
      <c r="AB584">
        <v>0</v>
      </c>
      <c r="AC584">
        <v>0</v>
      </c>
      <c r="AD584">
        <v>0</v>
      </c>
      <c r="AE584">
        <v>1</v>
      </c>
      <c r="AF584">
        <v>0</v>
      </c>
      <c r="AG584">
        <v>0</v>
      </c>
      <c r="AH584">
        <v>0</v>
      </c>
      <c r="AI584">
        <v>1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4</v>
      </c>
      <c r="AT584">
        <v>0.22</v>
      </c>
      <c r="AU584" t="s">
        <v>4</v>
      </c>
      <c r="AV584">
        <v>0</v>
      </c>
      <c r="AW584">
        <v>2</v>
      </c>
      <c r="AX584">
        <v>16672842</v>
      </c>
      <c r="AY584">
        <v>1</v>
      </c>
      <c r="AZ584">
        <v>0</v>
      </c>
      <c r="BA584">
        <v>564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Y584*Source!I249</f>
        <v>0.88</v>
      </c>
      <c r="CY584">
        <f>AA584</f>
        <v>1</v>
      </c>
      <c r="CZ584">
        <f>AE584</f>
        <v>1</v>
      </c>
      <c r="DA584">
        <f>AI584</f>
        <v>1</v>
      </c>
      <c r="DB584">
        <v>0</v>
      </c>
    </row>
    <row r="585" spans="1:106" x14ac:dyDescent="0.2">
      <c r="A585">
        <f>ROW(Source!A250)</f>
        <v>250</v>
      </c>
      <c r="B585">
        <v>16483241</v>
      </c>
      <c r="C585">
        <v>16484320</v>
      </c>
      <c r="D585">
        <v>15446300</v>
      </c>
      <c r="E585">
        <v>1</v>
      </c>
      <c r="F585">
        <v>1</v>
      </c>
      <c r="G585">
        <v>1</v>
      </c>
      <c r="H585">
        <v>1</v>
      </c>
      <c r="I585" t="s">
        <v>693</v>
      </c>
      <c r="J585" t="s">
        <v>4</v>
      </c>
      <c r="K585" t="s">
        <v>694</v>
      </c>
      <c r="L585">
        <v>1191</v>
      </c>
      <c r="N585">
        <v>1013</v>
      </c>
      <c r="O585" t="s">
        <v>695</v>
      </c>
      <c r="P585" t="s">
        <v>695</v>
      </c>
      <c r="Q585">
        <v>1</v>
      </c>
      <c r="W585">
        <v>0</v>
      </c>
      <c r="X585">
        <v>912892513</v>
      </c>
      <c r="Y585">
        <v>78.08</v>
      </c>
      <c r="AA585">
        <v>0</v>
      </c>
      <c r="AB585">
        <v>0</v>
      </c>
      <c r="AC585">
        <v>0</v>
      </c>
      <c r="AD585">
        <v>9.92</v>
      </c>
      <c r="AE585">
        <v>0</v>
      </c>
      <c r="AF585">
        <v>0</v>
      </c>
      <c r="AG585">
        <v>0</v>
      </c>
      <c r="AH585">
        <v>9.92</v>
      </c>
      <c r="AI585">
        <v>1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4</v>
      </c>
      <c r="AT585">
        <v>78.08</v>
      </c>
      <c r="AU585" t="s">
        <v>4</v>
      </c>
      <c r="AV585">
        <v>1</v>
      </c>
      <c r="AW585">
        <v>2</v>
      </c>
      <c r="AX585">
        <v>16484330</v>
      </c>
      <c r="AY585">
        <v>1</v>
      </c>
      <c r="AZ585">
        <v>0</v>
      </c>
      <c r="BA585">
        <v>565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Y585*Source!I250</f>
        <v>37.478400000000001</v>
      </c>
      <c r="CY585">
        <f>AD585</f>
        <v>9.92</v>
      </c>
      <c r="CZ585">
        <f>AH585</f>
        <v>9.92</v>
      </c>
      <c r="DA585">
        <f>AL585</f>
        <v>1</v>
      </c>
      <c r="DB585">
        <v>0</v>
      </c>
    </row>
    <row r="586" spans="1:106" x14ac:dyDescent="0.2">
      <c r="A586">
        <f>ROW(Source!A250)</f>
        <v>250</v>
      </c>
      <c r="B586">
        <v>16483241</v>
      </c>
      <c r="C586">
        <v>16484320</v>
      </c>
      <c r="D586">
        <v>15430395</v>
      </c>
      <c r="E586">
        <v>1</v>
      </c>
      <c r="F586">
        <v>1</v>
      </c>
      <c r="G586">
        <v>1</v>
      </c>
      <c r="H586">
        <v>1</v>
      </c>
      <c r="I586" t="s">
        <v>696</v>
      </c>
      <c r="J586" t="s">
        <v>4</v>
      </c>
      <c r="K586" t="s">
        <v>697</v>
      </c>
      <c r="L586">
        <v>1191</v>
      </c>
      <c r="N586">
        <v>1013</v>
      </c>
      <c r="O586" t="s">
        <v>695</v>
      </c>
      <c r="P586" t="s">
        <v>695</v>
      </c>
      <c r="Q586">
        <v>1</v>
      </c>
      <c r="W586">
        <v>0</v>
      </c>
      <c r="X586">
        <v>-1417349443</v>
      </c>
      <c r="Y586">
        <v>2.16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1</v>
      </c>
      <c r="AJ586">
        <v>1</v>
      </c>
      <c r="AK586">
        <v>1</v>
      </c>
      <c r="AL586">
        <v>1</v>
      </c>
      <c r="AN586">
        <v>0</v>
      </c>
      <c r="AO586">
        <v>1</v>
      </c>
      <c r="AP586">
        <v>0</v>
      </c>
      <c r="AQ586">
        <v>0</v>
      </c>
      <c r="AR586">
        <v>0</v>
      </c>
      <c r="AS586" t="s">
        <v>4</v>
      </c>
      <c r="AT586">
        <v>2.16</v>
      </c>
      <c r="AU586" t="s">
        <v>4</v>
      </c>
      <c r="AV586">
        <v>2</v>
      </c>
      <c r="AW586">
        <v>2</v>
      </c>
      <c r="AX586">
        <v>16484331</v>
      </c>
      <c r="AY586">
        <v>1</v>
      </c>
      <c r="AZ586">
        <v>0</v>
      </c>
      <c r="BA586">
        <v>566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Y586*Source!I250</f>
        <v>1.0367999999999999</v>
      </c>
      <c r="CY586">
        <f>AD586</f>
        <v>0</v>
      </c>
      <c r="CZ586">
        <f>AH586</f>
        <v>0</v>
      </c>
      <c r="DA586">
        <f>AL586</f>
        <v>1</v>
      </c>
      <c r="DB586">
        <v>0</v>
      </c>
    </row>
    <row r="587" spans="1:106" x14ac:dyDescent="0.2">
      <c r="A587">
        <f>ROW(Source!A250)</f>
        <v>250</v>
      </c>
      <c r="B587">
        <v>16483241</v>
      </c>
      <c r="C587">
        <v>16484320</v>
      </c>
      <c r="D587">
        <v>15247680</v>
      </c>
      <c r="E587">
        <v>1</v>
      </c>
      <c r="F587">
        <v>1</v>
      </c>
      <c r="G587">
        <v>1</v>
      </c>
      <c r="H587">
        <v>2</v>
      </c>
      <c r="I587" t="s">
        <v>726</v>
      </c>
      <c r="J587" t="s">
        <v>727</v>
      </c>
      <c r="K587" t="s">
        <v>728</v>
      </c>
      <c r="L587">
        <v>1368</v>
      </c>
      <c r="N587">
        <v>1011</v>
      </c>
      <c r="O587" t="s">
        <v>701</v>
      </c>
      <c r="P587" t="s">
        <v>701</v>
      </c>
      <c r="Q587">
        <v>1</v>
      </c>
      <c r="W587">
        <v>0</v>
      </c>
      <c r="X587">
        <v>-1718674368</v>
      </c>
      <c r="Y587">
        <v>1.08</v>
      </c>
      <c r="AA587">
        <v>0</v>
      </c>
      <c r="AB587">
        <v>111.99</v>
      </c>
      <c r="AC587">
        <v>13.5</v>
      </c>
      <c r="AD587">
        <v>0</v>
      </c>
      <c r="AE587">
        <v>0</v>
      </c>
      <c r="AF587">
        <v>111.99</v>
      </c>
      <c r="AG587">
        <v>13.5</v>
      </c>
      <c r="AH587">
        <v>0</v>
      </c>
      <c r="AI587">
        <v>1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0</v>
      </c>
      <c r="AQ587">
        <v>0</v>
      </c>
      <c r="AR587">
        <v>0</v>
      </c>
      <c r="AS587" t="s">
        <v>4</v>
      </c>
      <c r="AT587">
        <v>1.08</v>
      </c>
      <c r="AU587" t="s">
        <v>4</v>
      </c>
      <c r="AV587">
        <v>0</v>
      </c>
      <c r="AW587">
        <v>2</v>
      </c>
      <c r="AX587">
        <v>16484332</v>
      </c>
      <c r="AY587">
        <v>1</v>
      </c>
      <c r="AZ587">
        <v>0</v>
      </c>
      <c r="BA587">
        <v>567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Y587*Source!I250</f>
        <v>0.51839999999999997</v>
      </c>
      <c r="CY587">
        <f>AB587</f>
        <v>111.99</v>
      </c>
      <c r="CZ587">
        <f>AF587</f>
        <v>111.99</v>
      </c>
      <c r="DA587">
        <f>AJ587</f>
        <v>1</v>
      </c>
      <c r="DB587">
        <v>0</v>
      </c>
    </row>
    <row r="588" spans="1:106" x14ac:dyDescent="0.2">
      <c r="A588">
        <f>ROW(Source!A250)</f>
        <v>250</v>
      </c>
      <c r="B588">
        <v>16483241</v>
      </c>
      <c r="C588">
        <v>16484320</v>
      </c>
      <c r="D588">
        <v>15249073</v>
      </c>
      <c r="E588">
        <v>1</v>
      </c>
      <c r="F588">
        <v>1</v>
      </c>
      <c r="G588">
        <v>1</v>
      </c>
      <c r="H588">
        <v>2</v>
      </c>
      <c r="I588" t="s">
        <v>698</v>
      </c>
      <c r="J588" t="s">
        <v>699</v>
      </c>
      <c r="K588" t="s">
        <v>700</v>
      </c>
      <c r="L588">
        <v>1368</v>
      </c>
      <c r="N588">
        <v>1011</v>
      </c>
      <c r="O588" t="s">
        <v>701</v>
      </c>
      <c r="P588" t="s">
        <v>701</v>
      </c>
      <c r="Q588">
        <v>1</v>
      </c>
      <c r="W588">
        <v>0</v>
      </c>
      <c r="X588">
        <v>1372534845</v>
      </c>
      <c r="Y588">
        <v>1.08</v>
      </c>
      <c r="AA588">
        <v>0</v>
      </c>
      <c r="AB588">
        <v>65.709999999999994</v>
      </c>
      <c r="AC588">
        <v>11.6</v>
      </c>
      <c r="AD588">
        <v>0</v>
      </c>
      <c r="AE588">
        <v>0</v>
      </c>
      <c r="AF588">
        <v>65.709999999999994</v>
      </c>
      <c r="AG588">
        <v>11.6</v>
      </c>
      <c r="AH588">
        <v>0</v>
      </c>
      <c r="AI588">
        <v>1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4</v>
      </c>
      <c r="AT588">
        <v>1.08</v>
      </c>
      <c r="AU588" t="s">
        <v>4</v>
      </c>
      <c r="AV588">
        <v>0</v>
      </c>
      <c r="AW588">
        <v>2</v>
      </c>
      <c r="AX588">
        <v>16484333</v>
      </c>
      <c r="AY588">
        <v>1</v>
      </c>
      <c r="AZ588">
        <v>0</v>
      </c>
      <c r="BA588">
        <v>568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Y588*Source!I250</f>
        <v>0.51839999999999997</v>
      </c>
      <c r="CY588">
        <f>AB588</f>
        <v>65.709999999999994</v>
      </c>
      <c r="CZ588">
        <f>AF588</f>
        <v>65.709999999999994</v>
      </c>
      <c r="DA588">
        <f>AJ588</f>
        <v>1</v>
      </c>
      <c r="DB588">
        <v>0</v>
      </c>
    </row>
    <row r="589" spans="1:106" x14ac:dyDescent="0.2">
      <c r="A589">
        <f>ROW(Source!A250)</f>
        <v>250</v>
      </c>
      <c r="B589">
        <v>16483241</v>
      </c>
      <c r="C589">
        <v>16484320</v>
      </c>
      <c r="D589">
        <v>15167588</v>
      </c>
      <c r="E589">
        <v>1</v>
      </c>
      <c r="F589">
        <v>1</v>
      </c>
      <c r="G589">
        <v>1</v>
      </c>
      <c r="H589">
        <v>3</v>
      </c>
      <c r="I589" t="s">
        <v>887</v>
      </c>
      <c r="J589" t="s">
        <v>888</v>
      </c>
      <c r="K589" t="s">
        <v>889</v>
      </c>
      <c r="L589">
        <v>1346</v>
      </c>
      <c r="N589">
        <v>1009</v>
      </c>
      <c r="O589" t="s">
        <v>550</v>
      </c>
      <c r="P589" t="s">
        <v>550</v>
      </c>
      <c r="Q589">
        <v>1</v>
      </c>
      <c r="W589">
        <v>0</v>
      </c>
      <c r="X589">
        <v>-1088866022</v>
      </c>
      <c r="Y589">
        <v>0.31</v>
      </c>
      <c r="AA589">
        <v>30.4</v>
      </c>
      <c r="AB589">
        <v>0</v>
      </c>
      <c r="AC589">
        <v>0</v>
      </c>
      <c r="AD589">
        <v>0</v>
      </c>
      <c r="AE589">
        <v>30.4</v>
      </c>
      <c r="AF589">
        <v>0</v>
      </c>
      <c r="AG589">
        <v>0</v>
      </c>
      <c r="AH589">
        <v>0</v>
      </c>
      <c r="AI589">
        <v>1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4</v>
      </c>
      <c r="AT589">
        <v>0.31</v>
      </c>
      <c r="AU589" t="s">
        <v>4</v>
      </c>
      <c r="AV589">
        <v>0</v>
      </c>
      <c r="AW589">
        <v>2</v>
      </c>
      <c r="AX589">
        <v>16484334</v>
      </c>
      <c r="AY589">
        <v>1</v>
      </c>
      <c r="AZ589">
        <v>0</v>
      </c>
      <c r="BA589">
        <v>569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Y589*Source!I250</f>
        <v>0.14879999999999999</v>
      </c>
      <c r="CY589">
        <f t="shared" ref="CY589:CY594" si="60">AA589</f>
        <v>30.4</v>
      </c>
      <c r="CZ589">
        <f t="shared" ref="CZ589:CZ594" si="61">AE589</f>
        <v>30.4</v>
      </c>
      <c r="DA589">
        <f t="shared" ref="DA589:DA594" si="62">AI589</f>
        <v>1</v>
      </c>
      <c r="DB589">
        <v>0</v>
      </c>
    </row>
    <row r="590" spans="1:106" x14ac:dyDescent="0.2">
      <c r="A590">
        <f>ROW(Source!A250)</f>
        <v>250</v>
      </c>
      <c r="B590">
        <v>16483241</v>
      </c>
      <c r="C590">
        <v>16484320</v>
      </c>
      <c r="D590">
        <v>15169949</v>
      </c>
      <c r="E590">
        <v>1</v>
      </c>
      <c r="F590">
        <v>1</v>
      </c>
      <c r="G590">
        <v>1</v>
      </c>
      <c r="H590">
        <v>3</v>
      </c>
      <c r="I590" t="s">
        <v>919</v>
      </c>
      <c r="J590" t="s">
        <v>920</v>
      </c>
      <c r="K590" t="s">
        <v>921</v>
      </c>
      <c r="L590">
        <v>1348</v>
      </c>
      <c r="N590">
        <v>1009</v>
      </c>
      <c r="O590" t="s">
        <v>199</v>
      </c>
      <c r="P590" t="s">
        <v>199</v>
      </c>
      <c r="Q590">
        <v>1000</v>
      </c>
      <c r="W590">
        <v>0</v>
      </c>
      <c r="X590">
        <v>251332693</v>
      </c>
      <c r="Y590">
        <v>3.0599999999999998E-3</v>
      </c>
      <c r="AA590">
        <v>12430</v>
      </c>
      <c r="AB590">
        <v>0</v>
      </c>
      <c r="AC590">
        <v>0</v>
      </c>
      <c r="AD590">
        <v>0</v>
      </c>
      <c r="AE590">
        <v>12430</v>
      </c>
      <c r="AF590">
        <v>0</v>
      </c>
      <c r="AG590">
        <v>0</v>
      </c>
      <c r="AH590">
        <v>0</v>
      </c>
      <c r="AI590">
        <v>1</v>
      </c>
      <c r="AJ590">
        <v>1</v>
      </c>
      <c r="AK590">
        <v>1</v>
      </c>
      <c r="AL590">
        <v>1</v>
      </c>
      <c r="AN590">
        <v>0</v>
      </c>
      <c r="AO590">
        <v>1</v>
      </c>
      <c r="AP590">
        <v>0</v>
      </c>
      <c r="AQ590">
        <v>0</v>
      </c>
      <c r="AR590">
        <v>0</v>
      </c>
      <c r="AS590" t="s">
        <v>4</v>
      </c>
      <c r="AT590">
        <v>3.0599999999999998E-3</v>
      </c>
      <c r="AU590" t="s">
        <v>4</v>
      </c>
      <c r="AV590">
        <v>0</v>
      </c>
      <c r="AW590">
        <v>2</v>
      </c>
      <c r="AX590">
        <v>16484335</v>
      </c>
      <c r="AY590">
        <v>1</v>
      </c>
      <c r="AZ590">
        <v>0</v>
      </c>
      <c r="BA590">
        <v>570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Y590*Source!I250</f>
        <v>1.4687999999999999E-3</v>
      </c>
      <c r="CY590">
        <f t="shared" si="60"/>
        <v>12430</v>
      </c>
      <c r="CZ590">
        <f t="shared" si="61"/>
        <v>12430</v>
      </c>
      <c r="DA590">
        <f t="shared" si="62"/>
        <v>1</v>
      </c>
      <c r="DB590">
        <v>0</v>
      </c>
    </row>
    <row r="591" spans="1:106" x14ac:dyDescent="0.2">
      <c r="A591">
        <f>ROW(Source!A250)</f>
        <v>250</v>
      </c>
      <c r="B591">
        <v>16483241</v>
      </c>
      <c r="C591">
        <v>16484320</v>
      </c>
      <c r="D591">
        <v>15170074</v>
      </c>
      <c r="E591">
        <v>1</v>
      </c>
      <c r="F591">
        <v>1</v>
      </c>
      <c r="G591">
        <v>1</v>
      </c>
      <c r="H591">
        <v>3</v>
      </c>
      <c r="I591" t="s">
        <v>890</v>
      </c>
      <c r="J591" t="s">
        <v>891</v>
      </c>
      <c r="K591" t="s">
        <v>892</v>
      </c>
      <c r="L591">
        <v>1355</v>
      </c>
      <c r="N591">
        <v>1010</v>
      </c>
      <c r="O591" t="s">
        <v>258</v>
      </c>
      <c r="P591" t="s">
        <v>258</v>
      </c>
      <c r="Q591">
        <v>100</v>
      </c>
      <c r="W591">
        <v>0</v>
      </c>
      <c r="X591">
        <v>1794244060</v>
      </c>
      <c r="Y591">
        <v>4.08</v>
      </c>
      <c r="AA591">
        <v>86</v>
      </c>
      <c r="AB591">
        <v>0</v>
      </c>
      <c r="AC591">
        <v>0</v>
      </c>
      <c r="AD591">
        <v>0</v>
      </c>
      <c r="AE591">
        <v>86</v>
      </c>
      <c r="AF591">
        <v>0</v>
      </c>
      <c r="AG591">
        <v>0</v>
      </c>
      <c r="AH591">
        <v>0</v>
      </c>
      <c r="AI591">
        <v>1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4</v>
      </c>
      <c r="AT591">
        <v>4.08</v>
      </c>
      <c r="AU591" t="s">
        <v>4</v>
      </c>
      <c r="AV591">
        <v>0</v>
      </c>
      <c r="AW591">
        <v>2</v>
      </c>
      <c r="AX591">
        <v>16484336</v>
      </c>
      <c r="AY591">
        <v>1</v>
      </c>
      <c r="AZ591">
        <v>0</v>
      </c>
      <c r="BA591">
        <v>571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Y591*Source!I250</f>
        <v>1.9583999999999999</v>
      </c>
      <c r="CY591">
        <f t="shared" si="60"/>
        <v>86</v>
      </c>
      <c r="CZ591">
        <f t="shared" si="61"/>
        <v>86</v>
      </c>
      <c r="DA591">
        <f t="shared" si="62"/>
        <v>1</v>
      </c>
      <c r="DB591">
        <v>0</v>
      </c>
    </row>
    <row r="592" spans="1:106" x14ac:dyDescent="0.2">
      <c r="A592">
        <f>ROW(Source!A250)</f>
        <v>250</v>
      </c>
      <c r="B592">
        <v>16483241</v>
      </c>
      <c r="C592">
        <v>16484320</v>
      </c>
      <c r="D592">
        <v>15220144</v>
      </c>
      <c r="E592">
        <v>1</v>
      </c>
      <c r="F592">
        <v>1</v>
      </c>
      <c r="G592">
        <v>1</v>
      </c>
      <c r="H592">
        <v>3</v>
      </c>
      <c r="I592" t="s">
        <v>468</v>
      </c>
      <c r="J592" t="s">
        <v>470</v>
      </c>
      <c r="K592" t="s">
        <v>469</v>
      </c>
      <c r="L592">
        <v>1354</v>
      </c>
      <c r="N592">
        <v>1010</v>
      </c>
      <c r="O592" t="s">
        <v>82</v>
      </c>
      <c r="P592" t="s">
        <v>82</v>
      </c>
      <c r="Q592">
        <v>1</v>
      </c>
      <c r="W592">
        <v>0</v>
      </c>
      <c r="X592">
        <v>-1996763812</v>
      </c>
      <c r="Y592">
        <v>100</v>
      </c>
      <c r="AA592">
        <v>366.74</v>
      </c>
      <c r="AB592">
        <v>0</v>
      </c>
      <c r="AC592">
        <v>0</v>
      </c>
      <c r="AD592">
        <v>0</v>
      </c>
      <c r="AE592">
        <v>366.74</v>
      </c>
      <c r="AF592">
        <v>0</v>
      </c>
      <c r="AG592">
        <v>0</v>
      </c>
      <c r="AH592">
        <v>0</v>
      </c>
      <c r="AI592">
        <v>1</v>
      </c>
      <c r="AJ592">
        <v>1</v>
      </c>
      <c r="AK592">
        <v>1</v>
      </c>
      <c r="AL592">
        <v>1</v>
      </c>
      <c r="AN592">
        <v>0</v>
      </c>
      <c r="AO592">
        <v>0</v>
      </c>
      <c r="AP592">
        <v>0</v>
      </c>
      <c r="AQ592">
        <v>0</v>
      </c>
      <c r="AR592">
        <v>0</v>
      </c>
      <c r="AS592" t="s">
        <v>4</v>
      </c>
      <c r="AT592">
        <v>100</v>
      </c>
      <c r="AU592" t="s">
        <v>4</v>
      </c>
      <c r="AV592">
        <v>0</v>
      </c>
      <c r="AW592">
        <v>1</v>
      </c>
      <c r="AX592">
        <v>-1</v>
      </c>
      <c r="AY592">
        <v>0</v>
      </c>
      <c r="AZ592">
        <v>0</v>
      </c>
      <c r="BA592" t="s">
        <v>4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Y592*Source!I250</f>
        <v>48</v>
      </c>
      <c r="CY592">
        <f t="shared" si="60"/>
        <v>366.74</v>
      </c>
      <c r="CZ592">
        <f t="shared" si="61"/>
        <v>366.74</v>
      </c>
      <c r="DA592">
        <f t="shared" si="62"/>
        <v>1</v>
      </c>
      <c r="DB592">
        <v>0</v>
      </c>
    </row>
    <row r="593" spans="1:106" x14ac:dyDescent="0.2">
      <c r="A593">
        <f>ROW(Source!A250)</f>
        <v>250</v>
      </c>
      <c r="B593">
        <v>16483241</v>
      </c>
      <c r="C593">
        <v>16484320</v>
      </c>
      <c r="D593">
        <v>15221296</v>
      </c>
      <c r="E593">
        <v>1</v>
      </c>
      <c r="F593">
        <v>1</v>
      </c>
      <c r="G593">
        <v>1</v>
      </c>
      <c r="H593">
        <v>3</v>
      </c>
      <c r="I593" t="s">
        <v>922</v>
      </c>
      <c r="J593" t="s">
        <v>923</v>
      </c>
      <c r="K593" t="s">
        <v>924</v>
      </c>
      <c r="L593">
        <v>1355</v>
      </c>
      <c r="N593">
        <v>1010</v>
      </c>
      <c r="O593" t="s">
        <v>258</v>
      </c>
      <c r="P593" t="s">
        <v>258</v>
      </c>
      <c r="Q593">
        <v>100</v>
      </c>
      <c r="W593">
        <v>0</v>
      </c>
      <c r="X593">
        <v>783817326</v>
      </c>
      <c r="Y593">
        <v>1.02</v>
      </c>
      <c r="AA593">
        <v>100</v>
      </c>
      <c r="AB593">
        <v>0</v>
      </c>
      <c r="AC593">
        <v>0</v>
      </c>
      <c r="AD593">
        <v>0</v>
      </c>
      <c r="AE593">
        <v>100</v>
      </c>
      <c r="AF593">
        <v>0</v>
      </c>
      <c r="AG593">
        <v>0</v>
      </c>
      <c r="AH593">
        <v>0</v>
      </c>
      <c r="AI593">
        <v>1</v>
      </c>
      <c r="AJ593">
        <v>1</v>
      </c>
      <c r="AK593">
        <v>1</v>
      </c>
      <c r="AL593">
        <v>1</v>
      </c>
      <c r="AN593">
        <v>0</v>
      </c>
      <c r="AO593">
        <v>1</v>
      </c>
      <c r="AP593">
        <v>0</v>
      </c>
      <c r="AQ593">
        <v>0</v>
      </c>
      <c r="AR593">
        <v>0</v>
      </c>
      <c r="AS593" t="s">
        <v>4</v>
      </c>
      <c r="AT593">
        <v>1.02</v>
      </c>
      <c r="AU593" t="s">
        <v>4</v>
      </c>
      <c r="AV593">
        <v>0</v>
      </c>
      <c r="AW593">
        <v>2</v>
      </c>
      <c r="AX593">
        <v>16484337</v>
      </c>
      <c r="AY593">
        <v>1</v>
      </c>
      <c r="AZ593">
        <v>0</v>
      </c>
      <c r="BA593">
        <v>572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Y593*Source!I250</f>
        <v>0.48959999999999998</v>
      </c>
      <c r="CY593">
        <f t="shared" si="60"/>
        <v>100</v>
      </c>
      <c r="CZ593">
        <f t="shared" si="61"/>
        <v>100</v>
      </c>
      <c r="DA593">
        <f t="shared" si="62"/>
        <v>1</v>
      </c>
      <c r="DB593">
        <v>0</v>
      </c>
    </row>
    <row r="594" spans="1:106" x14ac:dyDescent="0.2">
      <c r="A594">
        <f>ROW(Source!A250)</f>
        <v>250</v>
      </c>
      <c r="B594">
        <v>16483241</v>
      </c>
      <c r="C594">
        <v>16484320</v>
      </c>
      <c r="D594">
        <v>15164559</v>
      </c>
      <c r="E594">
        <v>17</v>
      </c>
      <c r="F594">
        <v>1</v>
      </c>
      <c r="G594">
        <v>1</v>
      </c>
      <c r="H594">
        <v>3</v>
      </c>
      <c r="I594" t="s">
        <v>908</v>
      </c>
      <c r="J594" t="s">
        <v>4</v>
      </c>
      <c r="K594" t="s">
        <v>909</v>
      </c>
      <c r="L594">
        <v>1374</v>
      </c>
      <c r="N594">
        <v>1013</v>
      </c>
      <c r="O594" t="s">
        <v>910</v>
      </c>
      <c r="P594" t="s">
        <v>910</v>
      </c>
      <c r="Q594">
        <v>1</v>
      </c>
      <c r="W594">
        <v>0</v>
      </c>
      <c r="X594">
        <v>-1731369543</v>
      </c>
      <c r="Y594">
        <v>15.49</v>
      </c>
      <c r="AA594">
        <v>1</v>
      </c>
      <c r="AB594">
        <v>0</v>
      </c>
      <c r="AC594">
        <v>0</v>
      </c>
      <c r="AD594">
        <v>0</v>
      </c>
      <c r="AE594">
        <v>1</v>
      </c>
      <c r="AF594">
        <v>0</v>
      </c>
      <c r="AG594">
        <v>0</v>
      </c>
      <c r="AH594">
        <v>0</v>
      </c>
      <c r="AI594">
        <v>1</v>
      </c>
      <c r="AJ594">
        <v>1</v>
      </c>
      <c r="AK594">
        <v>1</v>
      </c>
      <c r="AL594">
        <v>1</v>
      </c>
      <c r="AN594">
        <v>0</v>
      </c>
      <c r="AO594">
        <v>1</v>
      </c>
      <c r="AP594">
        <v>0</v>
      </c>
      <c r="AQ594">
        <v>0</v>
      </c>
      <c r="AR594">
        <v>0</v>
      </c>
      <c r="AS594" t="s">
        <v>4</v>
      </c>
      <c r="AT594">
        <v>15.49</v>
      </c>
      <c r="AU594" t="s">
        <v>4</v>
      </c>
      <c r="AV594">
        <v>0</v>
      </c>
      <c r="AW594">
        <v>2</v>
      </c>
      <c r="AX594">
        <v>16484338</v>
      </c>
      <c r="AY594">
        <v>1</v>
      </c>
      <c r="AZ594">
        <v>0</v>
      </c>
      <c r="BA594">
        <v>573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Y594*Source!I250</f>
        <v>7.4352</v>
      </c>
      <c r="CY594">
        <f t="shared" si="60"/>
        <v>1</v>
      </c>
      <c r="CZ594">
        <f t="shared" si="61"/>
        <v>1</v>
      </c>
      <c r="DA594">
        <f t="shared" si="62"/>
        <v>1</v>
      </c>
      <c r="DB594">
        <v>0</v>
      </c>
    </row>
    <row r="595" spans="1:106" x14ac:dyDescent="0.2">
      <c r="A595">
        <f>ROW(Source!A251)</f>
        <v>251</v>
      </c>
      <c r="B595">
        <v>16483255</v>
      </c>
      <c r="C595">
        <v>16484320</v>
      </c>
      <c r="D595">
        <v>15446300</v>
      </c>
      <c r="E595">
        <v>1</v>
      </c>
      <c r="F595">
        <v>1</v>
      </c>
      <c r="G595">
        <v>1</v>
      </c>
      <c r="H595">
        <v>1</v>
      </c>
      <c r="I595" t="s">
        <v>693</v>
      </c>
      <c r="J595" t="s">
        <v>4</v>
      </c>
      <c r="K595" t="s">
        <v>694</v>
      </c>
      <c r="L595">
        <v>1191</v>
      </c>
      <c r="N595">
        <v>1013</v>
      </c>
      <c r="O595" t="s">
        <v>695</v>
      </c>
      <c r="P595" t="s">
        <v>695</v>
      </c>
      <c r="Q595">
        <v>1</v>
      </c>
      <c r="W595">
        <v>0</v>
      </c>
      <c r="X595">
        <v>912892513</v>
      </c>
      <c r="Y595">
        <v>78.08</v>
      </c>
      <c r="AA595">
        <v>0</v>
      </c>
      <c r="AB595">
        <v>0</v>
      </c>
      <c r="AC595">
        <v>0</v>
      </c>
      <c r="AD595">
        <v>64.78</v>
      </c>
      <c r="AE595">
        <v>0</v>
      </c>
      <c r="AF595">
        <v>0</v>
      </c>
      <c r="AG595">
        <v>0</v>
      </c>
      <c r="AH595">
        <v>9.92</v>
      </c>
      <c r="AI595">
        <v>1</v>
      </c>
      <c r="AJ595">
        <v>1</v>
      </c>
      <c r="AK595">
        <v>1</v>
      </c>
      <c r="AL595">
        <v>6.53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4</v>
      </c>
      <c r="AT595">
        <v>78.08</v>
      </c>
      <c r="AU595" t="s">
        <v>4</v>
      </c>
      <c r="AV595">
        <v>1</v>
      </c>
      <c r="AW595">
        <v>2</v>
      </c>
      <c r="AX595">
        <v>16484330</v>
      </c>
      <c r="AY595">
        <v>1</v>
      </c>
      <c r="AZ595">
        <v>0</v>
      </c>
      <c r="BA595">
        <v>574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Y595*Source!I251</f>
        <v>37.478400000000001</v>
      </c>
      <c r="CY595">
        <f>AD595</f>
        <v>64.78</v>
      </c>
      <c r="CZ595">
        <f>AH595</f>
        <v>9.92</v>
      </c>
      <c r="DA595">
        <f>AL595</f>
        <v>6.53</v>
      </c>
      <c r="DB595">
        <v>0</v>
      </c>
    </row>
    <row r="596" spans="1:106" x14ac:dyDescent="0.2">
      <c r="A596">
        <f>ROW(Source!A251)</f>
        <v>251</v>
      </c>
      <c r="B596">
        <v>16483255</v>
      </c>
      <c r="C596">
        <v>16484320</v>
      </c>
      <c r="D596">
        <v>15430395</v>
      </c>
      <c r="E596">
        <v>1</v>
      </c>
      <c r="F596">
        <v>1</v>
      </c>
      <c r="G596">
        <v>1</v>
      </c>
      <c r="H596">
        <v>1</v>
      </c>
      <c r="I596" t="s">
        <v>696</v>
      </c>
      <c r="J596" t="s">
        <v>4</v>
      </c>
      <c r="K596" t="s">
        <v>697</v>
      </c>
      <c r="L596">
        <v>1191</v>
      </c>
      <c r="N596">
        <v>1013</v>
      </c>
      <c r="O596" t="s">
        <v>695</v>
      </c>
      <c r="P596" t="s">
        <v>695</v>
      </c>
      <c r="Q596">
        <v>1</v>
      </c>
      <c r="W596">
        <v>0</v>
      </c>
      <c r="X596">
        <v>-1417349443</v>
      </c>
      <c r="Y596">
        <v>2.16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1</v>
      </c>
      <c r="AJ596">
        <v>1</v>
      </c>
      <c r="AK596">
        <v>6.53</v>
      </c>
      <c r="AL596">
        <v>1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4</v>
      </c>
      <c r="AT596">
        <v>2.16</v>
      </c>
      <c r="AU596" t="s">
        <v>4</v>
      </c>
      <c r="AV596">
        <v>2</v>
      </c>
      <c r="AW596">
        <v>2</v>
      </c>
      <c r="AX596">
        <v>16484331</v>
      </c>
      <c r="AY596">
        <v>1</v>
      </c>
      <c r="AZ596">
        <v>0</v>
      </c>
      <c r="BA596">
        <v>575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Y596*Source!I251</f>
        <v>1.0367999999999999</v>
      </c>
      <c r="CY596">
        <f>AD596</f>
        <v>0</v>
      </c>
      <c r="CZ596">
        <f>AH596</f>
        <v>0</v>
      </c>
      <c r="DA596">
        <f>AL596</f>
        <v>1</v>
      </c>
      <c r="DB596">
        <v>0</v>
      </c>
    </row>
    <row r="597" spans="1:106" x14ac:dyDescent="0.2">
      <c r="A597">
        <f>ROW(Source!A251)</f>
        <v>251</v>
      </c>
      <c r="B597">
        <v>16483255</v>
      </c>
      <c r="C597">
        <v>16484320</v>
      </c>
      <c r="D597">
        <v>15247680</v>
      </c>
      <c r="E597">
        <v>1</v>
      </c>
      <c r="F597">
        <v>1</v>
      </c>
      <c r="G597">
        <v>1</v>
      </c>
      <c r="H597">
        <v>2</v>
      </c>
      <c r="I597" t="s">
        <v>726</v>
      </c>
      <c r="J597" t="s">
        <v>727</v>
      </c>
      <c r="K597" t="s">
        <v>728</v>
      </c>
      <c r="L597">
        <v>1368</v>
      </c>
      <c r="N597">
        <v>1011</v>
      </c>
      <c r="O597" t="s">
        <v>701</v>
      </c>
      <c r="P597" t="s">
        <v>701</v>
      </c>
      <c r="Q597">
        <v>1</v>
      </c>
      <c r="W597">
        <v>0</v>
      </c>
      <c r="X597">
        <v>-1718674368</v>
      </c>
      <c r="Y597">
        <v>1.08</v>
      </c>
      <c r="AA597">
        <v>0</v>
      </c>
      <c r="AB597">
        <v>731.29</v>
      </c>
      <c r="AC597">
        <v>13.5</v>
      </c>
      <c r="AD597">
        <v>0</v>
      </c>
      <c r="AE597">
        <v>0</v>
      </c>
      <c r="AF597">
        <v>111.99</v>
      </c>
      <c r="AG597">
        <v>13.5</v>
      </c>
      <c r="AH597">
        <v>0</v>
      </c>
      <c r="AI597">
        <v>1</v>
      </c>
      <c r="AJ597">
        <v>6.53</v>
      </c>
      <c r="AK597">
        <v>1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4</v>
      </c>
      <c r="AT597">
        <v>1.08</v>
      </c>
      <c r="AU597" t="s">
        <v>4</v>
      </c>
      <c r="AV597">
        <v>0</v>
      </c>
      <c r="AW597">
        <v>2</v>
      </c>
      <c r="AX597">
        <v>16484332</v>
      </c>
      <c r="AY597">
        <v>1</v>
      </c>
      <c r="AZ597">
        <v>0</v>
      </c>
      <c r="BA597">
        <v>576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Y597*Source!I251</f>
        <v>0.51839999999999997</v>
      </c>
      <c r="CY597">
        <f>AB597</f>
        <v>731.29</v>
      </c>
      <c r="CZ597">
        <f>AF597</f>
        <v>111.99</v>
      </c>
      <c r="DA597">
        <f>AJ597</f>
        <v>6.53</v>
      </c>
      <c r="DB597">
        <v>0</v>
      </c>
    </row>
    <row r="598" spans="1:106" x14ac:dyDescent="0.2">
      <c r="A598">
        <f>ROW(Source!A251)</f>
        <v>251</v>
      </c>
      <c r="B598">
        <v>16483255</v>
      </c>
      <c r="C598">
        <v>16484320</v>
      </c>
      <c r="D598">
        <v>15249073</v>
      </c>
      <c r="E598">
        <v>1</v>
      </c>
      <c r="F598">
        <v>1</v>
      </c>
      <c r="G598">
        <v>1</v>
      </c>
      <c r="H598">
        <v>2</v>
      </c>
      <c r="I598" t="s">
        <v>698</v>
      </c>
      <c r="J598" t="s">
        <v>699</v>
      </c>
      <c r="K598" t="s">
        <v>700</v>
      </c>
      <c r="L598">
        <v>1368</v>
      </c>
      <c r="N598">
        <v>1011</v>
      </c>
      <c r="O598" t="s">
        <v>701</v>
      </c>
      <c r="P598" t="s">
        <v>701</v>
      </c>
      <c r="Q598">
        <v>1</v>
      </c>
      <c r="W598">
        <v>0</v>
      </c>
      <c r="X598">
        <v>1372534845</v>
      </c>
      <c r="Y598">
        <v>1.08</v>
      </c>
      <c r="AA598">
        <v>0</v>
      </c>
      <c r="AB598">
        <v>429.09</v>
      </c>
      <c r="AC598">
        <v>11.6</v>
      </c>
      <c r="AD598">
        <v>0</v>
      </c>
      <c r="AE598">
        <v>0</v>
      </c>
      <c r="AF598">
        <v>65.709999999999994</v>
      </c>
      <c r="AG598">
        <v>11.6</v>
      </c>
      <c r="AH598">
        <v>0</v>
      </c>
      <c r="AI598">
        <v>1</v>
      </c>
      <c r="AJ598">
        <v>6.53</v>
      </c>
      <c r="AK598">
        <v>1</v>
      </c>
      <c r="AL598">
        <v>1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4</v>
      </c>
      <c r="AT598">
        <v>1.08</v>
      </c>
      <c r="AU598" t="s">
        <v>4</v>
      </c>
      <c r="AV598">
        <v>0</v>
      </c>
      <c r="AW598">
        <v>2</v>
      </c>
      <c r="AX598">
        <v>16484333</v>
      </c>
      <c r="AY598">
        <v>1</v>
      </c>
      <c r="AZ598">
        <v>0</v>
      </c>
      <c r="BA598">
        <v>577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Y598*Source!I251</f>
        <v>0.51839999999999997</v>
      </c>
      <c r="CY598">
        <f>AB598</f>
        <v>429.09</v>
      </c>
      <c r="CZ598">
        <f>AF598</f>
        <v>65.709999999999994</v>
      </c>
      <c r="DA598">
        <f>AJ598</f>
        <v>6.53</v>
      </c>
      <c r="DB598">
        <v>0</v>
      </c>
    </row>
    <row r="599" spans="1:106" x14ac:dyDescent="0.2">
      <c r="A599">
        <f>ROW(Source!A251)</f>
        <v>251</v>
      </c>
      <c r="B599">
        <v>16483255</v>
      </c>
      <c r="C599">
        <v>16484320</v>
      </c>
      <c r="D599">
        <v>15167588</v>
      </c>
      <c r="E599">
        <v>1</v>
      </c>
      <c r="F599">
        <v>1</v>
      </c>
      <c r="G599">
        <v>1</v>
      </c>
      <c r="H599">
        <v>3</v>
      </c>
      <c r="I599" t="s">
        <v>887</v>
      </c>
      <c r="J599" t="s">
        <v>888</v>
      </c>
      <c r="K599" t="s">
        <v>889</v>
      </c>
      <c r="L599">
        <v>1346</v>
      </c>
      <c r="N599">
        <v>1009</v>
      </c>
      <c r="O599" t="s">
        <v>550</v>
      </c>
      <c r="P599" t="s">
        <v>550</v>
      </c>
      <c r="Q599">
        <v>1</v>
      </c>
      <c r="W599">
        <v>0</v>
      </c>
      <c r="X599">
        <v>-1088866022</v>
      </c>
      <c r="Y599">
        <v>0.31</v>
      </c>
      <c r="AA599">
        <v>198.51</v>
      </c>
      <c r="AB599">
        <v>0</v>
      </c>
      <c r="AC599">
        <v>0</v>
      </c>
      <c r="AD599">
        <v>0</v>
      </c>
      <c r="AE599">
        <v>30.4</v>
      </c>
      <c r="AF599">
        <v>0</v>
      </c>
      <c r="AG599">
        <v>0</v>
      </c>
      <c r="AH599">
        <v>0</v>
      </c>
      <c r="AI599">
        <v>6.53</v>
      </c>
      <c r="AJ599">
        <v>1</v>
      </c>
      <c r="AK599">
        <v>1</v>
      </c>
      <c r="AL599">
        <v>1</v>
      </c>
      <c r="AN599">
        <v>0</v>
      </c>
      <c r="AO599">
        <v>1</v>
      </c>
      <c r="AP599">
        <v>0</v>
      </c>
      <c r="AQ599">
        <v>0</v>
      </c>
      <c r="AR599">
        <v>0</v>
      </c>
      <c r="AS599" t="s">
        <v>4</v>
      </c>
      <c r="AT599">
        <v>0.31</v>
      </c>
      <c r="AU599" t="s">
        <v>4</v>
      </c>
      <c r="AV599">
        <v>0</v>
      </c>
      <c r="AW599">
        <v>2</v>
      </c>
      <c r="AX599">
        <v>16484334</v>
      </c>
      <c r="AY599">
        <v>1</v>
      </c>
      <c r="AZ599">
        <v>0</v>
      </c>
      <c r="BA599">
        <v>578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Y599*Source!I251</f>
        <v>0.14879999999999999</v>
      </c>
      <c r="CY599">
        <f t="shared" ref="CY599:CY604" si="63">AA599</f>
        <v>198.51</v>
      </c>
      <c r="CZ599">
        <f t="shared" ref="CZ599:CZ604" si="64">AE599</f>
        <v>30.4</v>
      </c>
      <c r="DA599">
        <f t="shared" ref="DA599:DA604" si="65">AI599</f>
        <v>6.53</v>
      </c>
      <c r="DB599">
        <v>0</v>
      </c>
    </row>
    <row r="600" spans="1:106" x14ac:dyDescent="0.2">
      <c r="A600">
        <f>ROW(Source!A251)</f>
        <v>251</v>
      </c>
      <c r="B600">
        <v>16483255</v>
      </c>
      <c r="C600">
        <v>16484320</v>
      </c>
      <c r="D600">
        <v>15169949</v>
      </c>
      <c r="E600">
        <v>1</v>
      </c>
      <c r="F600">
        <v>1</v>
      </c>
      <c r="G600">
        <v>1</v>
      </c>
      <c r="H600">
        <v>3</v>
      </c>
      <c r="I600" t="s">
        <v>919</v>
      </c>
      <c r="J600" t="s">
        <v>920</v>
      </c>
      <c r="K600" t="s">
        <v>921</v>
      </c>
      <c r="L600">
        <v>1348</v>
      </c>
      <c r="N600">
        <v>1009</v>
      </c>
      <c r="O600" t="s">
        <v>199</v>
      </c>
      <c r="P600" t="s">
        <v>199</v>
      </c>
      <c r="Q600">
        <v>1000</v>
      </c>
      <c r="W600">
        <v>0</v>
      </c>
      <c r="X600">
        <v>251332693</v>
      </c>
      <c r="Y600">
        <v>3.0599999999999998E-3</v>
      </c>
      <c r="AA600">
        <v>81167.899999999994</v>
      </c>
      <c r="AB600">
        <v>0</v>
      </c>
      <c r="AC600">
        <v>0</v>
      </c>
      <c r="AD600">
        <v>0</v>
      </c>
      <c r="AE600">
        <v>12430</v>
      </c>
      <c r="AF600">
        <v>0</v>
      </c>
      <c r="AG600">
        <v>0</v>
      </c>
      <c r="AH600">
        <v>0</v>
      </c>
      <c r="AI600">
        <v>6.53</v>
      </c>
      <c r="AJ600">
        <v>1</v>
      </c>
      <c r="AK600">
        <v>1</v>
      </c>
      <c r="AL600">
        <v>1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4</v>
      </c>
      <c r="AT600">
        <v>3.0599999999999998E-3</v>
      </c>
      <c r="AU600" t="s">
        <v>4</v>
      </c>
      <c r="AV600">
        <v>0</v>
      </c>
      <c r="AW600">
        <v>2</v>
      </c>
      <c r="AX600">
        <v>16484335</v>
      </c>
      <c r="AY600">
        <v>1</v>
      </c>
      <c r="AZ600">
        <v>0</v>
      </c>
      <c r="BA600">
        <v>579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Y600*Source!I251</f>
        <v>1.4687999999999999E-3</v>
      </c>
      <c r="CY600">
        <f t="shared" si="63"/>
        <v>81167.899999999994</v>
      </c>
      <c r="CZ600">
        <f t="shared" si="64"/>
        <v>12430</v>
      </c>
      <c r="DA600">
        <f t="shared" si="65"/>
        <v>6.53</v>
      </c>
      <c r="DB600">
        <v>0</v>
      </c>
    </row>
    <row r="601" spans="1:106" x14ac:dyDescent="0.2">
      <c r="A601">
        <f>ROW(Source!A251)</f>
        <v>251</v>
      </c>
      <c r="B601">
        <v>16483255</v>
      </c>
      <c r="C601">
        <v>16484320</v>
      </c>
      <c r="D601">
        <v>15170074</v>
      </c>
      <c r="E601">
        <v>1</v>
      </c>
      <c r="F601">
        <v>1</v>
      </c>
      <c r="G601">
        <v>1</v>
      </c>
      <c r="H601">
        <v>3</v>
      </c>
      <c r="I601" t="s">
        <v>890</v>
      </c>
      <c r="J601" t="s">
        <v>891</v>
      </c>
      <c r="K601" t="s">
        <v>892</v>
      </c>
      <c r="L601">
        <v>1355</v>
      </c>
      <c r="N601">
        <v>1010</v>
      </c>
      <c r="O601" t="s">
        <v>258</v>
      </c>
      <c r="P601" t="s">
        <v>258</v>
      </c>
      <c r="Q601">
        <v>100</v>
      </c>
      <c r="W601">
        <v>0</v>
      </c>
      <c r="X601">
        <v>1794244060</v>
      </c>
      <c r="Y601">
        <v>4.08</v>
      </c>
      <c r="AA601">
        <v>561.58000000000004</v>
      </c>
      <c r="AB601">
        <v>0</v>
      </c>
      <c r="AC601">
        <v>0</v>
      </c>
      <c r="AD601">
        <v>0</v>
      </c>
      <c r="AE601">
        <v>86</v>
      </c>
      <c r="AF601">
        <v>0</v>
      </c>
      <c r="AG601">
        <v>0</v>
      </c>
      <c r="AH601">
        <v>0</v>
      </c>
      <c r="AI601">
        <v>6.53</v>
      </c>
      <c r="AJ601">
        <v>1</v>
      </c>
      <c r="AK601">
        <v>1</v>
      </c>
      <c r="AL601">
        <v>1</v>
      </c>
      <c r="AN601">
        <v>0</v>
      </c>
      <c r="AO601">
        <v>1</v>
      </c>
      <c r="AP601">
        <v>0</v>
      </c>
      <c r="AQ601">
        <v>0</v>
      </c>
      <c r="AR601">
        <v>0</v>
      </c>
      <c r="AS601" t="s">
        <v>4</v>
      </c>
      <c r="AT601">
        <v>4.08</v>
      </c>
      <c r="AU601" t="s">
        <v>4</v>
      </c>
      <c r="AV601">
        <v>0</v>
      </c>
      <c r="AW601">
        <v>2</v>
      </c>
      <c r="AX601">
        <v>16484336</v>
      </c>
      <c r="AY601">
        <v>1</v>
      </c>
      <c r="AZ601">
        <v>0</v>
      </c>
      <c r="BA601">
        <v>580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Y601*Source!I251</f>
        <v>1.9583999999999999</v>
      </c>
      <c r="CY601">
        <f t="shared" si="63"/>
        <v>561.58000000000004</v>
      </c>
      <c r="CZ601">
        <f t="shared" si="64"/>
        <v>86</v>
      </c>
      <c r="DA601">
        <f t="shared" si="65"/>
        <v>6.53</v>
      </c>
      <c r="DB601">
        <v>0</v>
      </c>
    </row>
    <row r="602" spans="1:106" x14ac:dyDescent="0.2">
      <c r="A602">
        <f>ROW(Source!A251)</f>
        <v>251</v>
      </c>
      <c r="B602">
        <v>16483255</v>
      </c>
      <c r="C602">
        <v>16484320</v>
      </c>
      <c r="D602">
        <v>15220144</v>
      </c>
      <c r="E602">
        <v>1</v>
      </c>
      <c r="F602">
        <v>1</v>
      </c>
      <c r="G602">
        <v>1</v>
      </c>
      <c r="H602">
        <v>3</v>
      </c>
      <c r="I602" t="s">
        <v>468</v>
      </c>
      <c r="J602" t="s">
        <v>470</v>
      </c>
      <c r="K602" t="s">
        <v>469</v>
      </c>
      <c r="L602">
        <v>1354</v>
      </c>
      <c r="N602">
        <v>1010</v>
      </c>
      <c r="O602" t="s">
        <v>82</v>
      </c>
      <c r="P602" t="s">
        <v>82</v>
      </c>
      <c r="Q602">
        <v>1</v>
      </c>
      <c r="W602">
        <v>0</v>
      </c>
      <c r="X602">
        <v>-1996763812</v>
      </c>
      <c r="Y602">
        <v>100</v>
      </c>
      <c r="AA602">
        <v>2394.81</v>
      </c>
      <c r="AB602">
        <v>0</v>
      </c>
      <c r="AC602">
        <v>0</v>
      </c>
      <c r="AD602">
        <v>0</v>
      </c>
      <c r="AE602">
        <v>366.74</v>
      </c>
      <c r="AF602">
        <v>0</v>
      </c>
      <c r="AG602">
        <v>0</v>
      </c>
      <c r="AH602">
        <v>0</v>
      </c>
      <c r="AI602">
        <v>6.53</v>
      </c>
      <c r="AJ602">
        <v>1</v>
      </c>
      <c r="AK602">
        <v>1</v>
      </c>
      <c r="AL602">
        <v>1</v>
      </c>
      <c r="AN602">
        <v>0</v>
      </c>
      <c r="AO602">
        <v>0</v>
      </c>
      <c r="AP602">
        <v>0</v>
      </c>
      <c r="AQ602">
        <v>0</v>
      </c>
      <c r="AR602">
        <v>0</v>
      </c>
      <c r="AS602" t="s">
        <v>4</v>
      </c>
      <c r="AT602">
        <v>100</v>
      </c>
      <c r="AU602" t="s">
        <v>4</v>
      </c>
      <c r="AV602">
        <v>0</v>
      </c>
      <c r="AW602">
        <v>1</v>
      </c>
      <c r="AX602">
        <v>-1</v>
      </c>
      <c r="AY602">
        <v>0</v>
      </c>
      <c r="AZ602">
        <v>0</v>
      </c>
      <c r="BA602" t="s">
        <v>4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Y602*Source!I251</f>
        <v>48</v>
      </c>
      <c r="CY602">
        <f t="shared" si="63"/>
        <v>2394.81</v>
      </c>
      <c r="CZ602">
        <f t="shared" si="64"/>
        <v>366.74</v>
      </c>
      <c r="DA602">
        <f t="shared" si="65"/>
        <v>6.53</v>
      </c>
      <c r="DB602">
        <v>0</v>
      </c>
    </row>
    <row r="603" spans="1:106" x14ac:dyDescent="0.2">
      <c r="A603">
        <f>ROW(Source!A251)</f>
        <v>251</v>
      </c>
      <c r="B603">
        <v>16483255</v>
      </c>
      <c r="C603">
        <v>16484320</v>
      </c>
      <c r="D603">
        <v>15221296</v>
      </c>
      <c r="E603">
        <v>1</v>
      </c>
      <c r="F603">
        <v>1</v>
      </c>
      <c r="G603">
        <v>1</v>
      </c>
      <c r="H603">
        <v>3</v>
      </c>
      <c r="I603" t="s">
        <v>922</v>
      </c>
      <c r="J603" t="s">
        <v>923</v>
      </c>
      <c r="K603" t="s">
        <v>924</v>
      </c>
      <c r="L603">
        <v>1355</v>
      </c>
      <c r="N603">
        <v>1010</v>
      </c>
      <c r="O603" t="s">
        <v>258</v>
      </c>
      <c r="P603" t="s">
        <v>258</v>
      </c>
      <c r="Q603">
        <v>100</v>
      </c>
      <c r="W603">
        <v>0</v>
      </c>
      <c r="X603">
        <v>783817326</v>
      </c>
      <c r="Y603">
        <v>1.02</v>
      </c>
      <c r="AA603">
        <v>653</v>
      </c>
      <c r="AB603">
        <v>0</v>
      </c>
      <c r="AC603">
        <v>0</v>
      </c>
      <c r="AD603">
        <v>0</v>
      </c>
      <c r="AE603">
        <v>100</v>
      </c>
      <c r="AF603">
        <v>0</v>
      </c>
      <c r="AG603">
        <v>0</v>
      </c>
      <c r="AH603">
        <v>0</v>
      </c>
      <c r="AI603">
        <v>6.53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4</v>
      </c>
      <c r="AT603">
        <v>1.02</v>
      </c>
      <c r="AU603" t="s">
        <v>4</v>
      </c>
      <c r="AV603">
        <v>0</v>
      </c>
      <c r="AW603">
        <v>2</v>
      </c>
      <c r="AX603">
        <v>16484337</v>
      </c>
      <c r="AY603">
        <v>1</v>
      </c>
      <c r="AZ603">
        <v>0</v>
      </c>
      <c r="BA603">
        <v>581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Y603*Source!I251</f>
        <v>0.48959999999999998</v>
      </c>
      <c r="CY603">
        <f t="shared" si="63"/>
        <v>653</v>
      </c>
      <c r="CZ603">
        <f t="shared" si="64"/>
        <v>100</v>
      </c>
      <c r="DA603">
        <f t="shared" si="65"/>
        <v>6.53</v>
      </c>
      <c r="DB603">
        <v>0</v>
      </c>
    </row>
    <row r="604" spans="1:106" x14ac:dyDescent="0.2">
      <c r="A604">
        <f>ROW(Source!A251)</f>
        <v>251</v>
      </c>
      <c r="B604">
        <v>16483255</v>
      </c>
      <c r="C604">
        <v>16484320</v>
      </c>
      <c r="D604">
        <v>15164559</v>
      </c>
      <c r="E604">
        <v>17</v>
      </c>
      <c r="F604">
        <v>1</v>
      </c>
      <c r="G604">
        <v>1</v>
      </c>
      <c r="H604">
        <v>3</v>
      </c>
      <c r="I604" t="s">
        <v>908</v>
      </c>
      <c r="J604" t="s">
        <v>4</v>
      </c>
      <c r="K604" t="s">
        <v>909</v>
      </c>
      <c r="L604">
        <v>1374</v>
      </c>
      <c r="N604">
        <v>1013</v>
      </c>
      <c r="O604" t="s">
        <v>910</v>
      </c>
      <c r="P604" t="s">
        <v>910</v>
      </c>
      <c r="Q604">
        <v>1</v>
      </c>
      <c r="W604">
        <v>0</v>
      </c>
      <c r="X604">
        <v>-1731369543</v>
      </c>
      <c r="Y604">
        <v>15.49</v>
      </c>
      <c r="AA604">
        <v>1</v>
      </c>
      <c r="AB604">
        <v>0</v>
      </c>
      <c r="AC604">
        <v>0</v>
      </c>
      <c r="AD604">
        <v>0</v>
      </c>
      <c r="AE604">
        <v>1</v>
      </c>
      <c r="AF604">
        <v>0</v>
      </c>
      <c r="AG604">
        <v>0</v>
      </c>
      <c r="AH604">
        <v>0</v>
      </c>
      <c r="AI604">
        <v>1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4</v>
      </c>
      <c r="AT604">
        <v>15.49</v>
      </c>
      <c r="AU604" t="s">
        <v>4</v>
      </c>
      <c r="AV604">
        <v>0</v>
      </c>
      <c r="AW604">
        <v>2</v>
      </c>
      <c r="AX604">
        <v>16484338</v>
      </c>
      <c r="AY604">
        <v>1</v>
      </c>
      <c r="AZ604">
        <v>0</v>
      </c>
      <c r="BA604">
        <v>582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Y604*Source!I251</f>
        <v>7.4352</v>
      </c>
      <c r="CY604">
        <f t="shared" si="63"/>
        <v>1</v>
      </c>
      <c r="CZ604">
        <f t="shared" si="64"/>
        <v>1</v>
      </c>
      <c r="DA604">
        <f t="shared" si="65"/>
        <v>1</v>
      </c>
      <c r="DB604">
        <v>0</v>
      </c>
    </row>
    <row r="605" spans="1:106" x14ac:dyDescent="0.2">
      <c r="A605">
        <f>ROW(Source!A254)</f>
        <v>254</v>
      </c>
      <c r="B605">
        <v>16483241</v>
      </c>
      <c r="C605">
        <v>16484342</v>
      </c>
      <c r="D605">
        <v>15885198</v>
      </c>
      <c r="E605">
        <v>1</v>
      </c>
      <c r="F605">
        <v>1</v>
      </c>
      <c r="G605">
        <v>1</v>
      </c>
      <c r="H605">
        <v>1</v>
      </c>
      <c r="I605" t="s">
        <v>980</v>
      </c>
      <c r="J605" t="s">
        <v>4</v>
      </c>
      <c r="K605" t="s">
        <v>981</v>
      </c>
      <c r="L605">
        <v>1191</v>
      </c>
      <c r="N605">
        <v>1013</v>
      </c>
      <c r="O605" t="s">
        <v>695</v>
      </c>
      <c r="P605" t="s">
        <v>695</v>
      </c>
      <c r="Q605">
        <v>1</v>
      </c>
      <c r="W605">
        <v>0</v>
      </c>
      <c r="X605">
        <v>-1166887252</v>
      </c>
      <c r="Y605">
        <v>0.128</v>
      </c>
      <c r="AA605">
        <v>0</v>
      </c>
      <c r="AB605">
        <v>0</v>
      </c>
      <c r="AC605">
        <v>0</v>
      </c>
      <c r="AD605">
        <v>12.92</v>
      </c>
      <c r="AE605">
        <v>0</v>
      </c>
      <c r="AF605">
        <v>0</v>
      </c>
      <c r="AG605">
        <v>0</v>
      </c>
      <c r="AH605">
        <v>12.92</v>
      </c>
      <c r="AI605">
        <v>1</v>
      </c>
      <c r="AJ605">
        <v>1</v>
      </c>
      <c r="AK605">
        <v>1</v>
      </c>
      <c r="AL605">
        <v>1</v>
      </c>
      <c r="AN605">
        <v>0</v>
      </c>
      <c r="AO605">
        <v>1</v>
      </c>
      <c r="AP605">
        <v>1</v>
      </c>
      <c r="AQ605">
        <v>0</v>
      </c>
      <c r="AR605">
        <v>0</v>
      </c>
      <c r="AS605" t="s">
        <v>4</v>
      </c>
      <c r="AT605">
        <v>0.16</v>
      </c>
      <c r="AU605" t="s">
        <v>41</v>
      </c>
      <c r="AV605">
        <v>1</v>
      </c>
      <c r="AW605">
        <v>2</v>
      </c>
      <c r="AX605">
        <v>16484347</v>
      </c>
      <c r="AY605">
        <v>1</v>
      </c>
      <c r="AZ605">
        <v>0</v>
      </c>
      <c r="BA605">
        <v>583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Y605*Source!I254</f>
        <v>8.7040000000000006</v>
      </c>
      <c r="CY605">
        <f t="shared" ref="CY605:CY626" si="66">AD605</f>
        <v>12.92</v>
      </c>
      <c r="CZ605">
        <f t="shared" ref="CZ605:CZ626" si="67">AH605</f>
        <v>12.92</v>
      </c>
      <c r="DA605">
        <f t="shared" ref="DA605:DA626" si="68">AL605</f>
        <v>1</v>
      </c>
      <c r="DB605">
        <v>0</v>
      </c>
    </row>
    <row r="606" spans="1:106" x14ac:dyDescent="0.2">
      <c r="A606">
        <f>ROW(Source!A254)</f>
        <v>254</v>
      </c>
      <c r="B606">
        <v>16483241</v>
      </c>
      <c r="C606">
        <v>16484342</v>
      </c>
      <c r="D606">
        <v>15884235</v>
      </c>
      <c r="E606">
        <v>1</v>
      </c>
      <c r="F606">
        <v>1</v>
      </c>
      <c r="G606">
        <v>1</v>
      </c>
      <c r="H606">
        <v>1</v>
      </c>
      <c r="I606" t="s">
        <v>982</v>
      </c>
      <c r="J606" t="s">
        <v>4</v>
      </c>
      <c r="K606" t="s">
        <v>983</v>
      </c>
      <c r="L606">
        <v>1191</v>
      </c>
      <c r="N606">
        <v>1013</v>
      </c>
      <c r="O606" t="s">
        <v>695</v>
      </c>
      <c r="P606" t="s">
        <v>695</v>
      </c>
      <c r="Q606">
        <v>1</v>
      </c>
      <c r="W606">
        <v>0</v>
      </c>
      <c r="X606">
        <v>1776637054</v>
      </c>
      <c r="Y606">
        <v>0.128</v>
      </c>
      <c r="AA606">
        <v>0</v>
      </c>
      <c r="AB606">
        <v>0</v>
      </c>
      <c r="AC606">
        <v>0</v>
      </c>
      <c r="AD606">
        <v>12.69</v>
      </c>
      <c r="AE606">
        <v>0</v>
      </c>
      <c r="AF606">
        <v>0</v>
      </c>
      <c r="AG606">
        <v>0</v>
      </c>
      <c r="AH606">
        <v>12.69</v>
      </c>
      <c r="AI606">
        <v>1</v>
      </c>
      <c r="AJ606">
        <v>1</v>
      </c>
      <c r="AK606">
        <v>1</v>
      </c>
      <c r="AL606">
        <v>1</v>
      </c>
      <c r="AN606">
        <v>0</v>
      </c>
      <c r="AO606">
        <v>1</v>
      </c>
      <c r="AP606">
        <v>1</v>
      </c>
      <c r="AQ606">
        <v>0</v>
      </c>
      <c r="AR606">
        <v>0</v>
      </c>
      <c r="AS606" t="s">
        <v>4</v>
      </c>
      <c r="AT606">
        <v>0.16</v>
      </c>
      <c r="AU606" t="s">
        <v>41</v>
      </c>
      <c r="AV606">
        <v>1</v>
      </c>
      <c r="AW606">
        <v>2</v>
      </c>
      <c r="AX606">
        <v>16484348</v>
      </c>
      <c r="AY606">
        <v>1</v>
      </c>
      <c r="AZ606">
        <v>0</v>
      </c>
      <c r="BA606">
        <v>584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Y606*Source!I254</f>
        <v>8.7040000000000006</v>
      </c>
      <c r="CY606">
        <f t="shared" si="66"/>
        <v>12.69</v>
      </c>
      <c r="CZ606">
        <f t="shared" si="67"/>
        <v>12.69</v>
      </c>
      <c r="DA606">
        <f t="shared" si="68"/>
        <v>1</v>
      </c>
      <c r="DB606">
        <v>0</v>
      </c>
    </row>
    <row r="607" spans="1:106" x14ac:dyDescent="0.2">
      <c r="A607">
        <f>ROW(Source!A255)</f>
        <v>255</v>
      </c>
      <c r="B607">
        <v>16483255</v>
      </c>
      <c r="C607">
        <v>16484342</v>
      </c>
      <c r="D607">
        <v>15885198</v>
      </c>
      <c r="E607">
        <v>1</v>
      </c>
      <c r="F607">
        <v>1</v>
      </c>
      <c r="G607">
        <v>1</v>
      </c>
      <c r="H607">
        <v>1</v>
      </c>
      <c r="I607" t="s">
        <v>980</v>
      </c>
      <c r="J607" t="s">
        <v>4</v>
      </c>
      <c r="K607" t="s">
        <v>981</v>
      </c>
      <c r="L607">
        <v>1191</v>
      </c>
      <c r="N607">
        <v>1013</v>
      </c>
      <c r="O607" t="s">
        <v>695</v>
      </c>
      <c r="P607" t="s">
        <v>695</v>
      </c>
      <c r="Q607">
        <v>1</v>
      </c>
      <c r="W607">
        <v>0</v>
      </c>
      <c r="X607">
        <v>-1166887252</v>
      </c>
      <c r="Y607">
        <v>0.128</v>
      </c>
      <c r="AA607">
        <v>0</v>
      </c>
      <c r="AB607">
        <v>0</v>
      </c>
      <c r="AC607">
        <v>0</v>
      </c>
      <c r="AD607">
        <v>84.37</v>
      </c>
      <c r="AE607">
        <v>0</v>
      </c>
      <c r="AF607">
        <v>0</v>
      </c>
      <c r="AG607">
        <v>0</v>
      </c>
      <c r="AH607">
        <v>12.92</v>
      </c>
      <c r="AI607">
        <v>1</v>
      </c>
      <c r="AJ607">
        <v>1</v>
      </c>
      <c r="AK607">
        <v>1</v>
      </c>
      <c r="AL607">
        <v>6.53</v>
      </c>
      <c r="AN607">
        <v>0</v>
      </c>
      <c r="AO607">
        <v>1</v>
      </c>
      <c r="AP607">
        <v>1</v>
      </c>
      <c r="AQ607">
        <v>0</v>
      </c>
      <c r="AR607">
        <v>0</v>
      </c>
      <c r="AS607" t="s">
        <v>4</v>
      </c>
      <c r="AT607">
        <v>0.16</v>
      </c>
      <c r="AU607" t="s">
        <v>41</v>
      </c>
      <c r="AV607">
        <v>1</v>
      </c>
      <c r="AW607">
        <v>2</v>
      </c>
      <c r="AX607">
        <v>16484347</v>
      </c>
      <c r="AY607">
        <v>1</v>
      </c>
      <c r="AZ607">
        <v>0</v>
      </c>
      <c r="BA607">
        <v>585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Y607*Source!I255</f>
        <v>8.7040000000000006</v>
      </c>
      <c r="CY607">
        <f t="shared" si="66"/>
        <v>84.37</v>
      </c>
      <c r="CZ607">
        <f t="shared" si="67"/>
        <v>12.92</v>
      </c>
      <c r="DA607">
        <f t="shared" si="68"/>
        <v>6.53</v>
      </c>
      <c r="DB607">
        <v>0</v>
      </c>
    </row>
    <row r="608" spans="1:106" x14ac:dyDescent="0.2">
      <c r="A608">
        <f>ROW(Source!A255)</f>
        <v>255</v>
      </c>
      <c r="B608">
        <v>16483255</v>
      </c>
      <c r="C608">
        <v>16484342</v>
      </c>
      <c r="D608">
        <v>15884235</v>
      </c>
      <c r="E608">
        <v>1</v>
      </c>
      <c r="F608">
        <v>1</v>
      </c>
      <c r="G608">
        <v>1</v>
      </c>
      <c r="H608">
        <v>1</v>
      </c>
      <c r="I608" t="s">
        <v>982</v>
      </c>
      <c r="J608" t="s">
        <v>4</v>
      </c>
      <c r="K608" t="s">
        <v>983</v>
      </c>
      <c r="L608">
        <v>1191</v>
      </c>
      <c r="N608">
        <v>1013</v>
      </c>
      <c r="O608" t="s">
        <v>695</v>
      </c>
      <c r="P608" t="s">
        <v>695</v>
      </c>
      <c r="Q608">
        <v>1</v>
      </c>
      <c r="W608">
        <v>0</v>
      </c>
      <c r="X608">
        <v>1776637054</v>
      </c>
      <c r="Y608">
        <v>0.128</v>
      </c>
      <c r="AA608">
        <v>0</v>
      </c>
      <c r="AB608">
        <v>0</v>
      </c>
      <c r="AC608">
        <v>0</v>
      </c>
      <c r="AD608">
        <v>82.87</v>
      </c>
      <c r="AE608">
        <v>0</v>
      </c>
      <c r="AF608">
        <v>0</v>
      </c>
      <c r="AG608">
        <v>0</v>
      </c>
      <c r="AH608">
        <v>12.69</v>
      </c>
      <c r="AI608">
        <v>1</v>
      </c>
      <c r="AJ608">
        <v>1</v>
      </c>
      <c r="AK608">
        <v>1</v>
      </c>
      <c r="AL608">
        <v>6.53</v>
      </c>
      <c r="AN608">
        <v>0</v>
      </c>
      <c r="AO608">
        <v>1</v>
      </c>
      <c r="AP608">
        <v>1</v>
      </c>
      <c r="AQ608">
        <v>0</v>
      </c>
      <c r="AR608">
        <v>0</v>
      </c>
      <c r="AS608" t="s">
        <v>4</v>
      </c>
      <c r="AT608">
        <v>0.16</v>
      </c>
      <c r="AU608" t="s">
        <v>41</v>
      </c>
      <c r="AV608">
        <v>1</v>
      </c>
      <c r="AW608">
        <v>2</v>
      </c>
      <c r="AX608">
        <v>16484348</v>
      </c>
      <c r="AY608">
        <v>1</v>
      </c>
      <c r="AZ608">
        <v>0</v>
      </c>
      <c r="BA608">
        <v>586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Y608*Source!I255</f>
        <v>8.7040000000000006</v>
      </c>
      <c r="CY608">
        <f t="shared" si="66"/>
        <v>82.87</v>
      </c>
      <c r="CZ608">
        <f t="shared" si="67"/>
        <v>12.69</v>
      </c>
      <c r="DA608">
        <f t="shared" si="68"/>
        <v>6.53</v>
      </c>
      <c r="DB608">
        <v>0</v>
      </c>
    </row>
    <row r="609" spans="1:106" x14ac:dyDescent="0.2">
      <c r="A609">
        <f>ROW(Source!A256)</f>
        <v>256</v>
      </c>
      <c r="B609">
        <v>16483241</v>
      </c>
      <c r="C609">
        <v>16484349</v>
      </c>
      <c r="D609">
        <v>15885198</v>
      </c>
      <c r="E609">
        <v>1</v>
      </c>
      <c r="F609">
        <v>1</v>
      </c>
      <c r="G609">
        <v>1</v>
      </c>
      <c r="H609">
        <v>1</v>
      </c>
      <c r="I609" t="s">
        <v>980</v>
      </c>
      <c r="J609" t="s">
        <v>4</v>
      </c>
      <c r="K609" t="s">
        <v>981</v>
      </c>
      <c r="L609">
        <v>1191</v>
      </c>
      <c r="N609">
        <v>1013</v>
      </c>
      <c r="O609" t="s">
        <v>695</v>
      </c>
      <c r="P609" t="s">
        <v>695</v>
      </c>
      <c r="Q609">
        <v>1</v>
      </c>
      <c r="W609">
        <v>0</v>
      </c>
      <c r="X609">
        <v>-1166887252</v>
      </c>
      <c r="Y609">
        <v>5.1840000000000011</v>
      </c>
      <c r="AA609">
        <v>0</v>
      </c>
      <c r="AB609">
        <v>0</v>
      </c>
      <c r="AC609">
        <v>0</v>
      </c>
      <c r="AD609">
        <v>12.92</v>
      </c>
      <c r="AE609">
        <v>0</v>
      </c>
      <c r="AF609">
        <v>0</v>
      </c>
      <c r="AG609">
        <v>0</v>
      </c>
      <c r="AH609">
        <v>12.92</v>
      </c>
      <c r="AI609">
        <v>1</v>
      </c>
      <c r="AJ609">
        <v>1</v>
      </c>
      <c r="AK609">
        <v>1</v>
      </c>
      <c r="AL609">
        <v>1</v>
      </c>
      <c r="AN609">
        <v>0</v>
      </c>
      <c r="AO609">
        <v>1</v>
      </c>
      <c r="AP609">
        <v>1</v>
      </c>
      <c r="AQ609">
        <v>0</v>
      </c>
      <c r="AR609">
        <v>0</v>
      </c>
      <c r="AS609" t="s">
        <v>4</v>
      </c>
      <c r="AT609">
        <v>6.48</v>
      </c>
      <c r="AU609" t="s">
        <v>41</v>
      </c>
      <c r="AV609">
        <v>1</v>
      </c>
      <c r="AW609">
        <v>2</v>
      </c>
      <c r="AX609">
        <v>16484350</v>
      </c>
      <c r="AY609">
        <v>1</v>
      </c>
      <c r="AZ609">
        <v>0</v>
      </c>
      <c r="BA609">
        <v>587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Y609*Source!I256</f>
        <v>9.7459200000000017</v>
      </c>
      <c r="CY609">
        <f t="shared" si="66"/>
        <v>12.92</v>
      </c>
      <c r="CZ609">
        <f t="shared" si="67"/>
        <v>12.92</v>
      </c>
      <c r="DA609">
        <f t="shared" si="68"/>
        <v>1</v>
      </c>
      <c r="DB609">
        <v>0</v>
      </c>
    </row>
    <row r="610" spans="1:106" x14ac:dyDescent="0.2">
      <c r="A610">
        <f>ROW(Source!A256)</f>
        <v>256</v>
      </c>
      <c r="B610">
        <v>16483241</v>
      </c>
      <c r="C610">
        <v>16484349</v>
      </c>
      <c r="D610">
        <v>15884235</v>
      </c>
      <c r="E610">
        <v>1</v>
      </c>
      <c r="F610">
        <v>1</v>
      </c>
      <c r="G610">
        <v>1</v>
      </c>
      <c r="H610">
        <v>1</v>
      </c>
      <c r="I610" t="s">
        <v>982</v>
      </c>
      <c r="J610" t="s">
        <v>4</v>
      </c>
      <c r="K610" t="s">
        <v>983</v>
      </c>
      <c r="L610">
        <v>1191</v>
      </c>
      <c r="N610">
        <v>1013</v>
      </c>
      <c r="O610" t="s">
        <v>695</v>
      </c>
      <c r="P610" t="s">
        <v>695</v>
      </c>
      <c r="Q610">
        <v>1</v>
      </c>
      <c r="W610">
        <v>0</v>
      </c>
      <c r="X610">
        <v>1776637054</v>
      </c>
      <c r="Y610">
        <v>5.1840000000000011</v>
      </c>
      <c r="AA610">
        <v>0</v>
      </c>
      <c r="AB610">
        <v>0</v>
      </c>
      <c r="AC610">
        <v>0</v>
      </c>
      <c r="AD610">
        <v>12.69</v>
      </c>
      <c r="AE610">
        <v>0</v>
      </c>
      <c r="AF610">
        <v>0</v>
      </c>
      <c r="AG610">
        <v>0</v>
      </c>
      <c r="AH610">
        <v>12.69</v>
      </c>
      <c r="AI610">
        <v>1</v>
      </c>
      <c r="AJ610">
        <v>1</v>
      </c>
      <c r="AK610">
        <v>1</v>
      </c>
      <c r="AL610">
        <v>1</v>
      </c>
      <c r="AN610">
        <v>0</v>
      </c>
      <c r="AO610">
        <v>1</v>
      </c>
      <c r="AP610">
        <v>1</v>
      </c>
      <c r="AQ610">
        <v>0</v>
      </c>
      <c r="AR610">
        <v>0</v>
      </c>
      <c r="AS610" t="s">
        <v>4</v>
      </c>
      <c r="AT610">
        <v>6.48</v>
      </c>
      <c r="AU610" t="s">
        <v>41</v>
      </c>
      <c r="AV610">
        <v>1</v>
      </c>
      <c r="AW610">
        <v>2</v>
      </c>
      <c r="AX610">
        <v>16484351</v>
      </c>
      <c r="AY610">
        <v>1</v>
      </c>
      <c r="AZ610">
        <v>0</v>
      </c>
      <c r="BA610">
        <v>588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Y610*Source!I256</f>
        <v>9.7459200000000017</v>
      </c>
      <c r="CY610">
        <f t="shared" si="66"/>
        <v>12.69</v>
      </c>
      <c r="CZ610">
        <f t="shared" si="67"/>
        <v>12.69</v>
      </c>
      <c r="DA610">
        <f t="shared" si="68"/>
        <v>1</v>
      </c>
      <c r="DB610">
        <v>0</v>
      </c>
    </row>
    <row r="611" spans="1:106" x14ac:dyDescent="0.2">
      <c r="A611">
        <f>ROW(Source!A257)</f>
        <v>257</v>
      </c>
      <c r="B611">
        <v>16483255</v>
      </c>
      <c r="C611">
        <v>16484349</v>
      </c>
      <c r="D611">
        <v>15885198</v>
      </c>
      <c r="E611">
        <v>1</v>
      </c>
      <c r="F611">
        <v>1</v>
      </c>
      <c r="G611">
        <v>1</v>
      </c>
      <c r="H611">
        <v>1</v>
      </c>
      <c r="I611" t="s">
        <v>980</v>
      </c>
      <c r="J611" t="s">
        <v>4</v>
      </c>
      <c r="K611" t="s">
        <v>981</v>
      </c>
      <c r="L611">
        <v>1191</v>
      </c>
      <c r="N611">
        <v>1013</v>
      </c>
      <c r="O611" t="s">
        <v>695</v>
      </c>
      <c r="P611" t="s">
        <v>695</v>
      </c>
      <c r="Q611">
        <v>1</v>
      </c>
      <c r="W611">
        <v>0</v>
      </c>
      <c r="X611">
        <v>-1166887252</v>
      </c>
      <c r="Y611">
        <v>5.1840000000000011</v>
      </c>
      <c r="AA611">
        <v>0</v>
      </c>
      <c r="AB611">
        <v>0</v>
      </c>
      <c r="AC611">
        <v>0</v>
      </c>
      <c r="AD611">
        <v>84.37</v>
      </c>
      <c r="AE611">
        <v>0</v>
      </c>
      <c r="AF611">
        <v>0</v>
      </c>
      <c r="AG611">
        <v>0</v>
      </c>
      <c r="AH611">
        <v>12.92</v>
      </c>
      <c r="AI611">
        <v>1</v>
      </c>
      <c r="AJ611">
        <v>1</v>
      </c>
      <c r="AK611">
        <v>1</v>
      </c>
      <c r="AL611">
        <v>6.53</v>
      </c>
      <c r="AN611">
        <v>0</v>
      </c>
      <c r="AO611">
        <v>1</v>
      </c>
      <c r="AP611">
        <v>1</v>
      </c>
      <c r="AQ611">
        <v>0</v>
      </c>
      <c r="AR611">
        <v>0</v>
      </c>
      <c r="AS611" t="s">
        <v>4</v>
      </c>
      <c r="AT611">
        <v>6.48</v>
      </c>
      <c r="AU611" t="s">
        <v>41</v>
      </c>
      <c r="AV611">
        <v>1</v>
      </c>
      <c r="AW611">
        <v>2</v>
      </c>
      <c r="AX611">
        <v>16484350</v>
      </c>
      <c r="AY611">
        <v>1</v>
      </c>
      <c r="AZ611">
        <v>0</v>
      </c>
      <c r="BA611">
        <v>589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Y611*Source!I257</f>
        <v>9.7459200000000017</v>
      </c>
      <c r="CY611">
        <f t="shared" si="66"/>
        <v>84.37</v>
      </c>
      <c r="CZ611">
        <f t="shared" si="67"/>
        <v>12.92</v>
      </c>
      <c r="DA611">
        <f t="shared" si="68"/>
        <v>6.53</v>
      </c>
      <c r="DB611">
        <v>0</v>
      </c>
    </row>
    <row r="612" spans="1:106" x14ac:dyDescent="0.2">
      <c r="A612">
        <f>ROW(Source!A257)</f>
        <v>257</v>
      </c>
      <c r="B612">
        <v>16483255</v>
      </c>
      <c r="C612">
        <v>16484349</v>
      </c>
      <c r="D612">
        <v>15884235</v>
      </c>
      <c r="E612">
        <v>1</v>
      </c>
      <c r="F612">
        <v>1</v>
      </c>
      <c r="G612">
        <v>1</v>
      </c>
      <c r="H612">
        <v>1</v>
      </c>
      <c r="I612" t="s">
        <v>982</v>
      </c>
      <c r="J612" t="s">
        <v>4</v>
      </c>
      <c r="K612" t="s">
        <v>983</v>
      </c>
      <c r="L612">
        <v>1191</v>
      </c>
      <c r="N612">
        <v>1013</v>
      </c>
      <c r="O612" t="s">
        <v>695</v>
      </c>
      <c r="P612" t="s">
        <v>695</v>
      </c>
      <c r="Q612">
        <v>1</v>
      </c>
      <c r="W612">
        <v>0</v>
      </c>
      <c r="X612">
        <v>1776637054</v>
      </c>
      <c r="Y612">
        <v>5.1840000000000011</v>
      </c>
      <c r="AA612">
        <v>0</v>
      </c>
      <c r="AB612">
        <v>0</v>
      </c>
      <c r="AC612">
        <v>0</v>
      </c>
      <c r="AD612">
        <v>82.87</v>
      </c>
      <c r="AE612">
        <v>0</v>
      </c>
      <c r="AF612">
        <v>0</v>
      </c>
      <c r="AG612">
        <v>0</v>
      </c>
      <c r="AH612">
        <v>12.69</v>
      </c>
      <c r="AI612">
        <v>1</v>
      </c>
      <c r="AJ612">
        <v>1</v>
      </c>
      <c r="AK612">
        <v>1</v>
      </c>
      <c r="AL612">
        <v>6.53</v>
      </c>
      <c r="AN612">
        <v>0</v>
      </c>
      <c r="AO612">
        <v>1</v>
      </c>
      <c r="AP612">
        <v>1</v>
      </c>
      <c r="AQ612">
        <v>0</v>
      </c>
      <c r="AR612">
        <v>0</v>
      </c>
      <c r="AS612" t="s">
        <v>4</v>
      </c>
      <c r="AT612">
        <v>6.48</v>
      </c>
      <c r="AU612" t="s">
        <v>41</v>
      </c>
      <c r="AV612">
        <v>1</v>
      </c>
      <c r="AW612">
        <v>2</v>
      </c>
      <c r="AX612">
        <v>16484351</v>
      </c>
      <c r="AY612">
        <v>1</v>
      </c>
      <c r="AZ612">
        <v>0</v>
      </c>
      <c r="BA612">
        <v>590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Y612*Source!I257</f>
        <v>9.7459200000000017</v>
      </c>
      <c r="CY612">
        <f t="shared" si="66"/>
        <v>82.87</v>
      </c>
      <c r="CZ612">
        <f t="shared" si="67"/>
        <v>12.69</v>
      </c>
      <c r="DA612">
        <f t="shared" si="68"/>
        <v>6.53</v>
      </c>
      <c r="DB612">
        <v>0</v>
      </c>
    </row>
    <row r="613" spans="1:106" x14ac:dyDescent="0.2">
      <c r="A613">
        <f>ROW(Source!A258)</f>
        <v>258</v>
      </c>
      <c r="B613">
        <v>16483241</v>
      </c>
      <c r="C613">
        <v>16484352</v>
      </c>
      <c r="D613">
        <v>15885198</v>
      </c>
      <c r="E613">
        <v>1</v>
      </c>
      <c r="F613">
        <v>1</v>
      </c>
      <c r="G613">
        <v>1</v>
      </c>
      <c r="H613">
        <v>1</v>
      </c>
      <c r="I613" t="s">
        <v>980</v>
      </c>
      <c r="J613" t="s">
        <v>4</v>
      </c>
      <c r="K613" t="s">
        <v>981</v>
      </c>
      <c r="L613">
        <v>1191</v>
      </c>
      <c r="N613">
        <v>1013</v>
      </c>
      <c r="O613" t="s">
        <v>695</v>
      </c>
      <c r="P613" t="s">
        <v>695</v>
      </c>
      <c r="Q613">
        <v>1</v>
      </c>
      <c r="W613">
        <v>0</v>
      </c>
      <c r="X613">
        <v>-1166887252</v>
      </c>
      <c r="Y613">
        <v>0.48799999999999999</v>
      </c>
      <c r="AA613">
        <v>0</v>
      </c>
      <c r="AB613">
        <v>0</v>
      </c>
      <c r="AC613">
        <v>0</v>
      </c>
      <c r="AD613">
        <v>12.92</v>
      </c>
      <c r="AE613">
        <v>0</v>
      </c>
      <c r="AF613">
        <v>0</v>
      </c>
      <c r="AG613">
        <v>0</v>
      </c>
      <c r="AH613">
        <v>12.92</v>
      </c>
      <c r="AI613">
        <v>1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1</v>
      </c>
      <c r="AQ613">
        <v>0</v>
      </c>
      <c r="AR613">
        <v>0</v>
      </c>
      <c r="AS613" t="s">
        <v>4</v>
      </c>
      <c r="AT613">
        <v>0.61</v>
      </c>
      <c r="AU613" t="s">
        <v>41</v>
      </c>
      <c r="AV613">
        <v>1</v>
      </c>
      <c r="AW613">
        <v>2</v>
      </c>
      <c r="AX613">
        <v>16484353</v>
      </c>
      <c r="AY613">
        <v>1</v>
      </c>
      <c r="AZ613">
        <v>0</v>
      </c>
      <c r="BA613">
        <v>591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Y613*Source!I258</f>
        <v>1.952</v>
      </c>
      <c r="CY613">
        <f t="shared" si="66"/>
        <v>12.92</v>
      </c>
      <c r="CZ613">
        <f t="shared" si="67"/>
        <v>12.92</v>
      </c>
      <c r="DA613">
        <f t="shared" si="68"/>
        <v>1</v>
      </c>
      <c r="DB613">
        <v>0</v>
      </c>
    </row>
    <row r="614" spans="1:106" x14ac:dyDescent="0.2">
      <c r="A614">
        <f>ROW(Source!A258)</f>
        <v>258</v>
      </c>
      <c r="B614">
        <v>16483241</v>
      </c>
      <c r="C614">
        <v>16484352</v>
      </c>
      <c r="D614">
        <v>15884235</v>
      </c>
      <c r="E614">
        <v>1</v>
      </c>
      <c r="F614">
        <v>1</v>
      </c>
      <c r="G614">
        <v>1</v>
      </c>
      <c r="H614">
        <v>1</v>
      </c>
      <c r="I614" t="s">
        <v>982</v>
      </c>
      <c r="J614" t="s">
        <v>4</v>
      </c>
      <c r="K614" t="s">
        <v>983</v>
      </c>
      <c r="L614">
        <v>1191</v>
      </c>
      <c r="N614">
        <v>1013</v>
      </c>
      <c r="O614" t="s">
        <v>695</v>
      </c>
      <c r="P614" t="s">
        <v>695</v>
      </c>
      <c r="Q614">
        <v>1</v>
      </c>
      <c r="W614">
        <v>0</v>
      </c>
      <c r="X614">
        <v>1776637054</v>
      </c>
      <c r="Y614">
        <v>0.48799999999999999</v>
      </c>
      <c r="AA614">
        <v>0</v>
      </c>
      <c r="AB614">
        <v>0</v>
      </c>
      <c r="AC614">
        <v>0</v>
      </c>
      <c r="AD614">
        <v>12.69</v>
      </c>
      <c r="AE614">
        <v>0</v>
      </c>
      <c r="AF614">
        <v>0</v>
      </c>
      <c r="AG614">
        <v>0</v>
      </c>
      <c r="AH614">
        <v>12.69</v>
      </c>
      <c r="AI614">
        <v>1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1</v>
      </c>
      <c r="AQ614">
        <v>0</v>
      </c>
      <c r="AR614">
        <v>0</v>
      </c>
      <c r="AS614" t="s">
        <v>4</v>
      </c>
      <c r="AT614">
        <v>0.61</v>
      </c>
      <c r="AU614" t="s">
        <v>41</v>
      </c>
      <c r="AV614">
        <v>1</v>
      </c>
      <c r="AW614">
        <v>2</v>
      </c>
      <c r="AX614">
        <v>16484354</v>
      </c>
      <c r="AY614">
        <v>1</v>
      </c>
      <c r="AZ614">
        <v>0</v>
      </c>
      <c r="BA614">
        <v>592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Y614*Source!I258</f>
        <v>1.952</v>
      </c>
      <c r="CY614">
        <f t="shared" si="66"/>
        <v>12.69</v>
      </c>
      <c r="CZ614">
        <f t="shared" si="67"/>
        <v>12.69</v>
      </c>
      <c r="DA614">
        <f t="shared" si="68"/>
        <v>1</v>
      </c>
      <c r="DB614">
        <v>0</v>
      </c>
    </row>
    <row r="615" spans="1:106" x14ac:dyDescent="0.2">
      <c r="A615">
        <f>ROW(Source!A259)</f>
        <v>259</v>
      </c>
      <c r="B615">
        <v>16483255</v>
      </c>
      <c r="C615">
        <v>16484352</v>
      </c>
      <c r="D615">
        <v>15885198</v>
      </c>
      <c r="E615">
        <v>1</v>
      </c>
      <c r="F615">
        <v>1</v>
      </c>
      <c r="G615">
        <v>1</v>
      </c>
      <c r="H615">
        <v>1</v>
      </c>
      <c r="I615" t="s">
        <v>980</v>
      </c>
      <c r="J615" t="s">
        <v>4</v>
      </c>
      <c r="K615" t="s">
        <v>981</v>
      </c>
      <c r="L615">
        <v>1191</v>
      </c>
      <c r="N615">
        <v>1013</v>
      </c>
      <c r="O615" t="s">
        <v>695</v>
      </c>
      <c r="P615" t="s">
        <v>695</v>
      </c>
      <c r="Q615">
        <v>1</v>
      </c>
      <c r="W615">
        <v>0</v>
      </c>
      <c r="X615">
        <v>-1166887252</v>
      </c>
      <c r="Y615">
        <v>0.48799999999999999</v>
      </c>
      <c r="AA615">
        <v>0</v>
      </c>
      <c r="AB615">
        <v>0</v>
      </c>
      <c r="AC615">
        <v>0</v>
      </c>
      <c r="AD615">
        <v>84.37</v>
      </c>
      <c r="AE615">
        <v>0</v>
      </c>
      <c r="AF615">
        <v>0</v>
      </c>
      <c r="AG615">
        <v>0</v>
      </c>
      <c r="AH615">
        <v>12.92</v>
      </c>
      <c r="AI615">
        <v>1</v>
      </c>
      <c r="AJ615">
        <v>1</v>
      </c>
      <c r="AK615">
        <v>1</v>
      </c>
      <c r="AL615">
        <v>6.53</v>
      </c>
      <c r="AN615">
        <v>0</v>
      </c>
      <c r="AO615">
        <v>1</v>
      </c>
      <c r="AP615">
        <v>1</v>
      </c>
      <c r="AQ615">
        <v>0</v>
      </c>
      <c r="AR615">
        <v>0</v>
      </c>
      <c r="AS615" t="s">
        <v>4</v>
      </c>
      <c r="AT615">
        <v>0.61</v>
      </c>
      <c r="AU615" t="s">
        <v>41</v>
      </c>
      <c r="AV615">
        <v>1</v>
      </c>
      <c r="AW615">
        <v>2</v>
      </c>
      <c r="AX615">
        <v>16484353</v>
      </c>
      <c r="AY615">
        <v>1</v>
      </c>
      <c r="AZ615">
        <v>0</v>
      </c>
      <c r="BA615">
        <v>593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Y615*Source!I259</f>
        <v>1.952</v>
      </c>
      <c r="CY615">
        <f t="shared" si="66"/>
        <v>84.37</v>
      </c>
      <c r="CZ615">
        <f t="shared" si="67"/>
        <v>12.92</v>
      </c>
      <c r="DA615">
        <f t="shared" si="68"/>
        <v>6.53</v>
      </c>
      <c r="DB615">
        <v>0</v>
      </c>
    </row>
    <row r="616" spans="1:106" x14ac:dyDescent="0.2">
      <c r="A616">
        <f>ROW(Source!A259)</f>
        <v>259</v>
      </c>
      <c r="B616">
        <v>16483255</v>
      </c>
      <c r="C616">
        <v>16484352</v>
      </c>
      <c r="D616">
        <v>15884235</v>
      </c>
      <c r="E616">
        <v>1</v>
      </c>
      <c r="F616">
        <v>1</v>
      </c>
      <c r="G616">
        <v>1</v>
      </c>
      <c r="H616">
        <v>1</v>
      </c>
      <c r="I616" t="s">
        <v>982</v>
      </c>
      <c r="J616" t="s">
        <v>4</v>
      </c>
      <c r="K616" t="s">
        <v>983</v>
      </c>
      <c r="L616">
        <v>1191</v>
      </c>
      <c r="N616">
        <v>1013</v>
      </c>
      <c r="O616" t="s">
        <v>695</v>
      </c>
      <c r="P616" t="s">
        <v>695</v>
      </c>
      <c r="Q616">
        <v>1</v>
      </c>
      <c r="W616">
        <v>0</v>
      </c>
      <c r="X616">
        <v>1776637054</v>
      </c>
      <c r="Y616">
        <v>0.48799999999999999</v>
      </c>
      <c r="AA616">
        <v>0</v>
      </c>
      <c r="AB616">
        <v>0</v>
      </c>
      <c r="AC616">
        <v>0</v>
      </c>
      <c r="AD616">
        <v>82.87</v>
      </c>
      <c r="AE616">
        <v>0</v>
      </c>
      <c r="AF616">
        <v>0</v>
      </c>
      <c r="AG616">
        <v>0</v>
      </c>
      <c r="AH616">
        <v>12.69</v>
      </c>
      <c r="AI616">
        <v>1</v>
      </c>
      <c r="AJ616">
        <v>1</v>
      </c>
      <c r="AK616">
        <v>1</v>
      </c>
      <c r="AL616">
        <v>6.53</v>
      </c>
      <c r="AN616">
        <v>0</v>
      </c>
      <c r="AO616">
        <v>1</v>
      </c>
      <c r="AP616">
        <v>1</v>
      </c>
      <c r="AQ616">
        <v>0</v>
      </c>
      <c r="AR616">
        <v>0</v>
      </c>
      <c r="AS616" t="s">
        <v>4</v>
      </c>
      <c r="AT616">
        <v>0.61</v>
      </c>
      <c r="AU616" t="s">
        <v>41</v>
      </c>
      <c r="AV616">
        <v>1</v>
      </c>
      <c r="AW616">
        <v>2</v>
      </c>
      <c r="AX616">
        <v>16484354</v>
      </c>
      <c r="AY616">
        <v>1</v>
      </c>
      <c r="AZ616">
        <v>0</v>
      </c>
      <c r="BA616">
        <v>594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Y616*Source!I259</f>
        <v>1.952</v>
      </c>
      <c r="CY616">
        <f t="shared" si="66"/>
        <v>82.87</v>
      </c>
      <c r="CZ616">
        <f t="shared" si="67"/>
        <v>12.69</v>
      </c>
      <c r="DA616">
        <f t="shared" si="68"/>
        <v>6.53</v>
      </c>
      <c r="DB616">
        <v>0</v>
      </c>
    </row>
    <row r="617" spans="1:106" x14ac:dyDescent="0.2">
      <c r="A617">
        <f>ROW(Source!A260)</f>
        <v>260</v>
      </c>
      <c r="B617">
        <v>16483241</v>
      </c>
      <c r="C617">
        <v>16484355</v>
      </c>
      <c r="D617">
        <v>15884482</v>
      </c>
      <c r="E617">
        <v>1</v>
      </c>
      <c r="F617">
        <v>1</v>
      </c>
      <c r="G617">
        <v>1</v>
      </c>
      <c r="H617">
        <v>1</v>
      </c>
      <c r="I617" t="s">
        <v>984</v>
      </c>
      <c r="J617" t="s">
        <v>4</v>
      </c>
      <c r="K617" t="s">
        <v>985</v>
      </c>
      <c r="L617">
        <v>1191</v>
      </c>
      <c r="N617">
        <v>1013</v>
      </c>
      <c r="O617" t="s">
        <v>695</v>
      </c>
      <c r="P617" t="s">
        <v>695</v>
      </c>
      <c r="Q617">
        <v>1</v>
      </c>
      <c r="W617">
        <v>0</v>
      </c>
      <c r="X617">
        <v>1197411217</v>
      </c>
      <c r="Y617">
        <v>0.72000000000000008</v>
      </c>
      <c r="AA617">
        <v>0</v>
      </c>
      <c r="AB617">
        <v>0</v>
      </c>
      <c r="AC617">
        <v>0</v>
      </c>
      <c r="AD617">
        <v>9.6199999999999992</v>
      </c>
      <c r="AE617">
        <v>0</v>
      </c>
      <c r="AF617">
        <v>0</v>
      </c>
      <c r="AG617">
        <v>0</v>
      </c>
      <c r="AH617">
        <v>9.6199999999999992</v>
      </c>
      <c r="AI617">
        <v>1</v>
      </c>
      <c r="AJ617">
        <v>1</v>
      </c>
      <c r="AK617">
        <v>1</v>
      </c>
      <c r="AL617">
        <v>1</v>
      </c>
      <c r="AN617">
        <v>0</v>
      </c>
      <c r="AO617">
        <v>1</v>
      </c>
      <c r="AP617">
        <v>1</v>
      </c>
      <c r="AQ617">
        <v>0</v>
      </c>
      <c r="AR617">
        <v>0</v>
      </c>
      <c r="AS617" t="s">
        <v>4</v>
      </c>
      <c r="AT617">
        <v>0.9</v>
      </c>
      <c r="AU617" t="s">
        <v>41</v>
      </c>
      <c r="AV617">
        <v>1</v>
      </c>
      <c r="AW617">
        <v>2</v>
      </c>
      <c r="AX617">
        <v>16484356</v>
      </c>
      <c r="AY617">
        <v>1</v>
      </c>
      <c r="AZ617">
        <v>0</v>
      </c>
      <c r="BA617">
        <v>595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Y617*Source!I260</f>
        <v>43.2</v>
      </c>
      <c r="CY617">
        <f t="shared" si="66"/>
        <v>9.6199999999999992</v>
      </c>
      <c r="CZ617">
        <f t="shared" si="67"/>
        <v>9.6199999999999992</v>
      </c>
      <c r="DA617">
        <f t="shared" si="68"/>
        <v>1</v>
      </c>
      <c r="DB617">
        <v>0</v>
      </c>
    </row>
    <row r="618" spans="1:106" x14ac:dyDescent="0.2">
      <c r="A618">
        <f>ROW(Source!A260)</f>
        <v>260</v>
      </c>
      <c r="B618">
        <v>16483241</v>
      </c>
      <c r="C618">
        <v>16484355</v>
      </c>
      <c r="D618">
        <v>15884231</v>
      </c>
      <c r="E618">
        <v>1</v>
      </c>
      <c r="F618">
        <v>1</v>
      </c>
      <c r="G618">
        <v>1</v>
      </c>
      <c r="H618">
        <v>1</v>
      </c>
      <c r="I618" t="s">
        <v>986</v>
      </c>
      <c r="J618" t="s">
        <v>4</v>
      </c>
      <c r="K618" t="s">
        <v>987</v>
      </c>
      <c r="L618">
        <v>1191</v>
      </c>
      <c r="N618">
        <v>1013</v>
      </c>
      <c r="O618" t="s">
        <v>695</v>
      </c>
      <c r="P618" t="s">
        <v>695</v>
      </c>
      <c r="Q618">
        <v>1</v>
      </c>
      <c r="W618">
        <v>0</v>
      </c>
      <c r="X618">
        <v>-1309109184</v>
      </c>
      <c r="Y618">
        <v>0.72000000000000008</v>
      </c>
      <c r="AA618">
        <v>0</v>
      </c>
      <c r="AB618">
        <v>0</v>
      </c>
      <c r="AC618">
        <v>0</v>
      </c>
      <c r="AD618">
        <v>9.17</v>
      </c>
      <c r="AE618">
        <v>0</v>
      </c>
      <c r="AF618">
        <v>0</v>
      </c>
      <c r="AG618">
        <v>0</v>
      </c>
      <c r="AH618">
        <v>9.17</v>
      </c>
      <c r="AI618">
        <v>1</v>
      </c>
      <c r="AJ618">
        <v>1</v>
      </c>
      <c r="AK618">
        <v>1</v>
      </c>
      <c r="AL618">
        <v>1</v>
      </c>
      <c r="AN618">
        <v>0</v>
      </c>
      <c r="AO618">
        <v>1</v>
      </c>
      <c r="AP618">
        <v>1</v>
      </c>
      <c r="AQ618">
        <v>0</v>
      </c>
      <c r="AR618">
        <v>0</v>
      </c>
      <c r="AS618" t="s">
        <v>4</v>
      </c>
      <c r="AT618">
        <v>0.9</v>
      </c>
      <c r="AU618" t="s">
        <v>41</v>
      </c>
      <c r="AV618">
        <v>1</v>
      </c>
      <c r="AW618">
        <v>2</v>
      </c>
      <c r="AX618">
        <v>16484357</v>
      </c>
      <c r="AY618">
        <v>1</v>
      </c>
      <c r="AZ618">
        <v>0</v>
      </c>
      <c r="BA618">
        <v>596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Y618*Source!I260</f>
        <v>43.2</v>
      </c>
      <c r="CY618">
        <f t="shared" si="66"/>
        <v>9.17</v>
      </c>
      <c r="CZ618">
        <f t="shared" si="67"/>
        <v>9.17</v>
      </c>
      <c r="DA618">
        <f t="shared" si="68"/>
        <v>1</v>
      </c>
      <c r="DB618">
        <v>0</v>
      </c>
    </row>
    <row r="619" spans="1:106" x14ac:dyDescent="0.2">
      <c r="A619">
        <f>ROW(Source!A261)</f>
        <v>261</v>
      </c>
      <c r="B619">
        <v>16483255</v>
      </c>
      <c r="C619">
        <v>16484355</v>
      </c>
      <c r="D619">
        <v>15884482</v>
      </c>
      <c r="E619">
        <v>1</v>
      </c>
      <c r="F619">
        <v>1</v>
      </c>
      <c r="G619">
        <v>1</v>
      </c>
      <c r="H619">
        <v>1</v>
      </c>
      <c r="I619" t="s">
        <v>984</v>
      </c>
      <c r="J619" t="s">
        <v>4</v>
      </c>
      <c r="K619" t="s">
        <v>985</v>
      </c>
      <c r="L619">
        <v>1191</v>
      </c>
      <c r="N619">
        <v>1013</v>
      </c>
      <c r="O619" t="s">
        <v>695</v>
      </c>
      <c r="P619" t="s">
        <v>695</v>
      </c>
      <c r="Q619">
        <v>1</v>
      </c>
      <c r="W619">
        <v>0</v>
      </c>
      <c r="X619">
        <v>1197411217</v>
      </c>
      <c r="Y619">
        <v>0.72000000000000008</v>
      </c>
      <c r="AA619">
        <v>0</v>
      </c>
      <c r="AB619">
        <v>0</v>
      </c>
      <c r="AC619">
        <v>0</v>
      </c>
      <c r="AD619">
        <v>62.82</v>
      </c>
      <c r="AE619">
        <v>0</v>
      </c>
      <c r="AF619">
        <v>0</v>
      </c>
      <c r="AG619">
        <v>0</v>
      </c>
      <c r="AH619">
        <v>9.6199999999999992</v>
      </c>
      <c r="AI619">
        <v>1</v>
      </c>
      <c r="AJ619">
        <v>1</v>
      </c>
      <c r="AK619">
        <v>1</v>
      </c>
      <c r="AL619">
        <v>6.53</v>
      </c>
      <c r="AN619">
        <v>0</v>
      </c>
      <c r="AO619">
        <v>1</v>
      </c>
      <c r="AP619">
        <v>1</v>
      </c>
      <c r="AQ619">
        <v>0</v>
      </c>
      <c r="AR619">
        <v>0</v>
      </c>
      <c r="AS619" t="s">
        <v>4</v>
      </c>
      <c r="AT619">
        <v>0.9</v>
      </c>
      <c r="AU619" t="s">
        <v>41</v>
      </c>
      <c r="AV619">
        <v>1</v>
      </c>
      <c r="AW619">
        <v>2</v>
      </c>
      <c r="AX619">
        <v>16484356</v>
      </c>
      <c r="AY619">
        <v>1</v>
      </c>
      <c r="AZ619">
        <v>0</v>
      </c>
      <c r="BA619">
        <v>597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Y619*Source!I261</f>
        <v>43.2</v>
      </c>
      <c r="CY619">
        <f t="shared" si="66"/>
        <v>62.82</v>
      </c>
      <c r="CZ619">
        <f t="shared" si="67"/>
        <v>9.6199999999999992</v>
      </c>
      <c r="DA619">
        <f t="shared" si="68"/>
        <v>6.53</v>
      </c>
      <c r="DB619">
        <v>0</v>
      </c>
    </row>
    <row r="620" spans="1:106" x14ac:dyDescent="0.2">
      <c r="A620">
        <f>ROW(Source!A261)</f>
        <v>261</v>
      </c>
      <c r="B620">
        <v>16483255</v>
      </c>
      <c r="C620">
        <v>16484355</v>
      </c>
      <c r="D620">
        <v>15884231</v>
      </c>
      <c r="E620">
        <v>1</v>
      </c>
      <c r="F620">
        <v>1</v>
      </c>
      <c r="G620">
        <v>1</v>
      </c>
      <c r="H620">
        <v>1</v>
      </c>
      <c r="I620" t="s">
        <v>986</v>
      </c>
      <c r="J620" t="s">
        <v>4</v>
      </c>
      <c r="K620" t="s">
        <v>987</v>
      </c>
      <c r="L620">
        <v>1191</v>
      </c>
      <c r="N620">
        <v>1013</v>
      </c>
      <c r="O620" t="s">
        <v>695</v>
      </c>
      <c r="P620" t="s">
        <v>695</v>
      </c>
      <c r="Q620">
        <v>1</v>
      </c>
      <c r="W620">
        <v>0</v>
      </c>
      <c r="X620">
        <v>-1309109184</v>
      </c>
      <c r="Y620">
        <v>0.72000000000000008</v>
      </c>
      <c r="AA620">
        <v>0</v>
      </c>
      <c r="AB620">
        <v>0</v>
      </c>
      <c r="AC620">
        <v>0</v>
      </c>
      <c r="AD620">
        <v>59.88</v>
      </c>
      <c r="AE620">
        <v>0</v>
      </c>
      <c r="AF620">
        <v>0</v>
      </c>
      <c r="AG620">
        <v>0</v>
      </c>
      <c r="AH620">
        <v>9.17</v>
      </c>
      <c r="AI620">
        <v>1</v>
      </c>
      <c r="AJ620">
        <v>1</v>
      </c>
      <c r="AK620">
        <v>1</v>
      </c>
      <c r="AL620">
        <v>6.53</v>
      </c>
      <c r="AN620">
        <v>0</v>
      </c>
      <c r="AO620">
        <v>1</v>
      </c>
      <c r="AP620">
        <v>1</v>
      </c>
      <c r="AQ620">
        <v>0</v>
      </c>
      <c r="AR620">
        <v>0</v>
      </c>
      <c r="AS620" t="s">
        <v>4</v>
      </c>
      <c r="AT620">
        <v>0.9</v>
      </c>
      <c r="AU620" t="s">
        <v>41</v>
      </c>
      <c r="AV620">
        <v>1</v>
      </c>
      <c r="AW620">
        <v>2</v>
      </c>
      <c r="AX620">
        <v>16484357</v>
      </c>
      <c r="AY620">
        <v>1</v>
      </c>
      <c r="AZ620">
        <v>0</v>
      </c>
      <c r="BA620">
        <v>598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Y620*Source!I261</f>
        <v>43.2</v>
      </c>
      <c r="CY620">
        <f t="shared" si="66"/>
        <v>59.88</v>
      </c>
      <c r="CZ620">
        <f t="shared" si="67"/>
        <v>9.17</v>
      </c>
      <c r="DA620">
        <f t="shared" si="68"/>
        <v>6.53</v>
      </c>
      <c r="DB620">
        <v>0</v>
      </c>
    </row>
    <row r="621" spans="1:106" x14ac:dyDescent="0.2">
      <c r="A621">
        <f>ROW(Source!A262)</f>
        <v>262</v>
      </c>
      <c r="B621">
        <v>16483241</v>
      </c>
      <c r="C621">
        <v>16484358</v>
      </c>
      <c r="D621">
        <v>15884482</v>
      </c>
      <c r="E621">
        <v>1</v>
      </c>
      <c r="F621">
        <v>1</v>
      </c>
      <c r="G621">
        <v>1</v>
      </c>
      <c r="H621">
        <v>1</v>
      </c>
      <c r="I621" t="s">
        <v>984</v>
      </c>
      <c r="J621" t="s">
        <v>4</v>
      </c>
      <c r="K621" t="s">
        <v>985</v>
      </c>
      <c r="L621">
        <v>1191</v>
      </c>
      <c r="N621">
        <v>1013</v>
      </c>
      <c r="O621" t="s">
        <v>695</v>
      </c>
      <c r="P621" t="s">
        <v>695</v>
      </c>
      <c r="Q621">
        <v>1</v>
      </c>
      <c r="W621">
        <v>0</v>
      </c>
      <c r="X621">
        <v>1197411217</v>
      </c>
      <c r="Y621">
        <v>1.4400000000000002</v>
      </c>
      <c r="AA621">
        <v>0</v>
      </c>
      <c r="AB621">
        <v>0</v>
      </c>
      <c r="AC621">
        <v>0</v>
      </c>
      <c r="AD621">
        <v>9.6199999999999992</v>
      </c>
      <c r="AE621">
        <v>0</v>
      </c>
      <c r="AF621">
        <v>0</v>
      </c>
      <c r="AG621">
        <v>0</v>
      </c>
      <c r="AH621">
        <v>9.6199999999999992</v>
      </c>
      <c r="AI621">
        <v>1</v>
      </c>
      <c r="AJ621">
        <v>1</v>
      </c>
      <c r="AK621">
        <v>1</v>
      </c>
      <c r="AL621">
        <v>1</v>
      </c>
      <c r="AN621">
        <v>0</v>
      </c>
      <c r="AO621">
        <v>1</v>
      </c>
      <c r="AP621">
        <v>1</v>
      </c>
      <c r="AQ621">
        <v>0</v>
      </c>
      <c r="AR621">
        <v>0</v>
      </c>
      <c r="AS621" t="s">
        <v>4</v>
      </c>
      <c r="AT621">
        <v>1.8</v>
      </c>
      <c r="AU621" t="s">
        <v>41</v>
      </c>
      <c r="AV621">
        <v>1</v>
      </c>
      <c r="AW621">
        <v>2</v>
      </c>
      <c r="AX621">
        <v>16484359</v>
      </c>
      <c r="AY621">
        <v>1</v>
      </c>
      <c r="AZ621">
        <v>0</v>
      </c>
      <c r="BA621">
        <v>599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Y621*Source!I262</f>
        <v>5.7600000000000007</v>
      </c>
      <c r="CY621">
        <f t="shared" si="66"/>
        <v>9.6199999999999992</v>
      </c>
      <c r="CZ621">
        <f t="shared" si="67"/>
        <v>9.6199999999999992</v>
      </c>
      <c r="DA621">
        <f t="shared" si="68"/>
        <v>1</v>
      </c>
      <c r="DB621">
        <v>0</v>
      </c>
    </row>
    <row r="622" spans="1:106" x14ac:dyDescent="0.2">
      <c r="A622">
        <f>ROW(Source!A262)</f>
        <v>262</v>
      </c>
      <c r="B622">
        <v>16483241</v>
      </c>
      <c r="C622">
        <v>16484358</v>
      </c>
      <c r="D622">
        <v>15884231</v>
      </c>
      <c r="E622">
        <v>1</v>
      </c>
      <c r="F622">
        <v>1</v>
      </c>
      <c r="G622">
        <v>1</v>
      </c>
      <c r="H622">
        <v>1</v>
      </c>
      <c r="I622" t="s">
        <v>986</v>
      </c>
      <c r="J622" t="s">
        <v>4</v>
      </c>
      <c r="K622" t="s">
        <v>987</v>
      </c>
      <c r="L622">
        <v>1191</v>
      </c>
      <c r="N622">
        <v>1013</v>
      </c>
      <c r="O622" t="s">
        <v>695</v>
      </c>
      <c r="P622" t="s">
        <v>695</v>
      </c>
      <c r="Q622">
        <v>1</v>
      </c>
      <c r="W622">
        <v>0</v>
      </c>
      <c r="X622">
        <v>-1309109184</v>
      </c>
      <c r="Y622">
        <v>1.4400000000000002</v>
      </c>
      <c r="AA622">
        <v>0</v>
      </c>
      <c r="AB622">
        <v>0</v>
      </c>
      <c r="AC622">
        <v>0</v>
      </c>
      <c r="AD622">
        <v>9.17</v>
      </c>
      <c r="AE622">
        <v>0</v>
      </c>
      <c r="AF622">
        <v>0</v>
      </c>
      <c r="AG622">
        <v>0</v>
      </c>
      <c r="AH622">
        <v>9.17</v>
      </c>
      <c r="AI622">
        <v>1</v>
      </c>
      <c r="AJ622">
        <v>1</v>
      </c>
      <c r="AK622">
        <v>1</v>
      </c>
      <c r="AL622">
        <v>1</v>
      </c>
      <c r="AN622">
        <v>0</v>
      </c>
      <c r="AO622">
        <v>1</v>
      </c>
      <c r="AP622">
        <v>1</v>
      </c>
      <c r="AQ622">
        <v>0</v>
      </c>
      <c r="AR622">
        <v>0</v>
      </c>
      <c r="AS622" t="s">
        <v>4</v>
      </c>
      <c r="AT622">
        <v>1.8</v>
      </c>
      <c r="AU622" t="s">
        <v>41</v>
      </c>
      <c r="AV622">
        <v>1</v>
      </c>
      <c r="AW622">
        <v>2</v>
      </c>
      <c r="AX622">
        <v>16484360</v>
      </c>
      <c r="AY622">
        <v>1</v>
      </c>
      <c r="AZ622">
        <v>0</v>
      </c>
      <c r="BA622">
        <v>600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Y622*Source!I262</f>
        <v>5.7600000000000007</v>
      </c>
      <c r="CY622">
        <f t="shared" si="66"/>
        <v>9.17</v>
      </c>
      <c r="CZ622">
        <f t="shared" si="67"/>
        <v>9.17</v>
      </c>
      <c r="DA622">
        <f t="shared" si="68"/>
        <v>1</v>
      </c>
      <c r="DB622">
        <v>0</v>
      </c>
    </row>
    <row r="623" spans="1:106" x14ac:dyDescent="0.2">
      <c r="A623">
        <f>ROW(Source!A263)</f>
        <v>263</v>
      </c>
      <c r="B623">
        <v>16483255</v>
      </c>
      <c r="C623">
        <v>16484358</v>
      </c>
      <c r="D623">
        <v>15884482</v>
      </c>
      <c r="E623">
        <v>1</v>
      </c>
      <c r="F623">
        <v>1</v>
      </c>
      <c r="G623">
        <v>1</v>
      </c>
      <c r="H623">
        <v>1</v>
      </c>
      <c r="I623" t="s">
        <v>984</v>
      </c>
      <c r="J623" t="s">
        <v>4</v>
      </c>
      <c r="K623" t="s">
        <v>985</v>
      </c>
      <c r="L623">
        <v>1191</v>
      </c>
      <c r="N623">
        <v>1013</v>
      </c>
      <c r="O623" t="s">
        <v>695</v>
      </c>
      <c r="P623" t="s">
        <v>695</v>
      </c>
      <c r="Q623">
        <v>1</v>
      </c>
      <c r="W623">
        <v>0</v>
      </c>
      <c r="X623">
        <v>1197411217</v>
      </c>
      <c r="Y623">
        <v>1.4400000000000002</v>
      </c>
      <c r="AA623">
        <v>0</v>
      </c>
      <c r="AB623">
        <v>0</v>
      </c>
      <c r="AC623">
        <v>0</v>
      </c>
      <c r="AD623">
        <v>62.82</v>
      </c>
      <c r="AE623">
        <v>0</v>
      </c>
      <c r="AF623">
        <v>0</v>
      </c>
      <c r="AG623">
        <v>0</v>
      </c>
      <c r="AH623">
        <v>9.6199999999999992</v>
      </c>
      <c r="AI623">
        <v>1</v>
      </c>
      <c r="AJ623">
        <v>1</v>
      </c>
      <c r="AK623">
        <v>1</v>
      </c>
      <c r="AL623">
        <v>6.53</v>
      </c>
      <c r="AN623">
        <v>0</v>
      </c>
      <c r="AO623">
        <v>1</v>
      </c>
      <c r="AP623">
        <v>1</v>
      </c>
      <c r="AQ623">
        <v>0</v>
      </c>
      <c r="AR623">
        <v>0</v>
      </c>
      <c r="AS623" t="s">
        <v>4</v>
      </c>
      <c r="AT623">
        <v>1.8</v>
      </c>
      <c r="AU623" t="s">
        <v>41</v>
      </c>
      <c r="AV623">
        <v>1</v>
      </c>
      <c r="AW623">
        <v>2</v>
      </c>
      <c r="AX623">
        <v>16484359</v>
      </c>
      <c r="AY623">
        <v>1</v>
      </c>
      <c r="AZ623">
        <v>0</v>
      </c>
      <c r="BA623">
        <v>601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Y623*Source!I263</f>
        <v>5.7600000000000007</v>
      </c>
      <c r="CY623">
        <f t="shared" si="66"/>
        <v>62.82</v>
      </c>
      <c r="CZ623">
        <f t="shared" si="67"/>
        <v>9.6199999999999992</v>
      </c>
      <c r="DA623">
        <f t="shared" si="68"/>
        <v>6.53</v>
      </c>
      <c r="DB623">
        <v>0</v>
      </c>
    </row>
    <row r="624" spans="1:106" x14ac:dyDescent="0.2">
      <c r="A624">
        <f>ROW(Source!A263)</f>
        <v>263</v>
      </c>
      <c r="B624">
        <v>16483255</v>
      </c>
      <c r="C624">
        <v>16484358</v>
      </c>
      <c r="D624">
        <v>15884231</v>
      </c>
      <c r="E624">
        <v>1</v>
      </c>
      <c r="F624">
        <v>1</v>
      </c>
      <c r="G624">
        <v>1</v>
      </c>
      <c r="H624">
        <v>1</v>
      </c>
      <c r="I624" t="s">
        <v>986</v>
      </c>
      <c r="J624" t="s">
        <v>4</v>
      </c>
      <c r="K624" t="s">
        <v>987</v>
      </c>
      <c r="L624">
        <v>1191</v>
      </c>
      <c r="N624">
        <v>1013</v>
      </c>
      <c r="O624" t="s">
        <v>695</v>
      </c>
      <c r="P624" t="s">
        <v>695</v>
      </c>
      <c r="Q624">
        <v>1</v>
      </c>
      <c r="W624">
        <v>0</v>
      </c>
      <c r="X624">
        <v>-1309109184</v>
      </c>
      <c r="Y624">
        <v>1.4400000000000002</v>
      </c>
      <c r="AA624">
        <v>0</v>
      </c>
      <c r="AB624">
        <v>0</v>
      </c>
      <c r="AC624">
        <v>0</v>
      </c>
      <c r="AD624">
        <v>59.88</v>
      </c>
      <c r="AE624">
        <v>0</v>
      </c>
      <c r="AF624">
        <v>0</v>
      </c>
      <c r="AG624">
        <v>0</v>
      </c>
      <c r="AH624">
        <v>9.17</v>
      </c>
      <c r="AI624">
        <v>1</v>
      </c>
      <c r="AJ624">
        <v>1</v>
      </c>
      <c r="AK624">
        <v>1</v>
      </c>
      <c r="AL624">
        <v>6.53</v>
      </c>
      <c r="AN624">
        <v>0</v>
      </c>
      <c r="AO624">
        <v>1</v>
      </c>
      <c r="AP624">
        <v>1</v>
      </c>
      <c r="AQ624">
        <v>0</v>
      </c>
      <c r="AR624">
        <v>0</v>
      </c>
      <c r="AS624" t="s">
        <v>4</v>
      </c>
      <c r="AT624">
        <v>1.8</v>
      </c>
      <c r="AU624" t="s">
        <v>41</v>
      </c>
      <c r="AV624">
        <v>1</v>
      </c>
      <c r="AW624">
        <v>2</v>
      </c>
      <c r="AX624">
        <v>16484360</v>
      </c>
      <c r="AY624">
        <v>1</v>
      </c>
      <c r="AZ624">
        <v>0</v>
      </c>
      <c r="BA624">
        <v>602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Y624*Source!I263</f>
        <v>5.7600000000000007</v>
      </c>
      <c r="CY624">
        <f t="shared" si="66"/>
        <v>59.88</v>
      </c>
      <c r="CZ624">
        <f t="shared" si="67"/>
        <v>9.17</v>
      </c>
      <c r="DA624">
        <f t="shared" si="68"/>
        <v>6.53</v>
      </c>
      <c r="DB624">
        <v>0</v>
      </c>
    </row>
    <row r="625" spans="1:106" x14ac:dyDescent="0.2">
      <c r="A625">
        <f>ROW(Source!A306)</f>
        <v>306</v>
      </c>
      <c r="B625">
        <v>16483241</v>
      </c>
      <c r="C625">
        <v>16484417</v>
      </c>
      <c r="D625">
        <v>15436556</v>
      </c>
      <c r="E625">
        <v>1</v>
      </c>
      <c r="F625">
        <v>1</v>
      </c>
      <c r="G625">
        <v>1</v>
      </c>
      <c r="H625">
        <v>1</v>
      </c>
      <c r="I625" t="s">
        <v>860</v>
      </c>
      <c r="J625" t="s">
        <v>4</v>
      </c>
      <c r="K625" t="s">
        <v>861</v>
      </c>
      <c r="L625">
        <v>1191</v>
      </c>
      <c r="N625">
        <v>1013</v>
      </c>
      <c r="O625" t="s">
        <v>695</v>
      </c>
      <c r="P625" t="s">
        <v>695</v>
      </c>
      <c r="Q625">
        <v>1</v>
      </c>
      <c r="W625">
        <v>0</v>
      </c>
      <c r="X625">
        <v>1069510174</v>
      </c>
      <c r="Y625">
        <v>94.83</v>
      </c>
      <c r="AA625">
        <v>0</v>
      </c>
      <c r="AB625">
        <v>0</v>
      </c>
      <c r="AC625">
        <v>0</v>
      </c>
      <c r="AD625">
        <v>9.6199999999999992</v>
      </c>
      <c r="AE625">
        <v>0</v>
      </c>
      <c r="AF625">
        <v>0</v>
      </c>
      <c r="AG625">
        <v>0</v>
      </c>
      <c r="AH625">
        <v>9.6199999999999992</v>
      </c>
      <c r="AI625">
        <v>1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0</v>
      </c>
      <c r="AQ625">
        <v>0</v>
      </c>
      <c r="AR625">
        <v>0</v>
      </c>
      <c r="AS625" t="s">
        <v>4</v>
      </c>
      <c r="AT625">
        <v>94.83</v>
      </c>
      <c r="AU625" t="s">
        <v>4</v>
      </c>
      <c r="AV625">
        <v>1</v>
      </c>
      <c r="AW625">
        <v>2</v>
      </c>
      <c r="AX625">
        <v>16484418</v>
      </c>
      <c r="AY625">
        <v>1</v>
      </c>
      <c r="AZ625">
        <v>0</v>
      </c>
      <c r="BA625">
        <v>603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Y625*Source!I306</f>
        <v>30.345600000000001</v>
      </c>
      <c r="CY625">
        <f t="shared" si="66"/>
        <v>9.6199999999999992</v>
      </c>
      <c r="CZ625">
        <f t="shared" si="67"/>
        <v>9.6199999999999992</v>
      </c>
      <c r="DA625">
        <f t="shared" si="68"/>
        <v>1</v>
      </c>
      <c r="DB625">
        <v>0</v>
      </c>
    </row>
    <row r="626" spans="1:106" x14ac:dyDescent="0.2">
      <c r="A626">
        <f>ROW(Source!A306)</f>
        <v>306</v>
      </c>
      <c r="B626">
        <v>16483241</v>
      </c>
      <c r="C626">
        <v>16484417</v>
      </c>
      <c r="D626">
        <v>15430395</v>
      </c>
      <c r="E626">
        <v>1</v>
      </c>
      <c r="F626">
        <v>1</v>
      </c>
      <c r="G626">
        <v>1</v>
      </c>
      <c r="H626">
        <v>1</v>
      </c>
      <c r="I626" t="s">
        <v>696</v>
      </c>
      <c r="J626" t="s">
        <v>4</v>
      </c>
      <c r="K626" t="s">
        <v>697</v>
      </c>
      <c r="L626">
        <v>1191</v>
      </c>
      <c r="N626">
        <v>1013</v>
      </c>
      <c r="O626" t="s">
        <v>695</v>
      </c>
      <c r="P626" t="s">
        <v>695</v>
      </c>
      <c r="Q626">
        <v>1</v>
      </c>
      <c r="W626">
        <v>0</v>
      </c>
      <c r="X626">
        <v>-1417349443</v>
      </c>
      <c r="Y626">
        <v>0.42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1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4</v>
      </c>
      <c r="AT626">
        <v>0.42</v>
      </c>
      <c r="AU626" t="s">
        <v>4</v>
      </c>
      <c r="AV626">
        <v>2</v>
      </c>
      <c r="AW626">
        <v>2</v>
      </c>
      <c r="AX626">
        <v>16484419</v>
      </c>
      <c r="AY626">
        <v>1</v>
      </c>
      <c r="AZ626">
        <v>0</v>
      </c>
      <c r="BA626">
        <v>604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Y626*Source!I306</f>
        <v>0.13439999999999999</v>
      </c>
      <c r="CY626">
        <f t="shared" si="66"/>
        <v>0</v>
      </c>
      <c r="CZ626">
        <f t="shared" si="67"/>
        <v>0</v>
      </c>
      <c r="DA626">
        <f t="shared" si="68"/>
        <v>1</v>
      </c>
      <c r="DB626">
        <v>0</v>
      </c>
    </row>
    <row r="627" spans="1:106" x14ac:dyDescent="0.2">
      <c r="A627">
        <f>ROW(Source!A306)</f>
        <v>306</v>
      </c>
      <c r="B627">
        <v>16483241</v>
      </c>
      <c r="C627">
        <v>16484417</v>
      </c>
      <c r="D627">
        <v>15247974</v>
      </c>
      <c r="E627">
        <v>1</v>
      </c>
      <c r="F627">
        <v>1</v>
      </c>
      <c r="G627">
        <v>1</v>
      </c>
      <c r="H627">
        <v>2</v>
      </c>
      <c r="I627" t="s">
        <v>716</v>
      </c>
      <c r="J627" t="s">
        <v>717</v>
      </c>
      <c r="K627" t="s">
        <v>718</v>
      </c>
      <c r="L627">
        <v>1368</v>
      </c>
      <c r="N627">
        <v>1011</v>
      </c>
      <c r="O627" t="s">
        <v>701</v>
      </c>
      <c r="P627" t="s">
        <v>701</v>
      </c>
      <c r="Q627">
        <v>1</v>
      </c>
      <c r="W627">
        <v>0</v>
      </c>
      <c r="X627">
        <v>1188625873</v>
      </c>
      <c r="Y627">
        <v>0.21</v>
      </c>
      <c r="AA627">
        <v>0</v>
      </c>
      <c r="AB627">
        <v>31.26</v>
      </c>
      <c r="AC627">
        <v>13.5</v>
      </c>
      <c r="AD627">
        <v>0</v>
      </c>
      <c r="AE627">
        <v>0</v>
      </c>
      <c r="AF627">
        <v>31.26</v>
      </c>
      <c r="AG627">
        <v>13.5</v>
      </c>
      <c r="AH627">
        <v>0</v>
      </c>
      <c r="AI627">
        <v>1</v>
      </c>
      <c r="AJ627">
        <v>1</v>
      </c>
      <c r="AK627">
        <v>1</v>
      </c>
      <c r="AL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4</v>
      </c>
      <c r="AT627">
        <v>0.21</v>
      </c>
      <c r="AU627" t="s">
        <v>4</v>
      </c>
      <c r="AV627">
        <v>0</v>
      </c>
      <c r="AW627">
        <v>2</v>
      </c>
      <c r="AX627">
        <v>16484420</v>
      </c>
      <c r="AY627">
        <v>1</v>
      </c>
      <c r="AZ627">
        <v>0</v>
      </c>
      <c r="BA627">
        <v>605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Y627*Source!I306</f>
        <v>6.7199999999999996E-2</v>
      </c>
      <c r="CY627">
        <f>AB627</f>
        <v>31.26</v>
      </c>
      <c r="CZ627">
        <f>AF627</f>
        <v>31.26</v>
      </c>
      <c r="DA627">
        <f>AJ627</f>
        <v>1</v>
      </c>
      <c r="DB627">
        <v>0</v>
      </c>
    </row>
    <row r="628" spans="1:106" x14ac:dyDescent="0.2">
      <c r="A628">
        <f>ROW(Source!A306)</f>
        <v>306</v>
      </c>
      <c r="B628">
        <v>16483241</v>
      </c>
      <c r="C628">
        <v>16484417</v>
      </c>
      <c r="D628">
        <v>15249073</v>
      </c>
      <c r="E628">
        <v>1</v>
      </c>
      <c r="F628">
        <v>1</v>
      </c>
      <c r="G628">
        <v>1</v>
      </c>
      <c r="H628">
        <v>2</v>
      </c>
      <c r="I628" t="s">
        <v>698</v>
      </c>
      <c r="J628" t="s">
        <v>699</v>
      </c>
      <c r="K628" t="s">
        <v>700</v>
      </c>
      <c r="L628">
        <v>1368</v>
      </c>
      <c r="N628">
        <v>1011</v>
      </c>
      <c r="O628" t="s">
        <v>701</v>
      </c>
      <c r="P628" t="s">
        <v>701</v>
      </c>
      <c r="Q628">
        <v>1</v>
      </c>
      <c r="W628">
        <v>0</v>
      </c>
      <c r="X628">
        <v>1372534845</v>
      </c>
      <c r="Y628">
        <v>0.21</v>
      </c>
      <c r="AA628">
        <v>0</v>
      </c>
      <c r="AB628">
        <v>65.709999999999994</v>
      </c>
      <c r="AC628">
        <v>11.6</v>
      </c>
      <c r="AD628">
        <v>0</v>
      </c>
      <c r="AE628">
        <v>0</v>
      </c>
      <c r="AF628">
        <v>65.709999999999994</v>
      </c>
      <c r="AG628">
        <v>11.6</v>
      </c>
      <c r="AH628">
        <v>0</v>
      </c>
      <c r="AI628">
        <v>1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0</v>
      </c>
      <c r="AQ628">
        <v>0</v>
      </c>
      <c r="AR628">
        <v>0</v>
      </c>
      <c r="AS628" t="s">
        <v>4</v>
      </c>
      <c r="AT628">
        <v>0.21</v>
      </c>
      <c r="AU628" t="s">
        <v>4</v>
      </c>
      <c r="AV628">
        <v>0</v>
      </c>
      <c r="AW628">
        <v>2</v>
      </c>
      <c r="AX628">
        <v>16484421</v>
      </c>
      <c r="AY628">
        <v>1</v>
      </c>
      <c r="AZ628">
        <v>0</v>
      </c>
      <c r="BA628">
        <v>606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Y628*Source!I306</f>
        <v>6.7199999999999996E-2</v>
      </c>
      <c r="CY628">
        <f>AB628</f>
        <v>65.709999999999994</v>
      </c>
      <c r="CZ628">
        <f>AF628</f>
        <v>65.709999999999994</v>
      </c>
      <c r="DA628">
        <f>AJ628</f>
        <v>1</v>
      </c>
      <c r="DB628">
        <v>0</v>
      </c>
    </row>
    <row r="629" spans="1:106" x14ac:dyDescent="0.2">
      <c r="A629">
        <f>ROW(Source!A306)</f>
        <v>306</v>
      </c>
      <c r="B629">
        <v>16483241</v>
      </c>
      <c r="C629">
        <v>16484417</v>
      </c>
      <c r="D629">
        <v>15249308</v>
      </c>
      <c r="E629">
        <v>1</v>
      </c>
      <c r="F629">
        <v>1</v>
      </c>
      <c r="G629">
        <v>1</v>
      </c>
      <c r="H629">
        <v>2</v>
      </c>
      <c r="I629" t="s">
        <v>988</v>
      </c>
      <c r="J629" t="s">
        <v>989</v>
      </c>
      <c r="K629" t="s">
        <v>990</v>
      </c>
      <c r="L629">
        <v>1368</v>
      </c>
      <c r="N629">
        <v>1011</v>
      </c>
      <c r="O629" t="s">
        <v>701</v>
      </c>
      <c r="P629" t="s">
        <v>701</v>
      </c>
      <c r="Q629">
        <v>1</v>
      </c>
      <c r="W629">
        <v>0</v>
      </c>
      <c r="X629">
        <v>792402865</v>
      </c>
      <c r="Y629">
        <v>3.07</v>
      </c>
      <c r="AA629">
        <v>0</v>
      </c>
      <c r="AB629">
        <v>1.2</v>
      </c>
      <c r="AC629">
        <v>0</v>
      </c>
      <c r="AD629">
        <v>0</v>
      </c>
      <c r="AE629">
        <v>0</v>
      </c>
      <c r="AF629">
        <v>1.2</v>
      </c>
      <c r="AG629">
        <v>0</v>
      </c>
      <c r="AH629">
        <v>0</v>
      </c>
      <c r="AI629">
        <v>1</v>
      </c>
      <c r="AJ629">
        <v>1</v>
      </c>
      <c r="AK629">
        <v>1</v>
      </c>
      <c r="AL629">
        <v>1</v>
      </c>
      <c r="AN629">
        <v>0</v>
      </c>
      <c r="AO629">
        <v>1</v>
      </c>
      <c r="AP629">
        <v>0</v>
      </c>
      <c r="AQ629">
        <v>0</v>
      </c>
      <c r="AR629">
        <v>0</v>
      </c>
      <c r="AS629" t="s">
        <v>4</v>
      </c>
      <c r="AT629">
        <v>3.07</v>
      </c>
      <c r="AU629" t="s">
        <v>4</v>
      </c>
      <c r="AV629">
        <v>0</v>
      </c>
      <c r="AW629">
        <v>2</v>
      </c>
      <c r="AX629">
        <v>16484422</v>
      </c>
      <c r="AY629">
        <v>1</v>
      </c>
      <c r="AZ629">
        <v>0</v>
      </c>
      <c r="BA629">
        <v>607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Y629*Source!I306</f>
        <v>0.98239999999999994</v>
      </c>
      <c r="CY629">
        <f>AB629</f>
        <v>1.2</v>
      </c>
      <c r="CZ629">
        <f>AF629</f>
        <v>1.2</v>
      </c>
      <c r="DA629">
        <f>AJ629</f>
        <v>1</v>
      </c>
      <c r="DB629">
        <v>0</v>
      </c>
    </row>
    <row r="630" spans="1:106" x14ac:dyDescent="0.2">
      <c r="A630">
        <f>ROW(Source!A306)</f>
        <v>306</v>
      </c>
      <c r="B630">
        <v>16483241</v>
      </c>
      <c r="C630">
        <v>16484417</v>
      </c>
      <c r="D630">
        <v>15249377</v>
      </c>
      <c r="E630">
        <v>1</v>
      </c>
      <c r="F630">
        <v>1</v>
      </c>
      <c r="G630">
        <v>1</v>
      </c>
      <c r="H630">
        <v>2</v>
      </c>
      <c r="I630" t="s">
        <v>702</v>
      </c>
      <c r="J630" t="s">
        <v>703</v>
      </c>
      <c r="K630" t="s">
        <v>704</v>
      </c>
      <c r="L630">
        <v>1368</v>
      </c>
      <c r="N630">
        <v>1011</v>
      </c>
      <c r="O630" t="s">
        <v>701</v>
      </c>
      <c r="P630" t="s">
        <v>701</v>
      </c>
      <c r="Q630">
        <v>1</v>
      </c>
      <c r="W630">
        <v>0</v>
      </c>
      <c r="X630">
        <v>-353815937</v>
      </c>
      <c r="Y630">
        <v>4.58</v>
      </c>
      <c r="AA630">
        <v>0</v>
      </c>
      <c r="AB630">
        <v>8.1</v>
      </c>
      <c r="AC630">
        <v>0</v>
      </c>
      <c r="AD630">
        <v>0</v>
      </c>
      <c r="AE630">
        <v>0</v>
      </c>
      <c r="AF630">
        <v>8.1</v>
      </c>
      <c r="AG630">
        <v>0</v>
      </c>
      <c r="AH630">
        <v>0</v>
      </c>
      <c r="AI630">
        <v>1</v>
      </c>
      <c r="AJ630">
        <v>1</v>
      </c>
      <c r="AK630">
        <v>1</v>
      </c>
      <c r="AL630">
        <v>1</v>
      </c>
      <c r="AN630">
        <v>0</v>
      </c>
      <c r="AO630">
        <v>1</v>
      </c>
      <c r="AP630">
        <v>0</v>
      </c>
      <c r="AQ630">
        <v>0</v>
      </c>
      <c r="AR630">
        <v>0</v>
      </c>
      <c r="AS630" t="s">
        <v>4</v>
      </c>
      <c r="AT630">
        <v>4.58</v>
      </c>
      <c r="AU630" t="s">
        <v>4</v>
      </c>
      <c r="AV630">
        <v>0</v>
      </c>
      <c r="AW630">
        <v>2</v>
      </c>
      <c r="AX630">
        <v>16484423</v>
      </c>
      <c r="AY630">
        <v>1</v>
      </c>
      <c r="AZ630">
        <v>0</v>
      </c>
      <c r="BA630">
        <v>608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Y630*Source!I306</f>
        <v>1.4656</v>
      </c>
      <c r="CY630">
        <f>AB630</f>
        <v>8.1</v>
      </c>
      <c r="CZ630">
        <f>AF630</f>
        <v>8.1</v>
      </c>
      <c r="DA630">
        <f>AJ630</f>
        <v>1</v>
      </c>
      <c r="DB630">
        <v>0</v>
      </c>
    </row>
    <row r="631" spans="1:106" x14ac:dyDescent="0.2">
      <c r="A631">
        <f>ROW(Source!A306)</f>
        <v>306</v>
      </c>
      <c r="B631">
        <v>16483241</v>
      </c>
      <c r="C631">
        <v>16484417</v>
      </c>
      <c r="D631">
        <v>15165634</v>
      </c>
      <c r="E631">
        <v>1</v>
      </c>
      <c r="F631">
        <v>1</v>
      </c>
      <c r="G631">
        <v>1</v>
      </c>
      <c r="H631">
        <v>3</v>
      </c>
      <c r="I631" t="s">
        <v>991</v>
      </c>
      <c r="J631" t="s">
        <v>992</v>
      </c>
      <c r="K631" t="s">
        <v>993</v>
      </c>
      <c r="L631">
        <v>1339</v>
      </c>
      <c r="N631">
        <v>1007</v>
      </c>
      <c r="O631" t="s">
        <v>166</v>
      </c>
      <c r="P631" t="s">
        <v>166</v>
      </c>
      <c r="Q631">
        <v>1</v>
      </c>
      <c r="W631">
        <v>0</v>
      </c>
      <c r="X631">
        <v>1706747518</v>
      </c>
      <c r="Y631">
        <v>0.23</v>
      </c>
      <c r="AA631">
        <v>38.51</v>
      </c>
      <c r="AB631">
        <v>0</v>
      </c>
      <c r="AC631">
        <v>0</v>
      </c>
      <c r="AD631">
        <v>0</v>
      </c>
      <c r="AE631">
        <v>38.51</v>
      </c>
      <c r="AF631">
        <v>0</v>
      </c>
      <c r="AG631">
        <v>0</v>
      </c>
      <c r="AH631">
        <v>0</v>
      </c>
      <c r="AI631">
        <v>1</v>
      </c>
      <c r="AJ631">
        <v>1</v>
      </c>
      <c r="AK631">
        <v>1</v>
      </c>
      <c r="AL631">
        <v>1</v>
      </c>
      <c r="AN631">
        <v>0</v>
      </c>
      <c r="AO631">
        <v>1</v>
      </c>
      <c r="AP631">
        <v>0</v>
      </c>
      <c r="AQ631">
        <v>0</v>
      </c>
      <c r="AR631">
        <v>0</v>
      </c>
      <c r="AS631" t="s">
        <v>4</v>
      </c>
      <c r="AT631">
        <v>0.23</v>
      </c>
      <c r="AU631" t="s">
        <v>4</v>
      </c>
      <c r="AV631">
        <v>0</v>
      </c>
      <c r="AW631">
        <v>2</v>
      </c>
      <c r="AX631">
        <v>16484424</v>
      </c>
      <c r="AY631">
        <v>1</v>
      </c>
      <c r="AZ631">
        <v>0</v>
      </c>
      <c r="BA631">
        <v>609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Y631*Source!I306</f>
        <v>7.3599999999999999E-2</v>
      </c>
      <c r="CY631">
        <f t="shared" ref="CY631:CY638" si="69">AA631</f>
        <v>38.51</v>
      </c>
      <c r="CZ631">
        <f t="shared" ref="CZ631:CZ638" si="70">AE631</f>
        <v>38.51</v>
      </c>
      <c r="DA631">
        <f t="shared" ref="DA631:DA638" si="71">AI631</f>
        <v>1</v>
      </c>
      <c r="DB631">
        <v>0</v>
      </c>
    </row>
    <row r="632" spans="1:106" x14ac:dyDescent="0.2">
      <c r="A632">
        <f>ROW(Source!A306)</f>
        <v>306</v>
      </c>
      <c r="B632">
        <v>16483241</v>
      </c>
      <c r="C632">
        <v>16484417</v>
      </c>
      <c r="D632">
        <v>15165653</v>
      </c>
      <c r="E632">
        <v>1</v>
      </c>
      <c r="F632">
        <v>1</v>
      </c>
      <c r="G632">
        <v>1</v>
      </c>
      <c r="H632">
        <v>3</v>
      </c>
      <c r="I632" t="s">
        <v>994</v>
      </c>
      <c r="J632" t="s">
        <v>995</v>
      </c>
      <c r="K632" t="s">
        <v>996</v>
      </c>
      <c r="L632">
        <v>1339</v>
      </c>
      <c r="N632">
        <v>1007</v>
      </c>
      <c r="O632" t="s">
        <v>166</v>
      </c>
      <c r="P632" t="s">
        <v>166</v>
      </c>
      <c r="Q632">
        <v>1</v>
      </c>
      <c r="W632">
        <v>0</v>
      </c>
      <c r="X632">
        <v>1262771840</v>
      </c>
      <c r="Y632">
        <v>0.51</v>
      </c>
      <c r="AA632">
        <v>6.22</v>
      </c>
      <c r="AB632">
        <v>0</v>
      </c>
      <c r="AC632">
        <v>0</v>
      </c>
      <c r="AD632">
        <v>0</v>
      </c>
      <c r="AE632">
        <v>6.22</v>
      </c>
      <c r="AF632">
        <v>0</v>
      </c>
      <c r="AG632">
        <v>0</v>
      </c>
      <c r="AH632">
        <v>0</v>
      </c>
      <c r="AI632">
        <v>1</v>
      </c>
      <c r="AJ632">
        <v>1</v>
      </c>
      <c r="AK632">
        <v>1</v>
      </c>
      <c r="AL632">
        <v>1</v>
      </c>
      <c r="AN632">
        <v>0</v>
      </c>
      <c r="AO632">
        <v>1</v>
      </c>
      <c r="AP632">
        <v>0</v>
      </c>
      <c r="AQ632">
        <v>0</v>
      </c>
      <c r="AR632">
        <v>0</v>
      </c>
      <c r="AS632" t="s">
        <v>4</v>
      </c>
      <c r="AT632">
        <v>0.51</v>
      </c>
      <c r="AU632" t="s">
        <v>4</v>
      </c>
      <c r="AV632">
        <v>0</v>
      </c>
      <c r="AW632">
        <v>2</v>
      </c>
      <c r="AX632">
        <v>16484425</v>
      </c>
      <c r="AY632">
        <v>1</v>
      </c>
      <c r="AZ632">
        <v>0</v>
      </c>
      <c r="BA632">
        <v>610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Y632*Source!I306</f>
        <v>0.16320000000000001</v>
      </c>
      <c r="CY632">
        <f t="shared" si="69"/>
        <v>6.22</v>
      </c>
      <c r="CZ632">
        <f t="shared" si="70"/>
        <v>6.22</v>
      </c>
      <c r="DA632">
        <f t="shared" si="71"/>
        <v>1</v>
      </c>
      <c r="DB632">
        <v>0</v>
      </c>
    </row>
    <row r="633" spans="1:106" x14ac:dyDescent="0.2">
      <c r="A633">
        <f>ROW(Source!A306)</f>
        <v>306</v>
      </c>
      <c r="B633">
        <v>16483241</v>
      </c>
      <c r="C633">
        <v>16484417</v>
      </c>
      <c r="D633">
        <v>15167963</v>
      </c>
      <c r="E633">
        <v>1</v>
      </c>
      <c r="F633">
        <v>1</v>
      </c>
      <c r="G633">
        <v>1</v>
      </c>
      <c r="H633">
        <v>3</v>
      </c>
      <c r="I633" t="s">
        <v>997</v>
      </c>
      <c r="J633" t="s">
        <v>998</v>
      </c>
      <c r="K633" t="s">
        <v>999</v>
      </c>
      <c r="L633">
        <v>1346</v>
      </c>
      <c r="N633">
        <v>1009</v>
      </c>
      <c r="O633" t="s">
        <v>550</v>
      </c>
      <c r="P633" t="s">
        <v>550</v>
      </c>
      <c r="Q633">
        <v>1</v>
      </c>
      <c r="W633">
        <v>0</v>
      </c>
      <c r="X633">
        <v>-490687590</v>
      </c>
      <c r="Y633">
        <v>0.05</v>
      </c>
      <c r="AA633">
        <v>37.29</v>
      </c>
      <c r="AB633">
        <v>0</v>
      </c>
      <c r="AC633">
        <v>0</v>
      </c>
      <c r="AD633">
        <v>0</v>
      </c>
      <c r="AE633">
        <v>37.29</v>
      </c>
      <c r="AF633">
        <v>0</v>
      </c>
      <c r="AG633">
        <v>0</v>
      </c>
      <c r="AH633">
        <v>0</v>
      </c>
      <c r="AI633">
        <v>1</v>
      </c>
      <c r="AJ633">
        <v>1</v>
      </c>
      <c r="AK633">
        <v>1</v>
      </c>
      <c r="AL633">
        <v>1</v>
      </c>
      <c r="AN633">
        <v>0</v>
      </c>
      <c r="AO633">
        <v>1</v>
      </c>
      <c r="AP633">
        <v>0</v>
      </c>
      <c r="AQ633">
        <v>0</v>
      </c>
      <c r="AR633">
        <v>0</v>
      </c>
      <c r="AS633" t="s">
        <v>4</v>
      </c>
      <c r="AT633">
        <v>0.05</v>
      </c>
      <c r="AU633" t="s">
        <v>4</v>
      </c>
      <c r="AV633">
        <v>0</v>
      </c>
      <c r="AW633">
        <v>2</v>
      </c>
      <c r="AX633">
        <v>16484426</v>
      </c>
      <c r="AY633">
        <v>1</v>
      </c>
      <c r="AZ633">
        <v>0</v>
      </c>
      <c r="BA633">
        <v>611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Y633*Source!I306</f>
        <v>1.6E-2</v>
      </c>
      <c r="CY633">
        <f t="shared" si="69"/>
        <v>37.29</v>
      </c>
      <c r="CZ633">
        <f t="shared" si="70"/>
        <v>37.29</v>
      </c>
      <c r="DA633">
        <f t="shared" si="71"/>
        <v>1</v>
      </c>
      <c r="DB633">
        <v>0</v>
      </c>
    </row>
    <row r="634" spans="1:106" x14ac:dyDescent="0.2">
      <c r="A634">
        <f>ROW(Source!A306)</f>
        <v>306</v>
      </c>
      <c r="B634">
        <v>16483241</v>
      </c>
      <c r="C634">
        <v>16484417</v>
      </c>
      <c r="D634">
        <v>15168695</v>
      </c>
      <c r="E634">
        <v>1</v>
      </c>
      <c r="F634">
        <v>1</v>
      </c>
      <c r="G634">
        <v>1</v>
      </c>
      <c r="H634">
        <v>3</v>
      </c>
      <c r="I634" t="s">
        <v>1000</v>
      </c>
      <c r="J634" t="s">
        <v>1001</v>
      </c>
      <c r="K634" t="s">
        <v>1002</v>
      </c>
      <c r="L634">
        <v>1348</v>
      </c>
      <c r="N634">
        <v>1009</v>
      </c>
      <c r="O634" t="s">
        <v>199</v>
      </c>
      <c r="P634" t="s">
        <v>199</v>
      </c>
      <c r="Q634">
        <v>1000</v>
      </c>
      <c r="W634">
        <v>0</v>
      </c>
      <c r="X634">
        <v>-531507062</v>
      </c>
      <c r="Y634">
        <v>4.0000000000000002E-4</v>
      </c>
      <c r="AA634">
        <v>13560</v>
      </c>
      <c r="AB634">
        <v>0</v>
      </c>
      <c r="AC634">
        <v>0</v>
      </c>
      <c r="AD634">
        <v>0</v>
      </c>
      <c r="AE634">
        <v>13560</v>
      </c>
      <c r="AF634">
        <v>0</v>
      </c>
      <c r="AG634">
        <v>0</v>
      </c>
      <c r="AH634">
        <v>0</v>
      </c>
      <c r="AI634">
        <v>1</v>
      </c>
      <c r="AJ634">
        <v>1</v>
      </c>
      <c r="AK634">
        <v>1</v>
      </c>
      <c r="AL634">
        <v>1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4</v>
      </c>
      <c r="AT634">
        <v>4.0000000000000002E-4</v>
      </c>
      <c r="AU634" t="s">
        <v>4</v>
      </c>
      <c r="AV634">
        <v>0</v>
      </c>
      <c r="AW634">
        <v>2</v>
      </c>
      <c r="AX634">
        <v>16484427</v>
      </c>
      <c r="AY634">
        <v>1</v>
      </c>
      <c r="AZ634">
        <v>0</v>
      </c>
      <c r="BA634">
        <v>612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Y634*Source!I306</f>
        <v>1.2800000000000002E-4</v>
      </c>
      <c r="CY634">
        <f t="shared" si="69"/>
        <v>13560</v>
      </c>
      <c r="CZ634">
        <f t="shared" si="70"/>
        <v>13560</v>
      </c>
      <c r="DA634">
        <f t="shared" si="71"/>
        <v>1</v>
      </c>
      <c r="DB634">
        <v>0</v>
      </c>
    </row>
    <row r="635" spans="1:106" x14ac:dyDescent="0.2">
      <c r="A635">
        <f>ROW(Source!A306)</f>
        <v>306</v>
      </c>
      <c r="B635">
        <v>16483241</v>
      </c>
      <c r="C635">
        <v>16484417</v>
      </c>
      <c r="D635">
        <v>15168763</v>
      </c>
      <c r="E635">
        <v>1</v>
      </c>
      <c r="F635">
        <v>1</v>
      </c>
      <c r="G635">
        <v>1</v>
      </c>
      <c r="H635">
        <v>3</v>
      </c>
      <c r="I635" t="s">
        <v>1003</v>
      </c>
      <c r="J635" t="s">
        <v>1004</v>
      </c>
      <c r="K635" t="s">
        <v>1005</v>
      </c>
      <c r="L635">
        <v>1348</v>
      </c>
      <c r="N635">
        <v>1009</v>
      </c>
      <c r="O635" t="s">
        <v>199</v>
      </c>
      <c r="P635" t="s">
        <v>199</v>
      </c>
      <c r="Q635">
        <v>1000</v>
      </c>
      <c r="W635">
        <v>0</v>
      </c>
      <c r="X635">
        <v>-1068056325</v>
      </c>
      <c r="Y635">
        <v>1.9E-3</v>
      </c>
      <c r="AA635">
        <v>10362</v>
      </c>
      <c r="AB635">
        <v>0</v>
      </c>
      <c r="AC635">
        <v>0</v>
      </c>
      <c r="AD635">
        <v>0</v>
      </c>
      <c r="AE635">
        <v>10362</v>
      </c>
      <c r="AF635">
        <v>0</v>
      </c>
      <c r="AG635">
        <v>0</v>
      </c>
      <c r="AH635">
        <v>0</v>
      </c>
      <c r="AI635">
        <v>1</v>
      </c>
      <c r="AJ635">
        <v>1</v>
      </c>
      <c r="AK635">
        <v>1</v>
      </c>
      <c r="AL635">
        <v>1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4</v>
      </c>
      <c r="AT635">
        <v>1.9E-3</v>
      </c>
      <c r="AU635" t="s">
        <v>4</v>
      </c>
      <c r="AV635">
        <v>0</v>
      </c>
      <c r="AW635">
        <v>2</v>
      </c>
      <c r="AX635">
        <v>16484428</v>
      </c>
      <c r="AY635">
        <v>1</v>
      </c>
      <c r="AZ635">
        <v>0</v>
      </c>
      <c r="BA635">
        <v>613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Y635*Source!I306</f>
        <v>6.0800000000000003E-4</v>
      </c>
      <c r="CY635">
        <f t="shared" si="69"/>
        <v>10362</v>
      </c>
      <c r="CZ635">
        <f t="shared" si="70"/>
        <v>10362</v>
      </c>
      <c r="DA635">
        <f t="shared" si="71"/>
        <v>1</v>
      </c>
      <c r="DB635">
        <v>0</v>
      </c>
    </row>
    <row r="636" spans="1:106" x14ac:dyDescent="0.2">
      <c r="A636">
        <f>ROW(Source!A306)</f>
        <v>306</v>
      </c>
      <c r="B636">
        <v>16483241</v>
      </c>
      <c r="C636">
        <v>16484417</v>
      </c>
      <c r="D636">
        <v>15203740</v>
      </c>
      <c r="E636">
        <v>1</v>
      </c>
      <c r="F636">
        <v>1</v>
      </c>
      <c r="G636">
        <v>1</v>
      </c>
      <c r="H636">
        <v>3</v>
      </c>
      <c r="I636" t="s">
        <v>1006</v>
      </c>
      <c r="J636" t="s">
        <v>1007</v>
      </c>
      <c r="K636" t="s">
        <v>1008</v>
      </c>
      <c r="L636">
        <v>1348</v>
      </c>
      <c r="N636">
        <v>1009</v>
      </c>
      <c r="O636" t="s">
        <v>199</v>
      </c>
      <c r="P636" t="s">
        <v>199</v>
      </c>
      <c r="Q636">
        <v>1000</v>
      </c>
      <c r="W636">
        <v>0</v>
      </c>
      <c r="X636">
        <v>570223526</v>
      </c>
      <c r="Y636">
        <v>1.1E-4</v>
      </c>
      <c r="AA636">
        <v>15119</v>
      </c>
      <c r="AB636">
        <v>0</v>
      </c>
      <c r="AC636">
        <v>0</v>
      </c>
      <c r="AD636">
        <v>0</v>
      </c>
      <c r="AE636">
        <v>15119</v>
      </c>
      <c r="AF636">
        <v>0</v>
      </c>
      <c r="AG636">
        <v>0</v>
      </c>
      <c r="AH636">
        <v>0</v>
      </c>
      <c r="AI636">
        <v>1</v>
      </c>
      <c r="AJ636">
        <v>1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4</v>
      </c>
      <c r="AT636">
        <v>1.1E-4</v>
      </c>
      <c r="AU636" t="s">
        <v>4</v>
      </c>
      <c r="AV636">
        <v>0</v>
      </c>
      <c r="AW636">
        <v>2</v>
      </c>
      <c r="AX636">
        <v>16484429</v>
      </c>
      <c r="AY636">
        <v>1</v>
      </c>
      <c r="AZ636">
        <v>0</v>
      </c>
      <c r="BA636">
        <v>614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Y636*Source!I306</f>
        <v>3.5200000000000002E-5</v>
      </c>
      <c r="CY636">
        <f t="shared" si="69"/>
        <v>15119</v>
      </c>
      <c r="CZ636">
        <f t="shared" si="70"/>
        <v>15119</v>
      </c>
      <c r="DA636">
        <f t="shared" si="71"/>
        <v>1</v>
      </c>
      <c r="DB636">
        <v>0</v>
      </c>
    </row>
    <row r="637" spans="1:106" x14ac:dyDescent="0.2">
      <c r="A637">
        <f>ROW(Source!A306)</f>
        <v>306</v>
      </c>
      <c r="B637">
        <v>16483241</v>
      </c>
      <c r="C637">
        <v>16484417</v>
      </c>
      <c r="D637">
        <v>15204468</v>
      </c>
      <c r="E637">
        <v>1</v>
      </c>
      <c r="F637">
        <v>1</v>
      </c>
      <c r="G637">
        <v>1</v>
      </c>
      <c r="H637">
        <v>3</v>
      </c>
      <c r="I637" t="s">
        <v>1009</v>
      </c>
      <c r="J637" t="s">
        <v>1010</v>
      </c>
      <c r="K637" t="s">
        <v>1011</v>
      </c>
      <c r="L637">
        <v>1348</v>
      </c>
      <c r="N637">
        <v>1009</v>
      </c>
      <c r="O637" t="s">
        <v>199</v>
      </c>
      <c r="P637" t="s">
        <v>199</v>
      </c>
      <c r="Q637">
        <v>1000</v>
      </c>
      <c r="W637">
        <v>0</v>
      </c>
      <c r="X637">
        <v>-909021926</v>
      </c>
      <c r="Y637">
        <v>5.0000000000000002E-5</v>
      </c>
      <c r="AA637">
        <v>16950</v>
      </c>
      <c r="AB637">
        <v>0</v>
      </c>
      <c r="AC637">
        <v>0</v>
      </c>
      <c r="AD637">
        <v>0</v>
      </c>
      <c r="AE637">
        <v>16950</v>
      </c>
      <c r="AF637">
        <v>0</v>
      </c>
      <c r="AG637">
        <v>0</v>
      </c>
      <c r="AH637">
        <v>0</v>
      </c>
      <c r="AI637">
        <v>1</v>
      </c>
      <c r="AJ637">
        <v>1</v>
      </c>
      <c r="AK637">
        <v>1</v>
      </c>
      <c r="AL637">
        <v>1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4</v>
      </c>
      <c r="AT637">
        <v>5.0000000000000002E-5</v>
      </c>
      <c r="AU637" t="s">
        <v>4</v>
      </c>
      <c r="AV637">
        <v>0</v>
      </c>
      <c r="AW637">
        <v>2</v>
      </c>
      <c r="AX637">
        <v>16484430</v>
      </c>
      <c r="AY637">
        <v>1</v>
      </c>
      <c r="AZ637">
        <v>0</v>
      </c>
      <c r="BA637">
        <v>615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Y637*Source!I306</f>
        <v>1.6000000000000003E-5</v>
      </c>
      <c r="CY637">
        <f t="shared" si="69"/>
        <v>16950</v>
      </c>
      <c r="CZ637">
        <f t="shared" si="70"/>
        <v>16950</v>
      </c>
      <c r="DA637">
        <f t="shared" si="71"/>
        <v>1</v>
      </c>
      <c r="DB637">
        <v>0</v>
      </c>
    </row>
    <row r="638" spans="1:106" x14ac:dyDescent="0.2">
      <c r="A638">
        <f>ROW(Source!A306)</f>
        <v>306</v>
      </c>
      <c r="B638">
        <v>16483241</v>
      </c>
      <c r="C638">
        <v>16484417</v>
      </c>
      <c r="D638">
        <v>15213484</v>
      </c>
      <c r="E638">
        <v>1</v>
      </c>
      <c r="F638">
        <v>1</v>
      </c>
      <c r="G638">
        <v>1</v>
      </c>
      <c r="H638">
        <v>3</v>
      </c>
      <c r="I638" t="s">
        <v>503</v>
      </c>
      <c r="J638" t="s">
        <v>505</v>
      </c>
      <c r="K638" t="s">
        <v>504</v>
      </c>
      <c r="L638">
        <v>1301</v>
      </c>
      <c r="N638">
        <v>1003</v>
      </c>
      <c r="O638" t="s">
        <v>147</v>
      </c>
      <c r="P638" t="s">
        <v>147</v>
      </c>
      <c r="Q638">
        <v>1</v>
      </c>
      <c r="W638">
        <v>0</v>
      </c>
      <c r="X638">
        <v>1855421615</v>
      </c>
      <c r="Y638">
        <v>100</v>
      </c>
      <c r="AA638">
        <v>25.51</v>
      </c>
      <c r="AB638">
        <v>0</v>
      </c>
      <c r="AC638">
        <v>0</v>
      </c>
      <c r="AD638">
        <v>0</v>
      </c>
      <c r="AE638">
        <v>25.51</v>
      </c>
      <c r="AF638">
        <v>0</v>
      </c>
      <c r="AG638">
        <v>0</v>
      </c>
      <c r="AH638">
        <v>0</v>
      </c>
      <c r="AI638">
        <v>1</v>
      </c>
      <c r="AJ638">
        <v>1</v>
      </c>
      <c r="AK638">
        <v>1</v>
      </c>
      <c r="AL638">
        <v>1</v>
      </c>
      <c r="AN638">
        <v>0</v>
      </c>
      <c r="AO638">
        <v>0</v>
      </c>
      <c r="AP638">
        <v>0</v>
      </c>
      <c r="AQ638">
        <v>0</v>
      </c>
      <c r="AR638">
        <v>0</v>
      </c>
      <c r="AS638" t="s">
        <v>4</v>
      </c>
      <c r="AT638">
        <v>100</v>
      </c>
      <c r="AU638" t="s">
        <v>4</v>
      </c>
      <c r="AV638">
        <v>0</v>
      </c>
      <c r="AW638">
        <v>1</v>
      </c>
      <c r="AX638">
        <v>-1</v>
      </c>
      <c r="AY638">
        <v>0</v>
      </c>
      <c r="AZ638">
        <v>0</v>
      </c>
      <c r="BA638" t="s">
        <v>4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Y638*Source!I306</f>
        <v>32</v>
      </c>
      <c r="CY638">
        <f t="shared" si="69"/>
        <v>25.51</v>
      </c>
      <c r="CZ638">
        <f t="shared" si="70"/>
        <v>25.51</v>
      </c>
      <c r="DA638">
        <f t="shared" si="71"/>
        <v>1</v>
      </c>
      <c r="DB638">
        <v>0</v>
      </c>
    </row>
    <row r="639" spans="1:106" x14ac:dyDescent="0.2">
      <c r="A639">
        <f>ROW(Source!A307)</f>
        <v>307</v>
      </c>
      <c r="B639">
        <v>16483255</v>
      </c>
      <c r="C639">
        <v>16484417</v>
      </c>
      <c r="D639">
        <v>15436556</v>
      </c>
      <c r="E639">
        <v>1</v>
      </c>
      <c r="F639">
        <v>1</v>
      </c>
      <c r="G639">
        <v>1</v>
      </c>
      <c r="H639">
        <v>1</v>
      </c>
      <c r="I639" t="s">
        <v>860</v>
      </c>
      <c r="J639" t="s">
        <v>4</v>
      </c>
      <c r="K639" t="s">
        <v>861</v>
      </c>
      <c r="L639">
        <v>1191</v>
      </c>
      <c r="N639">
        <v>1013</v>
      </c>
      <c r="O639" t="s">
        <v>695</v>
      </c>
      <c r="P639" t="s">
        <v>695</v>
      </c>
      <c r="Q639">
        <v>1</v>
      </c>
      <c r="W639">
        <v>0</v>
      </c>
      <c r="X639">
        <v>1069510174</v>
      </c>
      <c r="Y639">
        <v>94.83</v>
      </c>
      <c r="AA639">
        <v>0</v>
      </c>
      <c r="AB639">
        <v>0</v>
      </c>
      <c r="AC639">
        <v>0</v>
      </c>
      <c r="AD639">
        <v>62.82</v>
      </c>
      <c r="AE639">
        <v>0</v>
      </c>
      <c r="AF639">
        <v>0</v>
      </c>
      <c r="AG639">
        <v>0</v>
      </c>
      <c r="AH639">
        <v>9.6199999999999992</v>
      </c>
      <c r="AI639">
        <v>1</v>
      </c>
      <c r="AJ639">
        <v>1</v>
      </c>
      <c r="AK639">
        <v>1</v>
      </c>
      <c r="AL639">
        <v>6.53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4</v>
      </c>
      <c r="AT639">
        <v>94.83</v>
      </c>
      <c r="AU639" t="s">
        <v>4</v>
      </c>
      <c r="AV639">
        <v>1</v>
      </c>
      <c r="AW639">
        <v>2</v>
      </c>
      <c r="AX639">
        <v>16484418</v>
      </c>
      <c r="AY639">
        <v>1</v>
      </c>
      <c r="AZ639">
        <v>0</v>
      </c>
      <c r="BA639">
        <v>619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Y639*Source!I307</f>
        <v>30.345600000000001</v>
      </c>
      <c r="CY639">
        <f>AD639</f>
        <v>62.82</v>
      </c>
      <c r="CZ639">
        <f>AH639</f>
        <v>9.6199999999999992</v>
      </c>
      <c r="DA639">
        <f>AL639</f>
        <v>6.53</v>
      </c>
      <c r="DB639">
        <v>0</v>
      </c>
    </row>
    <row r="640" spans="1:106" x14ac:dyDescent="0.2">
      <c r="A640">
        <f>ROW(Source!A307)</f>
        <v>307</v>
      </c>
      <c r="B640">
        <v>16483255</v>
      </c>
      <c r="C640">
        <v>16484417</v>
      </c>
      <c r="D640">
        <v>15430395</v>
      </c>
      <c r="E640">
        <v>1</v>
      </c>
      <c r="F640">
        <v>1</v>
      </c>
      <c r="G640">
        <v>1</v>
      </c>
      <c r="H640">
        <v>1</v>
      </c>
      <c r="I640" t="s">
        <v>696</v>
      </c>
      <c r="J640" t="s">
        <v>4</v>
      </c>
      <c r="K640" t="s">
        <v>697</v>
      </c>
      <c r="L640">
        <v>1191</v>
      </c>
      <c r="N640">
        <v>1013</v>
      </c>
      <c r="O640" t="s">
        <v>695</v>
      </c>
      <c r="P640" t="s">
        <v>695</v>
      </c>
      <c r="Q640">
        <v>1</v>
      </c>
      <c r="W640">
        <v>0</v>
      </c>
      <c r="X640">
        <v>-1417349443</v>
      </c>
      <c r="Y640">
        <v>0.42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1</v>
      </c>
      <c r="AJ640">
        <v>1</v>
      </c>
      <c r="AK640">
        <v>6.53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4</v>
      </c>
      <c r="AT640">
        <v>0.42</v>
      </c>
      <c r="AU640" t="s">
        <v>4</v>
      </c>
      <c r="AV640">
        <v>2</v>
      </c>
      <c r="AW640">
        <v>2</v>
      </c>
      <c r="AX640">
        <v>16484419</v>
      </c>
      <c r="AY640">
        <v>1</v>
      </c>
      <c r="AZ640">
        <v>0</v>
      </c>
      <c r="BA640">
        <v>620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Y640*Source!I307</f>
        <v>0.13439999999999999</v>
      </c>
      <c r="CY640">
        <f>AD640</f>
        <v>0</v>
      </c>
      <c r="CZ640">
        <f>AH640</f>
        <v>0</v>
      </c>
      <c r="DA640">
        <f>AL640</f>
        <v>1</v>
      </c>
      <c r="DB640">
        <v>0</v>
      </c>
    </row>
    <row r="641" spans="1:106" x14ac:dyDescent="0.2">
      <c r="A641">
        <f>ROW(Source!A307)</f>
        <v>307</v>
      </c>
      <c r="B641">
        <v>16483255</v>
      </c>
      <c r="C641">
        <v>16484417</v>
      </c>
      <c r="D641">
        <v>15247974</v>
      </c>
      <c r="E641">
        <v>1</v>
      </c>
      <c r="F641">
        <v>1</v>
      </c>
      <c r="G641">
        <v>1</v>
      </c>
      <c r="H641">
        <v>2</v>
      </c>
      <c r="I641" t="s">
        <v>716</v>
      </c>
      <c r="J641" t="s">
        <v>717</v>
      </c>
      <c r="K641" t="s">
        <v>718</v>
      </c>
      <c r="L641">
        <v>1368</v>
      </c>
      <c r="N641">
        <v>1011</v>
      </c>
      <c r="O641" t="s">
        <v>701</v>
      </c>
      <c r="P641" t="s">
        <v>701</v>
      </c>
      <c r="Q641">
        <v>1</v>
      </c>
      <c r="W641">
        <v>0</v>
      </c>
      <c r="X641">
        <v>1188625873</v>
      </c>
      <c r="Y641">
        <v>0.21</v>
      </c>
      <c r="AA641">
        <v>0</v>
      </c>
      <c r="AB641">
        <v>204.13</v>
      </c>
      <c r="AC641">
        <v>13.5</v>
      </c>
      <c r="AD641">
        <v>0</v>
      </c>
      <c r="AE641">
        <v>0</v>
      </c>
      <c r="AF641">
        <v>31.26</v>
      </c>
      <c r="AG641">
        <v>13.5</v>
      </c>
      <c r="AH641">
        <v>0</v>
      </c>
      <c r="AI641">
        <v>1</v>
      </c>
      <c r="AJ641">
        <v>6.53</v>
      </c>
      <c r="AK641">
        <v>1</v>
      </c>
      <c r="AL641">
        <v>1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4</v>
      </c>
      <c r="AT641">
        <v>0.21</v>
      </c>
      <c r="AU641" t="s">
        <v>4</v>
      </c>
      <c r="AV641">
        <v>0</v>
      </c>
      <c r="AW641">
        <v>2</v>
      </c>
      <c r="AX641">
        <v>16484420</v>
      </c>
      <c r="AY641">
        <v>1</v>
      </c>
      <c r="AZ641">
        <v>0</v>
      </c>
      <c r="BA641">
        <v>621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Y641*Source!I307</f>
        <v>6.7199999999999996E-2</v>
      </c>
      <c r="CY641">
        <f>AB641</f>
        <v>204.13</v>
      </c>
      <c r="CZ641">
        <f>AF641</f>
        <v>31.26</v>
      </c>
      <c r="DA641">
        <f>AJ641</f>
        <v>6.53</v>
      </c>
      <c r="DB641">
        <v>0</v>
      </c>
    </row>
    <row r="642" spans="1:106" x14ac:dyDescent="0.2">
      <c r="A642">
        <f>ROW(Source!A307)</f>
        <v>307</v>
      </c>
      <c r="B642">
        <v>16483255</v>
      </c>
      <c r="C642">
        <v>16484417</v>
      </c>
      <c r="D642">
        <v>15249073</v>
      </c>
      <c r="E642">
        <v>1</v>
      </c>
      <c r="F642">
        <v>1</v>
      </c>
      <c r="G642">
        <v>1</v>
      </c>
      <c r="H642">
        <v>2</v>
      </c>
      <c r="I642" t="s">
        <v>698</v>
      </c>
      <c r="J642" t="s">
        <v>699</v>
      </c>
      <c r="K642" t="s">
        <v>700</v>
      </c>
      <c r="L642">
        <v>1368</v>
      </c>
      <c r="N642">
        <v>1011</v>
      </c>
      <c r="O642" t="s">
        <v>701</v>
      </c>
      <c r="P642" t="s">
        <v>701</v>
      </c>
      <c r="Q642">
        <v>1</v>
      </c>
      <c r="W642">
        <v>0</v>
      </c>
      <c r="X642">
        <v>1372534845</v>
      </c>
      <c r="Y642">
        <v>0.21</v>
      </c>
      <c r="AA642">
        <v>0</v>
      </c>
      <c r="AB642">
        <v>429.09</v>
      </c>
      <c r="AC642">
        <v>11.6</v>
      </c>
      <c r="AD642">
        <v>0</v>
      </c>
      <c r="AE642">
        <v>0</v>
      </c>
      <c r="AF642">
        <v>65.709999999999994</v>
      </c>
      <c r="AG642">
        <v>11.6</v>
      </c>
      <c r="AH642">
        <v>0</v>
      </c>
      <c r="AI642">
        <v>1</v>
      </c>
      <c r="AJ642">
        <v>6.53</v>
      </c>
      <c r="AK642">
        <v>1</v>
      </c>
      <c r="AL642">
        <v>1</v>
      </c>
      <c r="AN642">
        <v>0</v>
      </c>
      <c r="AO642">
        <v>1</v>
      </c>
      <c r="AP642">
        <v>0</v>
      </c>
      <c r="AQ642">
        <v>0</v>
      </c>
      <c r="AR642">
        <v>0</v>
      </c>
      <c r="AS642" t="s">
        <v>4</v>
      </c>
      <c r="AT642">
        <v>0.21</v>
      </c>
      <c r="AU642" t="s">
        <v>4</v>
      </c>
      <c r="AV642">
        <v>0</v>
      </c>
      <c r="AW642">
        <v>2</v>
      </c>
      <c r="AX642">
        <v>16484421</v>
      </c>
      <c r="AY642">
        <v>1</v>
      </c>
      <c r="AZ642">
        <v>0</v>
      </c>
      <c r="BA642">
        <v>622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Y642*Source!I307</f>
        <v>6.7199999999999996E-2</v>
      </c>
      <c r="CY642">
        <f>AB642</f>
        <v>429.09</v>
      </c>
      <c r="CZ642">
        <f>AF642</f>
        <v>65.709999999999994</v>
      </c>
      <c r="DA642">
        <f>AJ642</f>
        <v>6.53</v>
      </c>
      <c r="DB642">
        <v>0</v>
      </c>
    </row>
    <row r="643" spans="1:106" x14ac:dyDescent="0.2">
      <c r="A643">
        <f>ROW(Source!A307)</f>
        <v>307</v>
      </c>
      <c r="B643">
        <v>16483255</v>
      </c>
      <c r="C643">
        <v>16484417</v>
      </c>
      <c r="D643">
        <v>15249308</v>
      </c>
      <c r="E643">
        <v>1</v>
      </c>
      <c r="F643">
        <v>1</v>
      </c>
      <c r="G643">
        <v>1</v>
      </c>
      <c r="H643">
        <v>2</v>
      </c>
      <c r="I643" t="s">
        <v>988</v>
      </c>
      <c r="J643" t="s">
        <v>989</v>
      </c>
      <c r="K643" t="s">
        <v>990</v>
      </c>
      <c r="L643">
        <v>1368</v>
      </c>
      <c r="N643">
        <v>1011</v>
      </c>
      <c r="O643" t="s">
        <v>701</v>
      </c>
      <c r="P643" t="s">
        <v>701</v>
      </c>
      <c r="Q643">
        <v>1</v>
      </c>
      <c r="W643">
        <v>0</v>
      </c>
      <c r="X643">
        <v>792402865</v>
      </c>
      <c r="Y643">
        <v>3.07</v>
      </c>
      <c r="AA643">
        <v>0</v>
      </c>
      <c r="AB643">
        <v>7.84</v>
      </c>
      <c r="AC643">
        <v>0</v>
      </c>
      <c r="AD643">
        <v>0</v>
      </c>
      <c r="AE643">
        <v>0</v>
      </c>
      <c r="AF643">
        <v>1.2</v>
      </c>
      <c r="AG643">
        <v>0</v>
      </c>
      <c r="AH643">
        <v>0</v>
      </c>
      <c r="AI643">
        <v>1</v>
      </c>
      <c r="AJ643">
        <v>6.53</v>
      </c>
      <c r="AK643">
        <v>1</v>
      </c>
      <c r="AL643">
        <v>1</v>
      </c>
      <c r="AN643">
        <v>0</v>
      </c>
      <c r="AO643">
        <v>1</v>
      </c>
      <c r="AP643">
        <v>0</v>
      </c>
      <c r="AQ643">
        <v>0</v>
      </c>
      <c r="AR643">
        <v>0</v>
      </c>
      <c r="AS643" t="s">
        <v>4</v>
      </c>
      <c r="AT643">
        <v>3.07</v>
      </c>
      <c r="AU643" t="s">
        <v>4</v>
      </c>
      <c r="AV643">
        <v>0</v>
      </c>
      <c r="AW643">
        <v>2</v>
      </c>
      <c r="AX643">
        <v>16484422</v>
      </c>
      <c r="AY643">
        <v>1</v>
      </c>
      <c r="AZ643">
        <v>0</v>
      </c>
      <c r="BA643">
        <v>623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Y643*Source!I307</f>
        <v>0.98239999999999994</v>
      </c>
      <c r="CY643">
        <f>AB643</f>
        <v>7.84</v>
      </c>
      <c r="CZ643">
        <f>AF643</f>
        <v>1.2</v>
      </c>
      <c r="DA643">
        <f>AJ643</f>
        <v>6.53</v>
      </c>
      <c r="DB643">
        <v>0</v>
      </c>
    </row>
    <row r="644" spans="1:106" x14ac:dyDescent="0.2">
      <c r="A644">
        <f>ROW(Source!A307)</f>
        <v>307</v>
      </c>
      <c r="B644">
        <v>16483255</v>
      </c>
      <c r="C644">
        <v>16484417</v>
      </c>
      <c r="D644">
        <v>15249377</v>
      </c>
      <c r="E644">
        <v>1</v>
      </c>
      <c r="F644">
        <v>1</v>
      </c>
      <c r="G644">
        <v>1</v>
      </c>
      <c r="H644">
        <v>2</v>
      </c>
      <c r="I644" t="s">
        <v>702</v>
      </c>
      <c r="J644" t="s">
        <v>703</v>
      </c>
      <c r="K644" t="s">
        <v>704</v>
      </c>
      <c r="L644">
        <v>1368</v>
      </c>
      <c r="N644">
        <v>1011</v>
      </c>
      <c r="O644" t="s">
        <v>701</v>
      </c>
      <c r="P644" t="s">
        <v>701</v>
      </c>
      <c r="Q644">
        <v>1</v>
      </c>
      <c r="W644">
        <v>0</v>
      </c>
      <c r="X644">
        <v>-353815937</v>
      </c>
      <c r="Y644">
        <v>4.58</v>
      </c>
      <c r="AA644">
        <v>0</v>
      </c>
      <c r="AB644">
        <v>52.89</v>
      </c>
      <c r="AC644">
        <v>0</v>
      </c>
      <c r="AD644">
        <v>0</v>
      </c>
      <c r="AE644">
        <v>0</v>
      </c>
      <c r="AF644">
        <v>8.1</v>
      </c>
      <c r="AG644">
        <v>0</v>
      </c>
      <c r="AH644">
        <v>0</v>
      </c>
      <c r="AI644">
        <v>1</v>
      </c>
      <c r="AJ644">
        <v>6.53</v>
      </c>
      <c r="AK644">
        <v>1</v>
      </c>
      <c r="AL644">
        <v>1</v>
      </c>
      <c r="AN644">
        <v>0</v>
      </c>
      <c r="AO644">
        <v>1</v>
      </c>
      <c r="AP644">
        <v>0</v>
      </c>
      <c r="AQ644">
        <v>0</v>
      </c>
      <c r="AR644">
        <v>0</v>
      </c>
      <c r="AS644" t="s">
        <v>4</v>
      </c>
      <c r="AT644">
        <v>4.58</v>
      </c>
      <c r="AU644" t="s">
        <v>4</v>
      </c>
      <c r="AV644">
        <v>0</v>
      </c>
      <c r="AW644">
        <v>2</v>
      </c>
      <c r="AX644">
        <v>16484423</v>
      </c>
      <c r="AY644">
        <v>1</v>
      </c>
      <c r="AZ644">
        <v>0</v>
      </c>
      <c r="BA644">
        <v>624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Y644*Source!I307</f>
        <v>1.4656</v>
      </c>
      <c r="CY644">
        <f>AB644</f>
        <v>52.89</v>
      </c>
      <c r="CZ644">
        <f>AF644</f>
        <v>8.1</v>
      </c>
      <c r="DA644">
        <f>AJ644</f>
        <v>6.53</v>
      </c>
      <c r="DB644">
        <v>0</v>
      </c>
    </row>
    <row r="645" spans="1:106" x14ac:dyDescent="0.2">
      <c r="A645">
        <f>ROW(Source!A307)</f>
        <v>307</v>
      </c>
      <c r="B645">
        <v>16483255</v>
      </c>
      <c r="C645">
        <v>16484417</v>
      </c>
      <c r="D645">
        <v>15165634</v>
      </c>
      <c r="E645">
        <v>1</v>
      </c>
      <c r="F645">
        <v>1</v>
      </c>
      <c r="G645">
        <v>1</v>
      </c>
      <c r="H645">
        <v>3</v>
      </c>
      <c r="I645" t="s">
        <v>991</v>
      </c>
      <c r="J645" t="s">
        <v>992</v>
      </c>
      <c r="K645" t="s">
        <v>993</v>
      </c>
      <c r="L645">
        <v>1339</v>
      </c>
      <c r="N645">
        <v>1007</v>
      </c>
      <c r="O645" t="s">
        <v>166</v>
      </c>
      <c r="P645" t="s">
        <v>166</v>
      </c>
      <c r="Q645">
        <v>1</v>
      </c>
      <c r="W645">
        <v>0</v>
      </c>
      <c r="X645">
        <v>1706747518</v>
      </c>
      <c r="Y645">
        <v>0.23</v>
      </c>
      <c r="AA645">
        <v>251.47</v>
      </c>
      <c r="AB645">
        <v>0</v>
      </c>
      <c r="AC645">
        <v>0</v>
      </c>
      <c r="AD645">
        <v>0</v>
      </c>
      <c r="AE645">
        <v>38.51</v>
      </c>
      <c r="AF645">
        <v>0</v>
      </c>
      <c r="AG645">
        <v>0</v>
      </c>
      <c r="AH645">
        <v>0</v>
      </c>
      <c r="AI645">
        <v>6.53</v>
      </c>
      <c r="AJ645">
        <v>1</v>
      </c>
      <c r="AK645">
        <v>1</v>
      </c>
      <c r="AL645">
        <v>1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4</v>
      </c>
      <c r="AT645">
        <v>0.23</v>
      </c>
      <c r="AU645" t="s">
        <v>4</v>
      </c>
      <c r="AV645">
        <v>0</v>
      </c>
      <c r="AW645">
        <v>2</v>
      </c>
      <c r="AX645">
        <v>16484424</v>
      </c>
      <c r="AY645">
        <v>1</v>
      </c>
      <c r="AZ645">
        <v>0</v>
      </c>
      <c r="BA645">
        <v>625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Y645*Source!I307</f>
        <v>7.3599999999999999E-2</v>
      </c>
      <c r="CY645">
        <f t="shared" ref="CY645:CY652" si="72">AA645</f>
        <v>251.47</v>
      </c>
      <c r="CZ645">
        <f t="shared" ref="CZ645:CZ652" si="73">AE645</f>
        <v>38.51</v>
      </c>
      <c r="DA645">
        <f t="shared" ref="DA645:DA652" si="74">AI645</f>
        <v>6.53</v>
      </c>
      <c r="DB645">
        <v>0</v>
      </c>
    </row>
    <row r="646" spans="1:106" x14ac:dyDescent="0.2">
      <c r="A646">
        <f>ROW(Source!A307)</f>
        <v>307</v>
      </c>
      <c r="B646">
        <v>16483255</v>
      </c>
      <c r="C646">
        <v>16484417</v>
      </c>
      <c r="D646">
        <v>15165653</v>
      </c>
      <c r="E646">
        <v>1</v>
      </c>
      <c r="F646">
        <v>1</v>
      </c>
      <c r="G646">
        <v>1</v>
      </c>
      <c r="H646">
        <v>3</v>
      </c>
      <c r="I646" t="s">
        <v>994</v>
      </c>
      <c r="J646" t="s">
        <v>995</v>
      </c>
      <c r="K646" t="s">
        <v>996</v>
      </c>
      <c r="L646">
        <v>1339</v>
      </c>
      <c r="N646">
        <v>1007</v>
      </c>
      <c r="O646" t="s">
        <v>166</v>
      </c>
      <c r="P646" t="s">
        <v>166</v>
      </c>
      <c r="Q646">
        <v>1</v>
      </c>
      <c r="W646">
        <v>0</v>
      </c>
      <c r="X646">
        <v>1262771840</v>
      </c>
      <c r="Y646">
        <v>0.51</v>
      </c>
      <c r="AA646">
        <v>40.619999999999997</v>
      </c>
      <c r="AB646">
        <v>0</v>
      </c>
      <c r="AC646">
        <v>0</v>
      </c>
      <c r="AD646">
        <v>0</v>
      </c>
      <c r="AE646">
        <v>6.22</v>
      </c>
      <c r="AF646">
        <v>0</v>
      </c>
      <c r="AG646">
        <v>0</v>
      </c>
      <c r="AH646">
        <v>0</v>
      </c>
      <c r="AI646">
        <v>6.53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4</v>
      </c>
      <c r="AT646">
        <v>0.51</v>
      </c>
      <c r="AU646" t="s">
        <v>4</v>
      </c>
      <c r="AV646">
        <v>0</v>
      </c>
      <c r="AW646">
        <v>2</v>
      </c>
      <c r="AX646">
        <v>16484425</v>
      </c>
      <c r="AY646">
        <v>1</v>
      </c>
      <c r="AZ646">
        <v>0</v>
      </c>
      <c r="BA646">
        <v>626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Y646*Source!I307</f>
        <v>0.16320000000000001</v>
      </c>
      <c r="CY646">
        <f t="shared" si="72"/>
        <v>40.619999999999997</v>
      </c>
      <c r="CZ646">
        <f t="shared" si="73"/>
        <v>6.22</v>
      </c>
      <c r="DA646">
        <f t="shared" si="74"/>
        <v>6.53</v>
      </c>
      <c r="DB646">
        <v>0</v>
      </c>
    </row>
    <row r="647" spans="1:106" x14ac:dyDescent="0.2">
      <c r="A647">
        <f>ROW(Source!A307)</f>
        <v>307</v>
      </c>
      <c r="B647">
        <v>16483255</v>
      </c>
      <c r="C647">
        <v>16484417</v>
      </c>
      <c r="D647">
        <v>15167963</v>
      </c>
      <c r="E647">
        <v>1</v>
      </c>
      <c r="F647">
        <v>1</v>
      </c>
      <c r="G647">
        <v>1</v>
      </c>
      <c r="H647">
        <v>3</v>
      </c>
      <c r="I647" t="s">
        <v>997</v>
      </c>
      <c r="J647" t="s">
        <v>998</v>
      </c>
      <c r="K647" t="s">
        <v>999</v>
      </c>
      <c r="L647">
        <v>1346</v>
      </c>
      <c r="N647">
        <v>1009</v>
      </c>
      <c r="O647" t="s">
        <v>550</v>
      </c>
      <c r="P647" t="s">
        <v>550</v>
      </c>
      <c r="Q647">
        <v>1</v>
      </c>
      <c r="W647">
        <v>0</v>
      </c>
      <c r="X647">
        <v>-490687590</v>
      </c>
      <c r="Y647">
        <v>0.05</v>
      </c>
      <c r="AA647">
        <v>243.5</v>
      </c>
      <c r="AB647">
        <v>0</v>
      </c>
      <c r="AC647">
        <v>0</v>
      </c>
      <c r="AD647">
        <v>0</v>
      </c>
      <c r="AE647">
        <v>37.29</v>
      </c>
      <c r="AF647">
        <v>0</v>
      </c>
      <c r="AG647">
        <v>0</v>
      </c>
      <c r="AH647">
        <v>0</v>
      </c>
      <c r="AI647">
        <v>6.53</v>
      </c>
      <c r="AJ647">
        <v>1</v>
      </c>
      <c r="AK647">
        <v>1</v>
      </c>
      <c r="AL647">
        <v>1</v>
      </c>
      <c r="AN647">
        <v>0</v>
      </c>
      <c r="AO647">
        <v>1</v>
      </c>
      <c r="AP647">
        <v>0</v>
      </c>
      <c r="AQ647">
        <v>0</v>
      </c>
      <c r="AR647">
        <v>0</v>
      </c>
      <c r="AS647" t="s">
        <v>4</v>
      </c>
      <c r="AT647">
        <v>0.05</v>
      </c>
      <c r="AU647" t="s">
        <v>4</v>
      </c>
      <c r="AV647">
        <v>0</v>
      </c>
      <c r="AW647">
        <v>2</v>
      </c>
      <c r="AX647">
        <v>16484426</v>
      </c>
      <c r="AY647">
        <v>1</v>
      </c>
      <c r="AZ647">
        <v>0</v>
      </c>
      <c r="BA647">
        <v>627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Y647*Source!I307</f>
        <v>1.6E-2</v>
      </c>
      <c r="CY647">
        <f t="shared" si="72"/>
        <v>243.5</v>
      </c>
      <c r="CZ647">
        <f t="shared" si="73"/>
        <v>37.29</v>
      </c>
      <c r="DA647">
        <f t="shared" si="74"/>
        <v>6.53</v>
      </c>
      <c r="DB647">
        <v>0</v>
      </c>
    </row>
    <row r="648" spans="1:106" x14ac:dyDescent="0.2">
      <c r="A648">
        <f>ROW(Source!A307)</f>
        <v>307</v>
      </c>
      <c r="B648">
        <v>16483255</v>
      </c>
      <c r="C648">
        <v>16484417</v>
      </c>
      <c r="D648">
        <v>15168695</v>
      </c>
      <c r="E648">
        <v>1</v>
      </c>
      <c r="F648">
        <v>1</v>
      </c>
      <c r="G648">
        <v>1</v>
      </c>
      <c r="H648">
        <v>3</v>
      </c>
      <c r="I648" t="s">
        <v>1000</v>
      </c>
      <c r="J648" t="s">
        <v>1001</v>
      </c>
      <c r="K648" t="s">
        <v>1002</v>
      </c>
      <c r="L648">
        <v>1348</v>
      </c>
      <c r="N648">
        <v>1009</v>
      </c>
      <c r="O648" t="s">
        <v>199</v>
      </c>
      <c r="P648" t="s">
        <v>199</v>
      </c>
      <c r="Q648">
        <v>1000</v>
      </c>
      <c r="W648">
        <v>0</v>
      </c>
      <c r="X648">
        <v>-531507062</v>
      </c>
      <c r="Y648">
        <v>4.0000000000000002E-4</v>
      </c>
      <c r="AA648">
        <v>88546.8</v>
      </c>
      <c r="AB648">
        <v>0</v>
      </c>
      <c r="AC648">
        <v>0</v>
      </c>
      <c r="AD648">
        <v>0</v>
      </c>
      <c r="AE648">
        <v>13560</v>
      </c>
      <c r="AF648">
        <v>0</v>
      </c>
      <c r="AG648">
        <v>0</v>
      </c>
      <c r="AH648">
        <v>0</v>
      </c>
      <c r="AI648">
        <v>6.53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4</v>
      </c>
      <c r="AT648">
        <v>4.0000000000000002E-4</v>
      </c>
      <c r="AU648" t="s">
        <v>4</v>
      </c>
      <c r="AV648">
        <v>0</v>
      </c>
      <c r="AW648">
        <v>2</v>
      </c>
      <c r="AX648">
        <v>16484427</v>
      </c>
      <c r="AY648">
        <v>1</v>
      </c>
      <c r="AZ648">
        <v>0</v>
      </c>
      <c r="BA648">
        <v>628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Y648*Source!I307</f>
        <v>1.2800000000000002E-4</v>
      </c>
      <c r="CY648">
        <f t="shared" si="72"/>
        <v>88546.8</v>
      </c>
      <c r="CZ648">
        <f t="shared" si="73"/>
        <v>13560</v>
      </c>
      <c r="DA648">
        <f t="shared" si="74"/>
        <v>6.53</v>
      </c>
      <c r="DB648">
        <v>0</v>
      </c>
    </row>
    <row r="649" spans="1:106" x14ac:dyDescent="0.2">
      <c r="A649">
        <f>ROW(Source!A307)</f>
        <v>307</v>
      </c>
      <c r="B649">
        <v>16483255</v>
      </c>
      <c r="C649">
        <v>16484417</v>
      </c>
      <c r="D649">
        <v>15168763</v>
      </c>
      <c r="E649">
        <v>1</v>
      </c>
      <c r="F649">
        <v>1</v>
      </c>
      <c r="G649">
        <v>1</v>
      </c>
      <c r="H649">
        <v>3</v>
      </c>
      <c r="I649" t="s">
        <v>1003</v>
      </c>
      <c r="J649" t="s">
        <v>1004</v>
      </c>
      <c r="K649" t="s">
        <v>1005</v>
      </c>
      <c r="L649">
        <v>1348</v>
      </c>
      <c r="N649">
        <v>1009</v>
      </c>
      <c r="O649" t="s">
        <v>199</v>
      </c>
      <c r="P649" t="s">
        <v>199</v>
      </c>
      <c r="Q649">
        <v>1000</v>
      </c>
      <c r="W649">
        <v>0</v>
      </c>
      <c r="X649">
        <v>-1068056325</v>
      </c>
      <c r="Y649">
        <v>1.9E-3</v>
      </c>
      <c r="AA649">
        <v>67663.86</v>
      </c>
      <c r="AB649">
        <v>0</v>
      </c>
      <c r="AC649">
        <v>0</v>
      </c>
      <c r="AD649">
        <v>0</v>
      </c>
      <c r="AE649">
        <v>10362</v>
      </c>
      <c r="AF649">
        <v>0</v>
      </c>
      <c r="AG649">
        <v>0</v>
      </c>
      <c r="AH649">
        <v>0</v>
      </c>
      <c r="AI649">
        <v>6.53</v>
      </c>
      <c r="AJ649">
        <v>1</v>
      </c>
      <c r="AK649">
        <v>1</v>
      </c>
      <c r="AL649">
        <v>1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4</v>
      </c>
      <c r="AT649">
        <v>1.9E-3</v>
      </c>
      <c r="AU649" t="s">
        <v>4</v>
      </c>
      <c r="AV649">
        <v>0</v>
      </c>
      <c r="AW649">
        <v>2</v>
      </c>
      <c r="AX649">
        <v>16484428</v>
      </c>
      <c r="AY649">
        <v>1</v>
      </c>
      <c r="AZ649">
        <v>0</v>
      </c>
      <c r="BA649">
        <v>629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Y649*Source!I307</f>
        <v>6.0800000000000003E-4</v>
      </c>
      <c r="CY649">
        <f t="shared" si="72"/>
        <v>67663.86</v>
      </c>
      <c r="CZ649">
        <f t="shared" si="73"/>
        <v>10362</v>
      </c>
      <c r="DA649">
        <f t="shared" si="74"/>
        <v>6.53</v>
      </c>
      <c r="DB649">
        <v>0</v>
      </c>
    </row>
    <row r="650" spans="1:106" x14ac:dyDescent="0.2">
      <c r="A650">
        <f>ROW(Source!A307)</f>
        <v>307</v>
      </c>
      <c r="B650">
        <v>16483255</v>
      </c>
      <c r="C650">
        <v>16484417</v>
      </c>
      <c r="D650">
        <v>15203740</v>
      </c>
      <c r="E650">
        <v>1</v>
      </c>
      <c r="F650">
        <v>1</v>
      </c>
      <c r="G650">
        <v>1</v>
      </c>
      <c r="H650">
        <v>3</v>
      </c>
      <c r="I650" t="s">
        <v>1006</v>
      </c>
      <c r="J650" t="s">
        <v>1007</v>
      </c>
      <c r="K650" t="s">
        <v>1008</v>
      </c>
      <c r="L650">
        <v>1348</v>
      </c>
      <c r="N650">
        <v>1009</v>
      </c>
      <c r="O650" t="s">
        <v>199</v>
      </c>
      <c r="P650" t="s">
        <v>199</v>
      </c>
      <c r="Q650">
        <v>1000</v>
      </c>
      <c r="W650">
        <v>0</v>
      </c>
      <c r="X650">
        <v>570223526</v>
      </c>
      <c r="Y650">
        <v>1.1E-4</v>
      </c>
      <c r="AA650">
        <v>98727.07</v>
      </c>
      <c r="AB650">
        <v>0</v>
      </c>
      <c r="AC650">
        <v>0</v>
      </c>
      <c r="AD650">
        <v>0</v>
      </c>
      <c r="AE650">
        <v>15119</v>
      </c>
      <c r="AF650">
        <v>0</v>
      </c>
      <c r="AG650">
        <v>0</v>
      </c>
      <c r="AH650">
        <v>0</v>
      </c>
      <c r="AI650">
        <v>6.53</v>
      </c>
      <c r="AJ650">
        <v>1</v>
      </c>
      <c r="AK650">
        <v>1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4</v>
      </c>
      <c r="AT650">
        <v>1.1E-4</v>
      </c>
      <c r="AU650" t="s">
        <v>4</v>
      </c>
      <c r="AV650">
        <v>0</v>
      </c>
      <c r="AW650">
        <v>2</v>
      </c>
      <c r="AX650">
        <v>16484429</v>
      </c>
      <c r="AY650">
        <v>1</v>
      </c>
      <c r="AZ650">
        <v>0</v>
      </c>
      <c r="BA650">
        <v>630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Y650*Source!I307</f>
        <v>3.5200000000000002E-5</v>
      </c>
      <c r="CY650">
        <f t="shared" si="72"/>
        <v>98727.07</v>
      </c>
      <c r="CZ650">
        <f t="shared" si="73"/>
        <v>15119</v>
      </c>
      <c r="DA650">
        <f t="shared" si="74"/>
        <v>6.53</v>
      </c>
      <c r="DB650">
        <v>0</v>
      </c>
    </row>
    <row r="651" spans="1:106" x14ac:dyDescent="0.2">
      <c r="A651">
        <f>ROW(Source!A307)</f>
        <v>307</v>
      </c>
      <c r="B651">
        <v>16483255</v>
      </c>
      <c r="C651">
        <v>16484417</v>
      </c>
      <c r="D651">
        <v>15204468</v>
      </c>
      <c r="E651">
        <v>1</v>
      </c>
      <c r="F651">
        <v>1</v>
      </c>
      <c r="G651">
        <v>1</v>
      </c>
      <c r="H651">
        <v>3</v>
      </c>
      <c r="I651" t="s">
        <v>1009</v>
      </c>
      <c r="J651" t="s">
        <v>1010</v>
      </c>
      <c r="K651" t="s">
        <v>1011</v>
      </c>
      <c r="L651">
        <v>1348</v>
      </c>
      <c r="N651">
        <v>1009</v>
      </c>
      <c r="O651" t="s">
        <v>199</v>
      </c>
      <c r="P651" t="s">
        <v>199</v>
      </c>
      <c r="Q651">
        <v>1000</v>
      </c>
      <c r="W651">
        <v>0</v>
      </c>
      <c r="X651">
        <v>-909021926</v>
      </c>
      <c r="Y651">
        <v>5.0000000000000002E-5</v>
      </c>
      <c r="AA651">
        <v>110683.5</v>
      </c>
      <c r="AB651">
        <v>0</v>
      </c>
      <c r="AC651">
        <v>0</v>
      </c>
      <c r="AD651">
        <v>0</v>
      </c>
      <c r="AE651">
        <v>16950</v>
      </c>
      <c r="AF651">
        <v>0</v>
      </c>
      <c r="AG651">
        <v>0</v>
      </c>
      <c r="AH651">
        <v>0</v>
      </c>
      <c r="AI651">
        <v>6.53</v>
      </c>
      <c r="AJ651">
        <v>1</v>
      </c>
      <c r="AK651">
        <v>1</v>
      </c>
      <c r="AL651">
        <v>1</v>
      </c>
      <c r="AN651">
        <v>0</v>
      </c>
      <c r="AO651">
        <v>1</v>
      </c>
      <c r="AP651">
        <v>0</v>
      </c>
      <c r="AQ651">
        <v>0</v>
      </c>
      <c r="AR651">
        <v>0</v>
      </c>
      <c r="AS651" t="s">
        <v>4</v>
      </c>
      <c r="AT651">
        <v>5.0000000000000002E-5</v>
      </c>
      <c r="AU651" t="s">
        <v>4</v>
      </c>
      <c r="AV651">
        <v>0</v>
      </c>
      <c r="AW651">
        <v>2</v>
      </c>
      <c r="AX651">
        <v>16484430</v>
      </c>
      <c r="AY651">
        <v>1</v>
      </c>
      <c r="AZ651">
        <v>0</v>
      </c>
      <c r="BA651">
        <v>631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Y651*Source!I307</f>
        <v>1.6000000000000003E-5</v>
      </c>
      <c r="CY651">
        <f t="shared" si="72"/>
        <v>110683.5</v>
      </c>
      <c r="CZ651">
        <f t="shared" si="73"/>
        <v>16950</v>
      </c>
      <c r="DA651">
        <f t="shared" si="74"/>
        <v>6.53</v>
      </c>
      <c r="DB651">
        <v>0</v>
      </c>
    </row>
    <row r="652" spans="1:106" x14ac:dyDescent="0.2">
      <c r="A652">
        <f>ROW(Source!A307)</f>
        <v>307</v>
      </c>
      <c r="B652">
        <v>16483255</v>
      </c>
      <c r="C652">
        <v>16484417</v>
      </c>
      <c r="D652">
        <v>15213484</v>
      </c>
      <c r="E652">
        <v>1</v>
      </c>
      <c r="F652">
        <v>1</v>
      </c>
      <c r="G652">
        <v>1</v>
      </c>
      <c r="H652">
        <v>3</v>
      </c>
      <c r="I652" t="s">
        <v>503</v>
      </c>
      <c r="J652" t="s">
        <v>505</v>
      </c>
      <c r="K652" t="s">
        <v>504</v>
      </c>
      <c r="L652">
        <v>1301</v>
      </c>
      <c r="N652">
        <v>1003</v>
      </c>
      <c r="O652" t="s">
        <v>147</v>
      </c>
      <c r="P652" t="s">
        <v>147</v>
      </c>
      <c r="Q652">
        <v>1</v>
      </c>
      <c r="W652">
        <v>0</v>
      </c>
      <c r="X652">
        <v>1855421615</v>
      </c>
      <c r="Y652">
        <v>100</v>
      </c>
      <c r="AA652">
        <v>166.58</v>
      </c>
      <c r="AB652">
        <v>0</v>
      </c>
      <c r="AC652">
        <v>0</v>
      </c>
      <c r="AD652">
        <v>0</v>
      </c>
      <c r="AE652">
        <v>25.51</v>
      </c>
      <c r="AF652">
        <v>0</v>
      </c>
      <c r="AG652">
        <v>0</v>
      </c>
      <c r="AH652">
        <v>0</v>
      </c>
      <c r="AI652">
        <v>6.53</v>
      </c>
      <c r="AJ652">
        <v>1</v>
      </c>
      <c r="AK652">
        <v>1</v>
      </c>
      <c r="AL652">
        <v>1</v>
      </c>
      <c r="AN652">
        <v>0</v>
      </c>
      <c r="AO652">
        <v>0</v>
      </c>
      <c r="AP652">
        <v>0</v>
      </c>
      <c r="AQ652">
        <v>0</v>
      </c>
      <c r="AR652">
        <v>0</v>
      </c>
      <c r="AS652" t="s">
        <v>4</v>
      </c>
      <c r="AT652">
        <v>100</v>
      </c>
      <c r="AU652" t="s">
        <v>4</v>
      </c>
      <c r="AV652">
        <v>0</v>
      </c>
      <c r="AW652">
        <v>1</v>
      </c>
      <c r="AX652">
        <v>-1</v>
      </c>
      <c r="AY652">
        <v>0</v>
      </c>
      <c r="AZ652">
        <v>0</v>
      </c>
      <c r="BA652" t="s">
        <v>4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Y652*Source!I307</f>
        <v>32</v>
      </c>
      <c r="CY652">
        <f t="shared" si="72"/>
        <v>166.58</v>
      </c>
      <c r="CZ652">
        <f t="shared" si="73"/>
        <v>25.51</v>
      </c>
      <c r="DA652">
        <f t="shared" si="74"/>
        <v>6.53</v>
      </c>
      <c r="DB652">
        <v>0</v>
      </c>
    </row>
    <row r="653" spans="1:106" x14ac:dyDescent="0.2">
      <c r="A653">
        <f>ROW(Source!A310)</f>
        <v>310</v>
      </c>
      <c r="B653">
        <v>16483241</v>
      </c>
      <c r="C653">
        <v>16484439</v>
      </c>
      <c r="D653">
        <v>15436556</v>
      </c>
      <c r="E653">
        <v>1</v>
      </c>
      <c r="F653">
        <v>1</v>
      </c>
      <c r="G653">
        <v>1</v>
      </c>
      <c r="H653">
        <v>1</v>
      </c>
      <c r="I653" t="s">
        <v>860</v>
      </c>
      <c r="J653" t="s">
        <v>4</v>
      </c>
      <c r="K653" t="s">
        <v>861</v>
      </c>
      <c r="L653">
        <v>1191</v>
      </c>
      <c r="N653">
        <v>1013</v>
      </c>
      <c r="O653" t="s">
        <v>695</v>
      </c>
      <c r="P653" t="s">
        <v>695</v>
      </c>
      <c r="Q653">
        <v>1</v>
      </c>
      <c r="W653">
        <v>0</v>
      </c>
      <c r="X653">
        <v>1069510174</v>
      </c>
      <c r="Y653">
        <v>115.1</v>
      </c>
      <c r="AA653">
        <v>0</v>
      </c>
      <c r="AB653">
        <v>0</v>
      </c>
      <c r="AC653">
        <v>0</v>
      </c>
      <c r="AD653">
        <v>9.6199999999999992</v>
      </c>
      <c r="AE653">
        <v>0</v>
      </c>
      <c r="AF653">
        <v>0</v>
      </c>
      <c r="AG653">
        <v>0</v>
      </c>
      <c r="AH653">
        <v>9.6199999999999992</v>
      </c>
      <c r="AI653">
        <v>1</v>
      </c>
      <c r="AJ653">
        <v>1</v>
      </c>
      <c r="AK653">
        <v>1</v>
      </c>
      <c r="AL653">
        <v>1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4</v>
      </c>
      <c r="AT653">
        <v>115.1</v>
      </c>
      <c r="AU653" t="s">
        <v>4</v>
      </c>
      <c r="AV653">
        <v>1</v>
      </c>
      <c r="AW653">
        <v>2</v>
      </c>
      <c r="AX653">
        <v>16484440</v>
      </c>
      <c r="AY653">
        <v>1</v>
      </c>
      <c r="AZ653">
        <v>0</v>
      </c>
      <c r="BA653">
        <v>635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Y653*Source!I310</f>
        <v>9.2080000000000002</v>
      </c>
      <c r="CY653">
        <f>AD653</f>
        <v>9.6199999999999992</v>
      </c>
      <c r="CZ653">
        <f>AH653</f>
        <v>9.6199999999999992</v>
      </c>
      <c r="DA653">
        <f>AL653</f>
        <v>1</v>
      </c>
      <c r="DB653">
        <v>0</v>
      </c>
    </row>
    <row r="654" spans="1:106" x14ac:dyDescent="0.2">
      <c r="A654">
        <f>ROW(Source!A310)</f>
        <v>310</v>
      </c>
      <c r="B654">
        <v>16483241</v>
      </c>
      <c r="C654">
        <v>16484439</v>
      </c>
      <c r="D654">
        <v>15430395</v>
      </c>
      <c r="E654">
        <v>1</v>
      </c>
      <c r="F654">
        <v>1</v>
      </c>
      <c r="G654">
        <v>1</v>
      </c>
      <c r="H654">
        <v>1</v>
      </c>
      <c r="I654" t="s">
        <v>696</v>
      </c>
      <c r="J654" t="s">
        <v>4</v>
      </c>
      <c r="K654" t="s">
        <v>697</v>
      </c>
      <c r="L654">
        <v>1191</v>
      </c>
      <c r="N654">
        <v>1013</v>
      </c>
      <c r="O654" t="s">
        <v>695</v>
      </c>
      <c r="P654" t="s">
        <v>695</v>
      </c>
      <c r="Q654">
        <v>1</v>
      </c>
      <c r="W654">
        <v>0</v>
      </c>
      <c r="X654">
        <v>-1417349443</v>
      </c>
      <c r="Y654">
        <v>0.42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1</v>
      </c>
      <c r="AJ654">
        <v>1</v>
      </c>
      <c r="AK654">
        <v>1</v>
      </c>
      <c r="AL654">
        <v>1</v>
      </c>
      <c r="AN654">
        <v>0</v>
      </c>
      <c r="AO654">
        <v>1</v>
      </c>
      <c r="AP654">
        <v>0</v>
      </c>
      <c r="AQ654">
        <v>0</v>
      </c>
      <c r="AR654">
        <v>0</v>
      </c>
      <c r="AS654" t="s">
        <v>4</v>
      </c>
      <c r="AT654">
        <v>0.42</v>
      </c>
      <c r="AU654" t="s">
        <v>4</v>
      </c>
      <c r="AV654">
        <v>2</v>
      </c>
      <c r="AW654">
        <v>2</v>
      </c>
      <c r="AX654">
        <v>16484441</v>
      </c>
      <c r="AY654">
        <v>1</v>
      </c>
      <c r="AZ654">
        <v>0</v>
      </c>
      <c r="BA654">
        <v>636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Y654*Source!I310</f>
        <v>3.3599999999999998E-2</v>
      </c>
      <c r="CY654">
        <f>AD654</f>
        <v>0</v>
      </c>
      <c r="CZ654">
        <f>AH654</f>
        <v>0</v>
      </c>
      <c r="DA654">
        <f>AL654</f>
        <v>1</v>
      </c>
      <c r="DB654">
        <v>0</v>
      </c>
    </row>
    <row r="655" spans="1:106" x14ac:dyDescent="0.2">
      <c r="A655">
        <f>ROW(Source!A310)</f>
        <v>310</v>
      </c>
      <c r="B655">
        <v>16483241</v>
      </c>
      <c r="C655">
        <v>16484439</v>
      </c>
      <c r="D655">
        <v>15247974</v>
      </c>
      <c r="E655">
        <v>1</v>
      </c>
      <c r="F655">
        <v>1</v>
      </c>
      <c r="G655">
        <v>1</v>
      </c>
      <c r="H655">
        <v>2</v>
      </c>
      <c r="I655" t="s">
        <v>716</v>
      </c>
      <c r="J655" t="s">
        <v>717</v>
      </c>
      <c r="K655" t="s">
        <v>718</v>
      </c>
      <c r="L655">
        <v>1368</v>
      </c>
      <c r="N655">
        <v>1011</v>
      </c>
      <c r="O655" t="s">
        <v>701</v>
      </c>
      <c r="P655" t="s">
        <v>701</v>
      </c>
      <c r="Q655">
        <v>1</v>
      </c>
      <c r="W655">
        <v>0</v>
      </c>
      <c r="X655">
        <v>1188625873</v>
      </c>
      <c r="Y655">
        <v>0.21</v>
      </c>
      <c r="AA655">
        <v>0</v>
      </c>
      <c r="AB655">
        <v>31.26</v>
      </c>
      <c r="AC655">
        <v>13.5</v>
      </c>
      <c r="AD655">
        <v>0</v>
      </c>
      <c r="AE655">
        <v>0</v>
      </c>
      <c r="AF655">
        <v>31.26</v>
      </c>
      <c r="AG655">
        <v>13.5</v>
      </c>
      <c r="AH655">
        <v>0</v>
      </c>
      <c r="AI655">
        <v>1</v>
      </c>
      <c r="AJ655">
        <v>1</v>
      </c>
      <c r="AK655">
        <v>1</v>
      </c>
      <c r="AL655">
        <v>1</v>
      </c>
      <c r="AN655">
        <v>0</v>
      </c>
      <c r="AO655">
        <v>1</v>
      </c>
      <c r="AP655">
        <v>0</v>
      </c>
      <c r="AQ655">
        <v>0</v>
      </c>
      <c r="AR655">
        <v>0</v>
      </c>
      <c r="AS655" t="s">
        <v>4</v>
      </c>
      <c r="AT655">
        <v>0.21</v>
      </c>
      <c r="AU655" t="s">
        <v>4</v>
      </c>
      <c r="AV655">
        <v>0</v>
      </c>
      <c r="AW655">
        <v>2</v>
      </c>
      <c r="AX655">
        <v>16484442</v>
      </c>
      <c r="AY655">
        <v>1</v>
      </c>
      <c r="AZ655">
        <v>0</v>
      </c>
      <c r="BA655">
        <v>637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Y655*Source!I310</f>
        <v>1.6799999999999999E-2</v>
      </c>
      <c r="CY655">
        <f>AB655</f>
        <v>31.26</v>
      </c>
      <c r="CZ655">
        <f>AF655</f>
        <v>31.26</v>
      </c>
      <c r="DA655">
        <f>AJ655</f>
        <v>1</v>
      </c>
      <c r="DB655">
        <v>0</v>
      </c>
    </row>
    <row r="656" spans="1:106" x14ac:dyDescent="0.2">
      <c r="A656">
        <f>ROW(Source!A310)</f>
        <v>310</v>
      </c>
      <c r="B656">
        <v>16483241</v>
      </c>
      <c r="C656">
        <v>16484439</v>
      </c>
      <c r="D656">
        <v>15249073</v>
      </c>
      <c r="E656">
        <v>1</v>
      </c>
      <c r="F656">
        <v>1</v>
      </c>
      <c r="G656">
        <v>1</v>
      </c>
      <c r="H656">
        <v>2</v>
      </c>
      <c r="I656" t="s">
        <v>698</v>
      </c>
      <c r="J656" t="s">
        <v>699</v>
      </c>
      <c r="K656" t="s">
        <v>700</v>
      </c>
      <c r="L656">
        <v>1368</v>
      </c>
      <c r="N656">
        <v>1011</v>
      </c>
      <c r="O656" t="s">
        <v>701</v>
      </c>
      <c r="P656" t="s">
        <v>701</v>
      </c>
      <c r="Q656">
        <v>1</v>
      </c>
      <c r="W656">
        <v>0</v>
      </c>
      <c r="X656">
        <v>1372534845</v>
      </c>
      <c r="Y656">
        <v>0.21</v>
      </c>
      <c r="AA656">
        <v>0</v>
      </c>
      <c r="AB656">
        <v>65.709999999999994</v>
      </c>
      <c r="AC656">
        <v>11.6</v>
      </c>
      <c r="AD656">
        <v>0</v>
      </c>
      <c r="AE656">
        <v>0</v>
      </c>
      <c r="AF656">
        <v>65.709999999999994</v>
      </c>
      <c r="AG656">
        <v>11.6</v>
      </c>
      <c r="AH656">
        <v>0</v>
      </c>
      <c r="AI656">
        <v>1</v>
      </c>
      <c r="AJ656">
        <v>1</v>
      </c>
      <c r="AK656">
        <v>1</v>
      </c>
      <c r="AL656">
        <v>1</v>
      </c>
      <c r="AN656">
        <v>0</v>
      </c>
      <c r="AO656">
        <v>1</v>
      </c>
      <c r="AP656">
        <v>0</v>
      </c>
      <c r="AQ656">
        <v>0</v>
      </c>
      <c r="AR656">
        <v>0</v>
      </c>
      <c r="AS656" t="s">
        <v>4</v>
      </c>
      <c r="AT656">
        <v>0.21</v>
      </c>
      <c r="AU656" t="s">
        <v>4</v>
      </c>
      <c r="AV656">
        <v>0</v>
      </c>
      <c r="AW656">
        <v>2</v>
      </c>
      <c r="AX656">
        <v>16484443</v>
      </c>
      <c r="AY656">
        <v>1</v>
      </c>
      <c r="AZ656">
        <v>0</v>
      </c>
      <c r="BA656">
        <v>638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Y656*Source!I310</f>
        <v>1.6799999999999999E-2</v>
      </c>
      <c r="CY656">
        <f>AB656</f>
        <v>65.709999999999994</v>
      </c>
      <c r="CZ656">
        <f>AF656</f>
        <v>65.709999999999994</v>
      </c>
      <c r="DA656">
        <f>AJ656</f>
        <v>1</v>
      </c>
      <c r="DB656">
        <v>0</v>
      </c>
    </row>
    <row r="657" spans="1:106" x14ac:dyDescent="0.2">
      <c r="A657">
        <f>ROW(Source!A310)</f>
        <v>310</v>
      </c>
      <c r="B657">
        <v>16483241</v>
      </c>
      <c r="C657">
        <v>16484439</v>
      </c>
      <c r="D657">
        <v>15249308</v>
      </c>
      <c r="E657">
        <v>1</v>
      </c>
      <c r="F657">
        <v>1</v>
      </c>
      <c r="G657">
        <v>1</v>
      </c>
      <c r="H657">
        <v>2</v>
      </c>
      <c r="I657" t="s">
        <v>988</v>
      </c>
      <c r="J657" t="s">
        <v>989</v>
      </c>
      <c r="K657" t="s">
        <v>990</v>
      </c>
      <c r="L657">
        <v>1368</v>
      </c>
      <c r="N657">
        <v>1011</v>
      </c>
      <c r="O657" t="s">
        <v>701</v>
      </c>
      <c r="P657" t="s">
        <v>701</v>
      </c>
      <c r="Q657">
        <v>1</v>
      </c>
      <c r="W657">
        <v>0</v>
      </c>
      <c r="X657">
        <v>792402865</v>
      </c>
      <c r="Y657">
        <v>3.07</v>
      </c>
      <c r="AA657">
        <v>0</v>
      </c>
      <c r="AB657">
        <v>1.2</v>
      </c>
      <c r="AC657">
        <v>0</v>
      </c>
      <c r="AD657">
        <v>0</v>
      </c>
      <c r="AE657">
        <v>0</v>
      </c>
      <c r="AF657">
        <v>1.2</v>
      </c>
      <c r="AG657">
        <v>0</v>
      </c>
      <c r="AH657">
        <v>0</v>
      </c>
      <c r="AI657">
        <v>1</v>
      </c>
      <c r="AJ657">
        <v>1</v>
      </c>
      <c r="AK657">
        <v>1</v>
      </c>
      <c r="AL657">
        <v>1</v>
      </c>
      <c r="AN657">
        <v>0</v>
      </c>
      <c r="AO657">
        <v>1</v>
      </c>
      <c r="AP657">
        <v>0</v>
      </c>
      <c r="AQ657">
        <v>0</v>
      </c>
      <c r="AR657">
        <v>0</v>
      </c>
      <c r="AS657" t="s">
        <v>4</v>
      </c>
      <c r="AT657">
        <v>3.07</v>
      </c>
      <c r="AU657" t="s">
        <v>4</v>
      </c>
      <c r="AV657">
        <v>0</v>
      </c>
      <c r="AW657">
        <v>2</v>
      </c>
      <c r="AX657">
        <v>16484444</v>
      </c>
      <c r="AY657">
        <v>1</v>
      </c>
      <c r="AZ657">
        <v>0</v>
      </c>
      <c r="BA657">
        <v>639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Y657*Source!I310</f>
        <v>0.24559999999999998</v>
      </c>
      <c r="CY657">
        <f>AB657</f>
        <v>1.2</v>
      </c>
      <c r="CZ657">
        <f>AF657</f>
        <v>1.2</v>
      </c>
      <c r="DA657">
        <f>AJ657</f>
        <v>1</v>
      </c>
      <c r="DB657">
        <v>0</v>
      </c>
    </row>
    <row r="658" spans="1:106" x14ac:dyDescent="0.2">
      <c r="A658">
        <f>ROW(Source!A310)</f>
        <v>310</v>
      </c>
      <c r="B658">
        <v>16483241</v>
      </c>
      <c r="C658">
        <v>16484439</v>
      </c>
      <c r="D658">
        <v>15249377</v>
      </c>
      <c r="E658">
        <v>1</v>
      </c>
      <c r="F658">
        <v>1</v>
      </c>
      <c r="G658">
        <v>1</v>
      </c>
      <c r="H658">
        <v>2</v>
      </c>
      <c r="I658" t="s">
        <v>702</v>
      </c>
      <c r="J658" t="s">
        <v>703</v>
      </c>
      <c r="K658" t="s">
        <v>704</v>
      </c>
      <c r="L658">
        <v>1368</v>
      </c>
      <c r="N658">
        <v>1011</v>
      </c>
      <c r="O658" t="s">
        <v>701</v>
      </c>
      <c r="P658" t="s">
        <v>701</v>
      </c>
      <c r="Q658">
        <v>1</v>
      </c>
      <c r="W658">
        <v>0</v>
      </c>
      <c r="X658">
        <v>-353815937</v>
      </c>
      <c r="Y658">
        <v>4.58</v>
      </c>
      <c r="AA658">
        <v>0</v>
      </c>
      <c r="AB658">
        <v>8.1</v>
      </c>
      <c r="AC658">
        <v>0</v>
      </c>
      <c r="AD658">
        <v>0</v>
      </c>
      <c r="AE658">
        <v>0</v>
      </c>
      <c r="AF658">
        <v>8.1</v>
      </c>
      <c r="AG658">
        <v>0</v>
      </c>
      <c r="AH658">
        <v>0</v>
      </c>
      <c r="AI658">
        <v>1</v>
      </c>
      <c r="AJ658">
        <v>1</v>
      </c>
      <c r="AK658">
        <v>1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4</v>
      </c>
      <c r="AT658">
        <v>4.58</v>
      </c>
      <c r="AU658" t="s">
        <v>4</v>
      </c>
      <c r="AV658">
        <v>0</v>
      </c>
      <c r="AW658">
        <v>2</v>
      </c>
      <c r="AX658">
        <v>16484445</v>
      </c>
      <c r="AY658">
        <v>1</v>
      </c>
      <c r="AZ658">
        <v>0</v>
      </c>
      <c r="BA658">
        <v>640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Y658*Source!I310</f>
        <v>0.3664</v>
      </c>
      <c r="CY658">
        <f>AB658</f>
        <v>8.1</v>
      </c>
      <c r="CZ658">
        <f>AF658</f>
        <v>8.1</v>
      </c>
      <c r="DA658">
        <f>AJ658</f>
        <v>1</v>
      </c>
      <c r="DB658">
        <v>0</v>
      </c>
    </row>
    <row r="659" spans="1:106" x14ac:dyDescent="0.2">
      <c r="A659">
        <f>ROW(Source!A310)</f>
        <v>310</v>
      </c>
      <c r="B659">
        <v>16483241</v>
      </c>
      <c r="C659">
        <v>16484439</v>
      </c>
      <c r="D659">
        <v>15165634</v>
      </c>
      <c r="E659">
        <v>1</v>
      </c>
      <c r="F659">
        <v>1</v>
      </c>
      <c r="G659">
        <v>1</v>
      </c>
      <c r="H659">
        <v>3</v>
      </c>
      <c r="I659" t="s">
        <v>991</v>
      </c>
      <c r="J659" t="s">
        <v>992</v>
      </c>
      <c r="K659" t="s">
        <v>993</v>
      </c>
      <c r="L659">
        <v>1339</v>
      </c>
      <c r="N659">
        <v>1007</v>
      </c>
      <c r="O659" t="s">
        <v>166</v>
      </c>
      <c r="P659" t="s">
        <v>166</v>
      </c>
      <c r="Q659">
        <v>1</v>
      </c>
      <c r="W659">
        <v>0</v>
      </c>
      <c r="X659">
        <v>1706747518</v>
      </c>
      <c r="Y659">
        <v>0.23</v>
      </c>
      <c r="AA659">
        <v>38.51</v>
      </c>
      <c r="AB659">
        <v>0</v>
      </c>
      <c r="AC659">
        <v>0</v>
      </c>
      <c r="AD659">
        <v>0</v>
      </c>
      <c r="AE659">
        <v>38.51</v>
      </c>
      <c r="AF659">
        <v>0</v>
      </c>
      <c r="AG659">
        <v>0</v>
      </c>
      <c r="AH659">
        <v>0</v>
      </c>
      <c r="AI659">
        <v>1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4</v>
      </c>
      <c r="AT659">
        <v>0.23</v>
      </c>
      <c r="AU659" t="s">
        <v>4</v>
      </c>
      <c r="AV659">
        <v>0</v>
      </c>
      <c r="AW659">
        <v>2</v>
      </c>
      <c r="AX659">
        <v>16484446</v>
      </c>
      <c r="AY659">
        <v>1</v>
      </c>
      <c r="AZ659">
        <v>0</v>
      </c>
      <c r="BA659">
        <v>641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Y659*Source!I310</f>
        <v>1.84E-2</v>
      </c>
      <c r="CY659">
        <f t="shared" ref="CY659:CY666" si="75">AA659</f>
        <v>38.51</v>
      </c>
      <c r="CZ659">
        <f t="shared" ref="CZ659:CZ666" si="76">AE659</f>
        <v>38.51</v>
      </c>
      <c r="DA659">
        <f t="shared" ref="DA659:DA666" si="77">AI659</f>
        <v>1</v>
      </c>
      <c r="DB659">
        <v>0</v>
      </c>
    </row>
    <row r="660" spans="1:106" x14ac:dyDescent="0.2">
      <c r="A660">
        <f>ROW(Source!A310)</f>
        <v>310</v>
      </c>
      <c r="B660">
        <v>16483241</v>
      </c>
      <c r="C660">
        <v>16484439</v>
      </c>
      <c r="D660">
        <v>15165653</v>
      </c>
      <c r="E660">
        <v>1</v>
      </c>
      <c r="F660">
        <v>1</v>
      </c>
      <c r="G660">
        <v>1</v>
      </c>
      <c r="H660">
        <v>3</v>
      </c>
      <c r="I660" t="s">
        <v>994</v>
      </c>
      <c r="J660" t="s">
        <v>995</v>
      </c>
      <c r="K660" t="s">
        <v>996</v>
      </c>
      <c r="L660">
        <v>1339</v>
      </c>
      <c r="N660">
        <v>1007</v>
      </c>
      <c r="O660" t="s">
        <v>166</v>
      </c>
      <c r="P660" t="s">
        <v>166</v>
      </c>
      <c r="Q660">
        <v>1</v>
      </c>
      <c r="W660">
        <v>0</v>
      </c>
      <c r="X660">
        <v>1262771840</v>
      </c>
      <c r="Y660">
        <v>0.51</v>
      </c>
      <c r="AA660">
        <v>6.22</v>
      </c>
      <c r="AB660">
        <v>0</v>
      </c>
      <c r="AC660">
        <v>0</v>
      </c>
      <c r="AD660">
        <v>0</v>
      </c>
      <c r="AE660">
        <v>6.22</v>
      </c>
      <c r="AF660">
        <v>0</v>
      </c>
      <c r="AG660">
        <v>0</v>
      </c>
      <c r="AH660">
        <v>0</v>
      </c>
      <c r="AI660">
        <v>1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4</v>
      </c>
      <c r="AT660">
        <v>0.51</v>
      </c>
      <c r="AU660" t="s">
        <v>4</v>
      </c>
      <c r="AV660">
        <v>0</v>
      </c>
      <c r="AW660">
        <v>2</v>
      </c>
      <c r="AX660">
        <v>16484447</v>
      </c>
      <c r="AY660">
        <v>1</v>
      </c>
      <c r="AZ660">
        <v>0</v>
      </c>
      <c r="BA660">
        <v>642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Y660*Source!I310</f>
        <v>4.0800000000000003E-2</v>
      </c>
      <c r="CY660">
        <f t="shared" si="75"/>
        <v>6.22</v>
      </c>
      <c r="CZ660">
        <f t="shared" si="76"/>
        <v>6.22</v>
      </c>
      <c r="DA660">
        <f t="shared" si="77"/>
        <v>1</v>
      </c>
      <c r="DB660">
        <v>0</v>
      </c>
    </row>
    <row r="661" spans="1:106" x14ac:dyDescent="0.2">
      <c r="A661">
        <f>ROW(Source!A310)</f>
        <v>310</v>
      </c>
      <c r="B661">
        <v>16483241</v>
      </c>
      <c r="C661">
        <v>16484439</v>
      </c>
      <c r="D661">
        <v>15167963</v>
      </c>
      <c r="E661">
        <v>1</v>
      </c>
      <c r="F661">
        <v>1</v>
      </c>
      <c r="G661">
        <v>1</v>
      </c>
      <c r="H661">
        <v>3</v>
      </c>
      <c r="I661" t="s">
        <v>997</v>
      </c>
      <c r="J661" t="s">
        <v>998</v>
      </c>
      <c r="K661" t="s">
        <v>999</v>
      </c>
      <c r="L661">
        <v>1346</v>
      </c>
      <c r="N661">
        <v>1009</v>
      </c>
      <c r="O661" t="s">
        <v>550</v>
      </c>
      <c r="P661" t="s">
        <v>550</v>
      </c>
      <c r="Q661">
        <v>1</v>
      </c>
      <c r="W661">
        <v>0</v>
      </c>
      <c r="X661">
        <v>-490687590</v>
      </c>
      <c r="Y661">
        <v>0.05</v>
      </c>
      <c r="AA661">
        <v>37.29</v>
      </c>
      <c r="AB661">
        <v>0</v>
      </c>
      <c r="AC661">
        <v>0</v>
      </c>
      <c r="AD661">
        <v>0</v>
      </c>
      <c r="AE661">
        <v>37.29</v>
      </c>
      <c r="AF661">
        <v>0</v>
      </c>
      <c r="AG661">
        <v>0</v>
      </c>
      <c r="AH661">
        <v>0</v>
      </c>
      <c r="AI661">
        <v>1</v>
      </c>
      <c r="AJ661">
        <v>1</v>
      </c>
      <c r="AK661">
        <v>1</v>
      </c>
      <c r="AL661">
        <v>1</v>
      </c>
      <c r="AN661">
        <v>0</v>
      </c>
      <c r="AO661">
        <v>1</v>
      </c>
      <c r="AP661">
        <v>0</v>
      </c>
      <c r="AQ661">
        <v>0</v>
      </c>
      <c r="AR661">
        <v>0</v>
      </c>
      <c r="AS661" t="s">
        <v>4</v>
      </c>
      <c r="AT661">
        <v>0.05</v>
      </c>
      <c r="AU661" t="s">
        <v>4</v>
      </c>
      <c r="AV661">
        <v>0</v>
      </c>
      <c r="AW661">
        <v>2</v>
      </c>
      <c r="AX661">
        <v>16484448</v>
      </c>
      <c r="AY661">
        <v>1</v>
      </c>
      <c r="AZ661">
        <v>0</v>
      </c>
      <c r="BA661">
        <v>643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Y661*Source!I310</f>
        <v>4.0000000000000001E-3</v>
      </c>
      <c r="CY661">
        <f t="shared" si="75"/>
        <v>37.29</v>
      </c>
      <c r="CZ661">
        <f t="shared" si="76"/>
        <v>37.29</v>
      </c>
      <c r="DA661">
        <f t="shared" si="77"/>
        <v>1</v>
      </c>
      <c r="DB661">
        <v>0</v>
      </c>
    </row>
    <row r="662" spans="1:106" x14ac:dyDescent="0.2">
      <c r="A662">
        <f>ROW(Source!A310)</f>
        <v>310</v>
      </c>
      <c r="B662">
        <v>16483241</v>
      </c>
      <c r="C662">
        <v>16484439</v>
      </c>
      <c r="D662">
        <v>15168695</v>
      </c>
      <c r="E662">
        <v>1</v>
      </c>
      <c r="F662">
        <v>1</v>
      </c>
      <c r="G662">
        <v>1</v>
      </c>
      <c r="H662">
        <v>3</v>
      </c>
      <c r="I662" t="s">
        <v>1000</v>
      </c>
      <c r="J662" t="s">
        <v>1001</v>
      </c>
      <c r="K662" t="s">
        <v>1002</v>
      </c>
      <c r="L662">
        <v>1348</v>
      </c>
      <c r="N662">
        <v>1009</v>
      </c>
      <c r="O662" t="s">
        <v>199</v>
      </c>
      <c r="P662" t="s">
        <v>199</v>
      </c>
      <c r="Q662">
        <v>1000</v>
      </c>
      <c r="W662">
        <v>0</v>
      </c>
      <c r="X662">
        <v>-531507062</v>
      </c>
      <c r="Y662">
        <v>4.0000000000000002E-4</v>
      </c>
      <c r="AA662">
        <v>13560</v>
      </c>
      <c r="AB662">
        <v>0</v>
      </c>
      <c r="AC662">
        <v>0</v>
      </c>
      <c r="AD662">
        <v>0</v>
      </c>
      <c r="AE662">
        <v>13560</v>
      </c>
      <c r="AF662">
        <v>0</v>
      </c>
      <c r="AG662">
        <v>0</v>
      </c>
      <c r="AH662">
        <v>0</v>
      </c>
      <c r="AI662">
        <v>1</v>
      </c>
      <c r="AJ662">
        <v>1</v>
      </c>
      <c r="AK662">
        <v>1</v>
      </c>
      <c r="AL662">
        <v>1</v>
      </c>
      <c r="AN662">
        <v>0</v>
      </c>
      <c r="AO662">
        <v>1</v>
      </c>
      <c r="AP662">
        <v>0</v>
      </c>
      <c r="AQ662">
        <v>0</v>
      </c>
      <c r="AR662">
        <v>0</v>
      </c>
      <c r="AS662" t="s">
        <v>4</v>
      </c>
      <c r="AT662">
        <v>4.0000000000000002E-4</v>
      </c>
      <c r="AU662" t="s">
        <v>4</v>
      </c>
      <c r="AV662">
        <v>0</v>
      </c>
      <c r="AW662">
        <v>2</v>
      </c>
      <c r="AX662">
        <v>16484449</v>
      </c>
      <c r="AY662">
        <v>1</v>
      </c>
      <c r="AZ662">
        <v>0</v>
      </c>
      <c r="BA662">
        <v>644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Y662*Source!I310</f>
        <v>3.2000000000000005E-5</v>
      </c>
      <c r="CY662">
        <f t="shared" si="75"/>
        <v>13560</v>
      </c>
      <c r="CZ662">
        <f t="shared" si="76"/>
        <v>13560</v>
      </c>
      <c r="DA662">
        <f t="shared" si="77"/>
        <v>1</v>
      </c>
      <c r="DB662">
        <v>0</v>
      </c>
    </row>
    <row r="663" spans="1:106" x14ac:dyDescent="0.2">
      <c r="A663">
        <f>ROW(Source!A310)</f>
        <v>310</v>
      </c>
      <c r="B663">
        <v>16483241</v>
      </c>
      <c r="C663">
        <v>16484439</v>
      </c>
      <c r="D663">
        <v>15168763</v>
      </c>
      <c r="E663">
        <v>1</v>
      </c>
      <c r="F663">
        <v>1</v>
      </c>
      <c r="G663">
        <v>1</v>
      </c>
      <c r="H663">
        <v>3</v>
      </c>
      <c r="I663" t="s">
        <v>1003</v>
      </c>
      <c r="J663" t="s">
        <v>1004</v>
      </c>
      <c r="K663" t="s">
        <v>1005</v>
      </c>
      <c r="L663">
        <v>1348</v>
      </c>
      <c r="N663">
        <v>1009</v>
      </c>
      <c r="O663" t="s">
        <v>199</v>
      </c>
      <c r="P663" t="s">
        <v>199</v>
      </c>
      <c r="Q663">
        <v>1000</v>
      </c>
      <c r="W663">
        <v>0</v>
      </c>
      <c r="X663">
        <v>-1068056325</v>
      </c>
      <c r="Y663">
        <v>1.9E-3</v>
      </c>
      <c r="AA663">
        <v>10362</v>
      </c>
      <c r="AB663">
        <v>0</v>
      </c>
      <c r="AC663">
        <v>0</v>
      </c>
      <c r="AD663">
        <v>0</v>
      </c>
      <c r="AE663">
        <v>10362</v>
      </c>
      <c r="AF663">
        <v>0</v>
      </c>
      <c r="AG663">
        <v>0</v>
      </c>
      <c r="AH663">
        <v>0</v>
      </c>
      <c r="AI663">
        <v>1</v>
      </c>
      <c r="AJ663">
        <v>1</v>
      </c>
      <c r="AK663">
        <v>1</v>
      </c>
      <c r="AL663">
        <v>1</v>
      </c>
      <c r="AN663">
        <v>0</v>
      </c>
      <c r="AO663">
        <v>1</v>
      </c>
      <c r="AP663">
        <v>0</v>
      </c>
      <c r="AQ663">
        <v>0</v>
      </c>
      <c r="AR663">
        <v>0</v>
      </c>
      <c r="AS663" t="s">
        <v>4</v>
      </c>
      <c r="AT663">
        <v>1.9E-3</v>
      </c>
      <c r="AU663" t="s">
        <v>4</v>
      </c>
      <c r="AV663">
        <v>0</v>
      </c>
      <c r="AW663">
        <v>2</v>
      </c>
      <c r="AX663">
        <v>16484450</v>
      </c>
      <c r="AY663">
        <v>1</v>
      </c>
      <c r="AZ663">
        <v>0</v>
      </c>
      <c r="BA663">
        <v>645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Y663*Source!I310</f>
        <v>1.5200000000000001E-4</v>
      </c>
      <c r="CY663">
        <f t="shared" si="75"/>
        <v>10362</v>
      </c>
      <c r="CZ663">
        <f t="shared" si="76"/>
        <v>10362</v>
      </c>
      <c r="DA663">
        <f t="shared" si="77"/>
        <v>1</v>
      </c>
      <c r="DB663">
        <v>0</v>
      </c>
    </row>
    <row r="664" spans="1:106" x14ac:dyDescent="0.2">
      <c r="A664">
        <f>ROW(Source!A310)</f>
        <v>310</v>
      </c>
      <c r="B664">
        <v>16483241</v>
      </c>
      <c r="C664">
        <v>16484439</v>
      </c>
      <c r="D664">
        <v>15203740</v>
      </c>
      <c r="E664">
        <v>1</v>
      </c>
      <c r="F664">
        <v>1</v>
      </c>
      <c r="G664">
        <v>1</v>
      </c>
      <c r="H664">
        <v>3</v>
      </c>
      <c r="I664" t="s">
        <v>1006</v>
      </c>
      <c r="J664" t="s">
        <v>1007</v>
      </c>
      <c r="K664" t="s">
        <v>1008</v>
      </c>
      <c r="L664">
        <v>1348</v>
      </c>
      <c r="N664">
        <v>1009</v>
      </c>
      <c r="O664" t="s">
        <v>199</v>
      </c>
      <c r="P664" t="s">
        <v>199</v>
      </c>
      <c r="Q664">
        <v>1000</v>
      </c>
      <c r="W664">
        <v>0</v>
      </c>
      <c r="X664">
        <v>570223526</v>
      </c>
      <c r="Y664">
        <v>1.1E-4</v>
      </c>
      <c r="AA664">
        <v>15119</v>
      </c>
      <c r="AB664">
        <v>0</v>
      </c>
      <c r="AC664">
        <v>0</v>
      </c>
      <c r="AD664">
        <v>0</v>
      </c>
      <c r="AE664">
        <v>15119</v>
      </c>
      <c r="AF664">
        <v>0</v>
      </c>
      <c r="AG664">
        <v>0</v>
      </c>
      <c r="AH664">
        <v>0</v>
      </c>
      <c r="AI664">
        <v>1</v>
      </c>
      <c r="AJ664">
        <v>1</v>
      </c>
      <c r="AK664">
        <v>1</v>
      </c>
      <c r="AL664">
        <v>1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4</v>
      </c>
      <c r="AT664">
        <v>1.1E-4</v>
      </c>
      <c r="AU664" t="s">
        <v>4</v>
      </c>
      <c r="AV664">
        <v>0</v>
      </c>
      <c r="AW664">
        <v>2</v>
      </c>
      <c r="AX664">
        <v>16484451</v>
      </c>
      <c r="AY664">
        <v>1</v>
      </c>
      <c r="AZ664">
        <v>0</v>
      </c>
      <c r="BA664">
        <v>646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Y664*Source!I310</f>
        <v>8.8000000000000004E-6</v>
      </c>
      <c r="CY664">
        <f t="shared" si="75"/>
        <v>15119</v>
      </c>
      <c r="CZ664">
        <f t="shared" si="76"/>
        <v>15119</v>
      </c>
      <c r="DA664">
        <f t="shared" si="77"/>
        <v>1</v>
      </c>
      <c r="DB664">
        <v>0</v>
      </c>
    </row>
    <row r="665" spans="1:106" x14ac:dyDescent="0.2">
      <c r="A665">
        <f>ROW(Source!A310)</f>
        <v>310</v>
      </c>
      <c r="B665">
        <v>16483241</v>
      </c>
      <c r="C665">
        <v>16484439</v>
      </c>
      <c r="D665">
        <v>15204468</v>
      </c>
      <c r="E665">
        <v>1</v>
      </c>
      <c r="F665">
        <v>1</v>
      </c>
      <c r="G665">
        <v>1</v>
      </c>
      <c r="H665">
        <v>3</v>
      </c>
      <c r="I665" t="s">
        <v>1009</v>
      </c>
      <c r="J665" t="s">
        <v>1010</v>
      </c>
      <c r="K665" t="s">
        <v>1011</v>
      </c>
      <c r="L665">
        <v>1348</v>
      </c>
      <c r="N665">
        <v>1009</v>
      </c>
      <c r="O665" t="s">
        <v>199</v>
      </c>
      <c r="P665" t="s">
        <v>199</v>
      </c>
      <c r="Q665">
        <v>1000</v>
      </c>
      <c r="W665">
        <v>0</v>
      </c>
      <c r="X665">
        <v>-909021926</v>
      </c>
      <c r="Y665">
        <v>5.0000000000000002E-5</v>
      </c>
      <c r="AA665">
        <v>16950</v>
      </c>
      <c r="AB665">
        <v>0</v>
      </c>
      <c r="AC665">
        <v>0</v>
      </c>
      <c r="AD665">
        <v>0</v>
      </c>
      <c r="AE665">
        <v>16950</v>
      </c>
      <c r="AF665">
        <v>0</v>
      </c>
      <c r="AG665">
        <v>0</v>
      </c>
      <c r="AH665">
        <v>0</v>
      </c>
      <c r="AI665">
        <v>1</v>
      </c>
      <c r="AJ665">
        <v>1</v>
      </c>
      <c r="AK665">
        <v>1</v>
      </c>
      <c r="AL665">
        <v>1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4</v>
      </c>
      <c r="AT665">
        <v>5.0000000000000002E-5</v>
      </c>
      <c r="AU665" t="s">
        <v>4</v>
      </c>
      <c r="AV665">
        <v>0</v>
      </c>
      <c r="AW665">
        <v>2</v>
      </c>
      <c r="AX665">
        <v>16484452</v>
      </c>
      <c r="AY665">
        <v>1</v>
      </c>
      <c r="AZ665">
        <v>0</v>
      </c>
      <c r="BA665">
        <v>647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Y665*Source!I310</f>
        <v>4.0000000000000007E-6</v>
      </c>
      <c r="CY665">
        <f t="shared" si="75"/>
        <v>16950</v>
      </c>
      <c r="CZ665">
        <f t="shared" si="76"/>
        <v>16950</v>
      </c>
      <c r="DA665">
        <f t="shared" si="77"/>
        <v>1</v>
      </c>
      <c r="DB665">
        <v>0</v>
      </c>
    </row>
    <row r="666" spans="1:106" x14ac:dyDescent="0.2">
      <c r="A666">
        <f>ROW(Source!A310)</f>
        <v>310</v>
      </c>
      <c r="B666">
        <v>16483241</v>
      </c>
      <c r="C666">
        <v>16484439</v>
      </c>
      <c r="D666">
        <v>15213486</v>
      </c>
      <c r="E666">
        <v>1</v>
      </c>
      <c r="F666">
        <v>1</v>
      </c>
      <c r="G666">
        <v>1</v>
      </c>
      <c r="H666">
        <v>3</v>
      </c>
      <c r="I666" t="s">
        <v>511</v>
      </c>
      <c r="J666" t="s">
        <v>513</v>
      </c>
      <c r="K666" t="s">
        <v>512</v>
      </c>
      <c r="L666">
        <v>1301</v>
      </c>
      <c r="N666">
        <v>1003</v>
      </c>
      <c r="O666" t="s">
        <v>147</v>
      </c>
      <c r="P666" t="s">
        <v>147</v>
      </c>
      <c r="Q666">
        <v>1</v>
      </c>
      <c r="W666">
        <v>0</v>
      </c>
      <c r="X666">
        <v>1935702169</v>
      </c>
      <c r="Y666">
        <v>100</v>
      </c>
      <c r="AA666">
        <v>30.61</v>
      </c>
      <c r="AB666">
        <v>0</v>
      </c>
      <c r="AC666">
        <v>0</v>
      </c>
      <c r="AD666">
        <v>0</v>
      </c>
      <c r="AE666">
        <v>30.61</v>
      </c>
      <c r="AF666">
        <v>0</v>
      </c>
      <c r="AG666">
        <v>0</v>
      </c>
      <c r="AH666">
        <v>0</v>
      </c>
      <c r="AI666">
        <v>1</v>
      </c>
      <c r="AJ666">
        <v>1</v>
      </c>
      <c r="AK666">
        <v>1</v>
      </c>
      <c r="AL666">
        <v>1</v>
      </c>
      <c r="AN666">
        <v>0</v>
      </c>
      <c r="AO666">
        <v>0</v>
      </c>
      <c r="AP666">
        <v>0</v>
      </c>
      <c r="AQ666">
        <v>0</v>
      </c>
      <c r="AR666">
        <v>0</v>
      </c>
      <c r="AS666" t="s">
        <v>4</v>
      </c>
      <c r="AT666">
        <v>100</v>
      </c>
      <c r="AU666" t="s">
        <v>4</v>
      </c>
      <c r="AV666">
        <v>0</v>
      </c>
      <c r="AW666">
        <v>1</v>
      </c>
      <c r="AX666">
        <v>-1</v>
      </c>
      <c r="AY666">
        <v>0</v>
      </c>
      <c r="AZ666">
        <v>0</v>
      </c>
      <c r="BA666" t="s">
        <v>4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Y666*Source!I310</f>
        <v>8</v>
      </c>
      <c r="CY666">
        <f t="shared" si="75"/>
        <v>30.61</v>
      </c>
      <c r="CZ666">
        <f t="shared" si="76"/>
        <v>30.61</v>
      </c>
      <c r="DA666">
        <f t="shared" si="77"/>
        <v>1</v>
      </c>
      <c r="DB666">
        <v>0</v>
      </c>
    </row>
    <row r="667" spans="1:106" x14ac:dyDescent="0.2">
      <c r="A667">
        <f>ROW(Source!A311)</f>
        <v>311</v>
      </c>
      <c r="B667">
        <v>16483255</v>
      </c>
      <c r="C667">
        <v>16484439</v>
      </c>
      <c r="D667">
        <v>15436556</v>
      </c>
      <c r="E667">
        <v>1</v>
      </c>
      <c r="F667">
        <v>1</v>
      </c>
      <c r="G667">
        <v>1</v>
      </c>
      <c r="H667">
        <v>1</v>
      </c>
      <c r="I667" t="s">
        <v>860</v>
      </c>
      <c r="J667" t="s">
        <v>4</v>
      </c>
      <c r="K667" t="s">
        <v>861</v>
      </c>
      <c r="L667">
        <v>1191</v>
      </c>
      <c r="N667">
        <v>1013</v>
      </c>
      <c r="O667" t="s">
        <v>695</v>
      </c>
      <c r="P667" t="s">
        <v>695</v>
      </c>
      <c r="Q667">
        <v>1</v>
      </c>
      <c r="W667">
        <v>0</v>
      </c>
      <c r="X667">
        <v>1069510174</v>
      </c>
      <c r="Y667">
        <v>115.1</v>
      </c>
      <c r="AA667">
        <v>0</v>
      </c>
      <c r="AB667">
        <v>0</v>
      </c>
      <c r="AC667">
        <v>0</v>
      </c>
      <c r="AD667">
        <v>62.82</v>
      </c>
      <c r="AE667">
        <v>0</v>
      </c>
      <c r="AF667">
        <v>0</v>
      </c>
      <c r="AG667">
        <v>0</v>
      </c>
      <c r="AH667">
        <v>9.6199999999999992</v>
      </c>
      <c r="AI667">
        <v>1</v>
      </c>
      <c r="AJ667">
        <v>1</v>
      </c>
      <c r="AK667">
        <v>1</v>
      </c>
      <c r="AL667">
        <v>6.53</v>
      </c>
      <c r="AN667">
        <v>0</v>
      </c>
      <c r="AO667">
        <v>1</v>
      </c>
      <c r="AP667">
        <v>0</v>
      </c>
      <c r="AQ667">
        <v>0</v>
      </c>
      <c r="AR667">
        <v>0</v>
      </c>
      <c r="AS667" t="s">
        <v>4</v>
      </c>
      <c r="AT667">
        <v>115.1</v>
      </c>
      <c r="AU667" t="s">
        <v>4</v>
      </c>
      <c r="AV667">
        <v>1</v>
      </c>
      <c r="AW667">
        <v>2</v>
      </c>
      <c r="AX667">
        <v>16484440</v>
      </c>
      <c r="AY667">
        <v>1</v>
      </c>
      <c r="AZ667">
        <v>0</v>
      </c>
      <c r="BA667">
        <v>651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Y667*Source!I311</f>
        <v>9.2080000000000002</v>
      </c>
      <c r="CY667">
        <f>AD667</f>
        <v>62.82</v>
      </c>
      <c r="CZ667">
        <f>AH667</f>
        <v>9.6199999999999992</v>
      </c>
      <c r="DA667">
        <f>AL667</f>
        <v>6.53</v>
      </c>
      <c r="DB667">
        <v>0</v>
      </c>
    </row>
    <row r="668" spans="1:106" x14ac:dyDescent="0.2">
      <c r="A668">
        <f>ROW(Source!A311)</f>
        <v>311</v>
      </c>
      <c r="B668">
        <v>16483255</v>
      </c>
      <c r="C668">
        <v>16484439</v>
      </c>
      <c r="D668">
        <v>15430395</v>
      </c>
      <c r="E668">
        <v>1</v>
      </c>
      <c r="F668">
        <v>1</v>
      </c>
      <c r="G668">
        <v>1</v>
      </c>
      <c r="H668">
        <v>1</v>
      </c>
      <c r="I668" t="s">
        <v>696</v>
      </c>
      <c r="J668" t="s">
        <v>4</v>
      </c>
      <c r="K668" t="s">
        <v>697</v>
      </c>
      <c r="L668">
        <v>1191</v>
      </c>
      <c r="N668">
        <v>1013</v>
      </c>
      <c r="O668" t="s">
        <v>695</v>
      </c>
      <c r="P668" t="s">
        <v>695</v>
      </c>
      <c r="Q668">
        <v>1</v>
      </c>
      <c r="W668">
        <v>0</v>
      </c>
      <c r="X668">
        <v>-1417349443</v>
      </c>
      <c r="Y668">
        <v>0.42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1</v>
      </c>
      <c r="AJ668">
        <v>1</v>
      </c>
      <c r="AK668">
        <v>6.53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4</v>
      </c>
      <c r="AT668">
        <v>0.42</v>
      </c>
      <c r="AU668" t="s">
        <v>4</v>
      </c>
      <c r="AV668">
        <v>2</v>
      </c>
      <c r="AW668">
        <v>2</v>
      </c>
      <c r="AX668">
        <v>16484441</v>
      </c>
      <c r="AY668">
        <v>1</v>
      </c>
      <c r="AZ668">
        <v>0</v>
      </c>
      <c r="BA668">
        <v>652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Y668*Source!I311</f>
        <v>3.3599999999999998E-2</v>
      </c>
      <c r="CY668">
        <f>AD668</f>
        <v>0</v>
      </c>
      <c r="CZ668">
        <f>AH668</f>
        <v>0</v>
      </c>
      <c r="DA668">
        <f>AL668</f>
        <v>1</v>
      </c>
      <c r="DB668">
        <v>0</v>
      </c>
    </row>
    <row r="669" spans="1:106" x14ac:dyDescent="0.2">
      <c r="A669">
        <f>ROW(Source!A311)</f>
        <v>311</v>
      </c>
      <c r="B669">
        <v>16483255</v>
      </c>
      <c r="C669">
        <v>16484439</v>
      </c>
      <c r="D669">
        <v>15247974</v>
      </c>
      <c r="E669">
        <v>1</v>
      </c>
      <c r="F669">
        <v>1</v>
      </c>
      <c r="G669">
        <v>1</v>
      </c>
      <c r="H669">
        <v>2</v>
      </c>
      <c r="I669" t="s">
        <v>716</v>
      </c>
      <c r="J669" t="s">
        <v>717</v>
      </c>
      <c r="K669" t="s">
        <v>718</v>
      </c>
      <c r="L669">
        <v>1368</v>
      </c>
      <c r="N669">
        <v>1011</v>
      </c>
      <c r="O669" t="s">
        <v>701</v>
      </c>
      <c r="P669" t="s">
        <v>701</v>
      </c>
      <c r="Q669">
        <v>1</v>
      </c>
      <c r="W669">
        <v>0</v>
      </c>
      <c r="X669">
        <v>1188625873</v>
      </c>
      <c r="Y669">
        <v>0.21</v>
      </c>
      <c r="AA669">
        <v>0</v>
      </c>
      <c r="AB669">
        <v>204.13</v>
      </c>
      <c r="AC669">
        <v>13.5</v>
      </c>
      <c r="AD669">
        <v>0</v>
      </c>
      <c r="AE669">
        <v>0</v>
      </c>
      <c r="AF669">
        <v>31.26</v>
      </c>
      <c r="AG669">
        <v>13.5</v>
      </c>
      <c r="AH669">
        <v>0</v>
      </c>
      <c r="AI669">
        <v>1</v>
      </c>
      <c r="AJ669">
        <v>6.53</v>
      </c>
      <c r="AK669">
        <v>1</v>
      </c>
      <c r="AL669">
        <v>1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4</v>
      </c>
      <c r="AT669">
        <v>0.21</v>
      </c>
      <c r="AU669" t="s">
        <v>4</v>
      </c>
      <c r="AV669">
        <v>0</v>
      </c>
      <c r="AW669">
        <v>2</v>
      </c>
      <c r="AX669">
        <v>16484442</v>
      </c>
      <c r="AY669">
        <v>1</v>
      </c>
      <c r="AZ669">
        <v>0</v>
      </c>
      <c r="BA669">
        <v>653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Y669*Source!I311</f>
        <v>1.6799999999999999E-2</v>
      </c>
      <c r="CY669">
        <f>AB669</f>
        <v>204.13</v>
      </c>
      <c r="CZ669">
        <f>AF669</f>
        <v>31.26</v>
      </c>
      <c r="DA669">
        <f>AJ669</f>
        <v>6.53</v>
      </c>
      <c r="DB669">
        <v>0</v>
      </c>
    </row>
    <row r="670" spans="1:106" x14ac:dyDescent="0.2">
      <c r="A670">
        <f>ROW(Source!A311)</f>
        <v>311</v>
      </c>
      <c r="B670">
        <v>16483255</v>
      </c>
      <c r="C670">
        <v>16484439</v>
      </c>
      <c r="D670">
        <v>15249073</v>
      </c>
      <c r="E670">
        <v>1</v>
      </c>
      <c r="F670">
        <v>1</v>
      </c>
      <c r="G670">
        <v>1</v>
      </c>
      <c r="H670">
        <v>2</v>
      </c>
      <c r="I670" t="s">
        <v>698</v>
      </c>
      <c r="J670" t="s">
        <v>699</v>
      </c>
      <c r="K670" t="s">
        <v>700</v>
      </c>
      <c r="L670">
        <v>1368</v>
      </c>
      <c r="N670">
        <v>1011</v>
      </c>
      <c r="O670" t="s">
        <v>701</v>
      </c>
      <c r="P670" t="s">
        <v>701</v>
      </c>
      <c r="Q670">
        <v>1</v>
      </c>
      <c r="W670">
        <v>0</v>
      </c>
      <c r="X670">
        <v>1372534845</v>
      </c>
      <c r="Y670">
        <v>0.21</v>
      </c>
      <c r="AA670">
        <v>0</v>
      </c>
      <c r="AB670">
        <v>429.09</v>
      </c>
      <c r="AC670">
        <v>11.6</v>
      </c>
      <c r="AD670">
        <v>0</v>
      </c>
      <c r="AE670">
        <v>0</v>
      </c>
      <c r="AF670">
        <v>65.709999999999994</v>
      </c>
      <c r="AG670">
        <v>11.6</v>
      </c>
      <c r="AH670">
        <v>0</v>
      </c>
      <c r="AI670">
        <v>1</v>
      </c>
      <c r="AJ670">
        <v>6.53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4</v>
      </c>
      <c r="AT670">
        <v>0.21</v>
      </c>
      <c r="AU670" t="s">
        <v>4</v>
      </c>
      <c r="AV670">
        <v>0</v>
      </c>
      <c r="AW670">
        <v>2</v>
      </c>
      <c r="AX670">
        <v>16484443</v>
      </c>
      <c r="AY670">
        <v>1</v>
      </c>
      <c r="AZ670">
        <v>0</v>
      </c>
      <c r="BA670">
        <v>654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Y670*Source!I311</f>
        <v>1.6799999999999999E-2</v>
      </c>
      <c r="CY670">
        <f>AB670</f>
        <v>429.09</v>
      </c>
      <c r="CZ670">
        <f>AF670</f>
        <v>65.709999999999994</v>
      </c>
      <c r="DA670">
        <f>AJ670</f>
        <v>6.53</v>
      </c>
      <c r="DB670">
        <v>0</v>
      </c>
    </row>
    <row r="671" spans="1:106" x14ac:dyDescent="0.2">
      <c r="A671">
        <f>ROW(Source!A311)</f>
        <v>311</v>
      </c>
      <c r="B671">
        <v>16483255</v>
      </c>
      <c r="C671">
        <v>16484439</v>
      </c>
      <c r="D671">
        <v>15249308</v>
      </c>
      <c r="E671">
        <v>1</v>
      </c>
      <c r="F671">
        <v>1</v>
      </c>
      <c r="G671">
        <v>1</v>
      </c>
      <c r="H671">
        <v>2</v>
      </c>
      <c r="I671" t="s">
        <v>988</v>
      </c>
      <c r="J671" t="s">
        <v>989</v>
      </c>
      <c r="K671" t="s">
        <v>990</v>
      </c>
      <c r="L671">
        <v>1368</v>
      </c>
      <c r="N671">
        <v>1011</v>
      </c>
      <c r="O671" t="s">
        <v>701</v>
      </c>
      <c r="P671" t="s">
        <v>701</v>
      </c>
      <c r="Q671">
        <v>1</v>
      </c>
      <c r="W671">
        <v>0</v>
      </c>
      <c r="X671">
        <v>792402865</v>
      </c>
      <c r="Y671">
        <v>3.07</v>
      </c>
      <c r="AA671">
        <v>0</v>
      </c>
      <c r="AB671">
        <v>7.84</v>
      </c>
      <c r="AC671">
        <v>0</v>
      </c>
      <c r="AD671">
        <v>0</v>
      </c>
      <c r="AE671">
        <v>0</v>
      </c>
      <c r="AF671">
        <v>1.2</v>
      </c>
      <c r="AG671">
        <v>0</v>
      </c>
      <c r="AH671">
        <v>0</v>
      </c>
      <c r="AI671">
        <v>1</v>
      </c>
      <c r="AJ671">
        <v>6.53</v>
      </c>
      <c r="AK671">
        <v>1</v>
      </c>
      <c r="AL671">
        <v>1</v>
      </c>
      <c r="AN671">
        <v>0</v>
      </c>
      <c r="AO671">
        <v>1</v>
      </c>
      <c r="AP671">
        <v>0</v>
      </c>
      <c r="AQ671">
        <v>0</v>
      </c>
      <c r="AR671">
        <v>0</v>
      </c>
      <c r="AS671" t="s">
        <v>4</v>
      </c>
      <c r="AT671">
        <v>3.07</v>
      </c>
      <c r="AU671" t="s">
        <v>4</v>
      </c>
      <c r="AV671">
        <v>0</v>
      </c>
      <c r="AW671">
        <v>2</v>
      </c>
      <c r="AX671">
        <v>16484444</v>
      </c>
      <c r="AY671">
        <v>1</v>
      </c>
      <c r="AZ671">
        <v>0</v>
      </c>
      <c r="BA671">
        <v>655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Y671*Source!I311</f>
        <v>0.24559999999999998</v>
      </c>
      <c r="CY671">
        <f>AB671</f>
        <v>7.84</v>
      </c>
      <c r="CZ671">
        <f>AF671</f>
        <v>1.2</v>
      </c>
      <c r="DA671">
        <f>AJ671</f>
        <v>6.53</v>
      </c>
      <c r="DB671">
        <v>0</v>
      </c>
    </row>
    <row r="672" spans="1:106" x14ac:dyDescent="0.2">
      <c r="A672">
        <f>ROW(Source!A311)</f>
        <v>311</v>
      </c>
      <c r="B672">
        <v>16483255</v>
      </c>
      <c r="C672">
        <v>16484439</v>
      </c>
      <c r="D672">
        <v>15249377</v>
      </c>
      <c r="E672">
        <v>1</v>
      </c>
      <c r="F672">
        <v>1</v>
      </c>
      <c r="G672">
        <v>1</v>
      </c>
      <c r="H672">
        <v>2</v>
      </c>
      <c r="I672" t="s">
        <v>702</v>
      </c>
      <c r="J672" t="s">
        <v>703</v>
      </c>
      <c r="K672" t="s">
        <v>704</v>
      </c>
      <c r="L672">
        <v>1368</v>
      </c>
      <c r="N672">
        <v>1011</v>
      </c>
      <c r="O672" t="s">
        <v>701</v>
      </c>
      <c r="P672" t="s">
        <v>701</v>
      </c>
      <c r="Q672">
        <v>1</v>
      </c>
      <c r="W672">
        <v>0</v>
      </c>
      <c r="X672">
        <v>-353815937</v>
      </c>
      <c r="Y672">
        <v>4.58</v>
      </c>
      <c r="AA672">
        <v>0</v>
      </c>
      <c r="AB672">
        <v>52.89</v>
      </c>
      <c r="AC672">
        <v>0</v>
      </c>
      <c r="AD672">
        <v>0</v>
      </c>
      <c r="AE672">
        <v>0</v>
      </c>
      <c r="AF672">
        <v>8.1</v>
      </c>
      <c r="AG672">
        <v>0</v>
      </c>
      <c r="AH672">
        <v>0</v>
      </c>
      <c r="AI672">
        <v>1</v>
      </c>
      <c r="AJ672">
        <v>6.53</v>
      </c>
      <c r="AK672">
        <v>1</v>
      </c>
      <c r="AL672">
        <v>1</v>
      </c>
      <c r="AN672">
        <v>0</v>
      </c>
      <c r="AO672">
        <v>1</v>
      </c>
      <c r="AP672">
        <v>0</v>
      </c>
      <c r="AQ672">
        <v>0</v>
      </c>
      <c r="AR672">
        <v>0</v>
      </c>
      <c r="AS672" t="s">
        <v>4</v>
      </c>
      <c r="AT672">
        <v>4.58</v>
      </c>
      <c r="AU672" t="s">
        <v>4</v>
      </c>
      <c r="AV672">
        <v>0</v>
      </c>
      <c r="AW672">
        <v>2</v>
      </c>
      <c r="AX672">
        <v>16484445</v>
      </c>
      <c r="AY672">
        <v>1</v>
      </c>
      <c r="AZ672">
        <v>0</v>
      </c>
      <c r="BA672">
        <v>656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Y672*Source!I311</f>
        <v>0.3664</v>
      </c>
      <c r="CY672">
        <f>AB672</f>
        <v>52.89</v>
      </c>
      <c r="CZ672">
        <f>AF672</f>
        <v>8.1</v>
      </c>
      <c r="DA672">
        <f>AJ672</f>
        <v>6.53</v>
      </c>
      <c r="DB672">
        <v>0</v>
      </c>
    </row>
    <row r="673" spans="1:106" x14ac:dyDescent="0.2">
      <c r="A673">
        <f>ROW(Source!A311)</f>
        <v>311</v>
      </c>
      <c r="B673">
        <v>16483255</v>
      </c>
      <c r="C673">
        <v>16484439</v>
      </c>
      <c r="D673">
        <v>15165634</v>
      </c>
      <c r="E673">
        <v>1</v>
      </c>
      <c r="F673">
        <v>1</v>
      </c>
      <c r="G673">
        <v>1</v>
      </c>
      <c r="H673">
        <v>3</v>
      </c>
      <c r="I673" t="s">
        <v>991</v>
      </c>
      <c r="J673" t="s">
        <v>992</v>
      </c>
      <c r="K673" t="s">
        <v>993</v>
      </c>
      <c r="L673">
        <v>1339</v>
      </c>
      <c r="N673">
        <v>1007</v>
      </c>
      <c r="O673" t="s">
        <v>166</v>
      </c>
      <c r="P673" t="s">
        <v>166</v>
      </c>
      <c r="Q673">
        <v>1</v>
      </c>
      <c r="W673">
        <v>0</v>
      </c>
      <c r="X673">
        <v>1706747518</v>
      </c>
      <c r="Y673">
        <v>0.23</v>
      </c>
      <c r="AA673">
        <v>251.47</v>
      </c>
      <c r="AB673">
        <v>0</v>
      </c>
      <c r="AC673">
        <v>0</v>
      </c>
      <c r="AD673">
        <v>0</v>
      </c>
      <c r="AE673">
        <v>38.51</v>
      </c>
      <c r="AF673">
        <v>0</v>
      </c>
      <c r="AG673">
        <v>0</v>
      </c>
      <c r="AH673">
        <v>0</v>
      </c>
      <c r="AI673">
        <v>6.53</v>
      </c>
      <c r="AJ673">
        <v>1</v>
      </c>
      <c r="AK673">
        <v>1</v>
      </c>
      <c r="AL673">
        <v>1</v>
      </c>
      <c r="AN673">
        <v>0</v>
      </c>
      <c r="AO673">
        <v>1</v>
      </c>
      <c r="AP673">
        <v>0</v>
      </c>
      <c r="AQ673">
        <v>0</v>
      </c>
      <c r="AR673">
        <v>0</v>
      </c>
      <c r="AS673" t="s">
        <v>4</v>
      </c>
      <c r="AT673">
        <v>0.23</v>
      </c>
      <c r="AU673" t="s">
        <v>4</v>
      </c>
      <c r="AV673">
        <v>0</v>
      </c>
      <c r="AW673">
        <v>2</v>
      </c>
      <c r="AX673">
        <v>16484446</v>
      </c>
      <c r="AY673">
        <v>1</v>
      </c>
      <c r="AZ673">
        <v>0</v>
      </c>
      <c r="BA673">
        <v>657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Y673*Source!I311</f>
        <v>1.84E-2</v>
      </c>
      <c r="CY673">
        <f t="shared" ref="CY673:CY680" si="78">AA673</f>
        <v>251.47</v>
      </c>
      <c r="CZ673">
        <f t="shared" ref="CZ673:CZ680" si="79">AE673</f>
        <v>38.51</v>
      </c>
      <c r="DA673">
        <f t="shared" ref="DA673:DA680" si="80">AI673</f>
        <v>6.53</v>
      </c>
      <c r="DB673">
        <v>0</v>
      </c>
    </row>
    <row r="674" spans="1:106" x14ac:dyDescent="0.2">
      <c r="A674">
        <f>ROW(Source!A311)</f>
        <v>311</v>
      </c>
      <c r="B674">
        <v>16483255</v>
      </c>
      <c r="C674">
        <v>16484439</v>
      </c>
      <c r="D674">
        <v>15165653</v>
      </c>
      <c r="E674">
        <v>1</v>
      </c>
      <c r="F674">
        <v>1</v>
      </c>
      <c r="G674">
        <v>1</v>
      </c>
      <c r="H674">
        <v>3</v>
      </c>
      <c r="I674" t="s">
        <v>994</v>
      </c>
      <c r="J674" t="s">
        <v>995</v>
      </c>
      <c r="K674" t="s">
        <v>996</v>
      </c>
      <c r="L674">
        <v>1339</v>
      </c>
      <c r="N674">
        <v>1007</v>
      </c>
      <c r="O674" t="s">
        <v>166</v>
      </c>
      <c r="P674" t="s">
        <v>166</v>
      </c>
      <c r="Q674">
        <v>1</v>
      </c>
      <c r="W674">
        <v>0</v>
      </c>
      <c r="X674">
        <v>1262771840</v>
      </c>
      <c r="Y674">
        <v>0.51</v>
      </c>
      <c r="AA674">
        <v>40.619999999999997</v>
      </c>
      <c r="AB674">
        <v>0</v>
      </c>
      <c r="AC674">
        <v>0</v>
      </c>
      <c r="AD674">
        <v>0</v>
      </c>
      <c r="AE674">
        <v>6.22</v>
      </c>
      <c r="AF674">
        <v>0</v>
      </c>
      <c r="AG674">
        <v>0</v>
      </c>
      <c r="AH674">
        <v>0</v>
      </c>
      <c r="AI674">
        <v>6.53</v>
      </c>
      <c r="AJ674">
        <v>1</v>
      </c>
      <c r="AK674">
        <v>1</v>
      </c>
      <c r="AL674">
        <v>1</v>
      </c>
      <c r="AN674">
        <v>0</v>
      </c>
      <c r="AO674">
        <v>1</v>
      </c>
      <c r="AP674">
        <v>0</v>
      </c>
      <c r="AQ674">
        <v>0</v>
      </c>
      <c r="AR674">
        <v>0</v>
      </c>
      <c r="AS674" t="s">
        <v>4</v>
      </c>
      <c r="AT674">
        <v>0.51</v>
      </c>
      <c r="AU674" t="s">
        <v>4</v>
      </c>
      <c r="AV674">
        <v>0</v>
      </c>
      <c r="AW674">
        <v>2</v>
      </c>
      <c r="AX674">
        <v>16484447</v>
      </c>
      <c r="AY674">
        <v>1</v>
      </c>
      <c r="AZ674">
        <v>0</v>
      </c>
      <c r="BA674">
        <v>658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Y674*Source!I311</f>
        <v>4.0800000000000003E-2</v>
      </c>
      <c r="CY674">
        <f t="shared" si="78"/>
        <v>40.619999999999997</v>
      </c>
      <c r="CZ674">
        <f t="shared" si="79"/>
        <v>6.22</v>
      </c>
      <c r="DA674">
        <f t="shared" si="80"/>
        <v>6.53</v>
      </c>
      <c r="DB674">
        <v>0</v>
      </c>
    </row>
    <row r="675" spans="1:106" x14ac:dyDescent="0.2">
      <c r="A675">
        <f>ROW(Source!A311)</f>
        <v>311</v>
      </c>
      <c r="B675">
        <v>16483255</v>
      </c>
      <c r="C675">
        <v>16484439</v>
      </c>
      <c r="D675">
        <v>15167963</v>
      </c>
      <c r="E675">
        <v>1</v>
      </c>
      <c r="F675">
        <v>1</v>
      </c>
      <c r="G675">
        <v>1</v>
      </c>
      <c r="H675">
        <v>3</v>
      </c>
      <c r="I675" t="s">
        <v>997</v>
      </c>
      <c r="J675" t="s">
        <v>998</v>
      </c>
      <c r="K675" t="s">
        <v>999</v>
      </c>
      <c r="L675">
        <v>1346</v>
      </c>
      <c r="N675">
        <v>1009</v>
      </c>
      <c r="O675" t="s">
        <v>550</v>
      </c>
      <c r="P675" t="s">
        <v>550</v>
      </c>
      <c r="Q675">
        <v>1</v>
      </c>
      <c r="W675">
        <v>0</v>
      </c>
      <c r="X675">
        <v>-490687590</v>
      </c>
      <c r="Y675">
        <v>0.05</v>
      </c>
      <c r="AA675">
        <v>243.5</v>
      </c>
      <c r="AB675">
        <v>0</v>
      </c>
      <c r="AC675">
        <v>0</v>
      </c>
      <c r="AD675">
        <v>0</v>
      </c>
      <c r="AE675">
        <v>37.29</v>
      </c>
      <c r="AF675">
        <v>0</v>
      </c>
      <c r="AG675">
        <v>0</v>
      </c>
      <c r="AH675">
        <v>0</v>
      </c>
      <c r="AI675">
        <v>6.53</v>
      </c>
      <c r="AJ675">
        <v>1</v>
      </c>
      <c r="AK675">
        <v>1</v>
      </c>
      <c r="AL675">
        <v>1</v>
      </c>
      <c r="AN675">
        <v>0</v>
      </c>
      <c r="AO675">
        <v>1</v>
      </c>
      <c r="AP675">
        <v>0</v>
      </c>
      <c r="AQ675">
        <v>0</v>
      </c>
      <c r="AR675">
        <v>0</v>
      </c>
      <c r="AS675" t="s">
        <v>4</v>
      </c>
      <c r="AT675">
        <v>0.05</v>
      </c>
      <c r="AU675" t="s">
        <v>4</v>
      </c>
      <c r="AV675">
        <v>0</v>
      </c>
      <c r="AW675">
        <v>2</v>
      </c>
      <c r="AX675">
        <v>16484448</v>
      </c>
      <c r="AY675">
        <v>1</v>
      </c>
      <c r="AZ675">
        <v>0</v>
      </c>
      <c r="BA675">
        <v>659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Y675*Source!I311</f>
        <v>4.0000000000000001E-3</v>
      </c>
      <c r="CY675">
        <f t="shared" si="78"/>
        <v>243.5</v>
      </c>
      <c r="CZ675">
        <f t="shared" si="79"/>
        <v>37.29</v>
      </c>
      <c r="DA675">
        <f t="shared" si="80"/>
        <v>6.53</v>
      </c>
      <c r="DB675">
        <v>0</v>
      </c>
    </row>
    <row r="676" spans="1:106" x14ac:dyDescent="0.2">
      <c r="A676">
        <f>ROW(Source!A311)</f>
        <v>311</v>
      </c>
      <c r="B676">
        <v>16483255</v>
      </c>
      <c r="C676">
        <v>16484439</v>
      </c>
      <c r="D676">
        <v>15168695</v>
      </c>
      <c r="E676">
        <v>1</v>
      </c>
      <c r="F676">
        <v>1</v>
      </c>
      <c r="G676">
        <v>1</v>
      </c>
      <c r="H676">
        <v>3</v>
      </c>
      <c r="I676" t="s">
        <v>1000</v>
      </c>
      <c r="J676" t="s">
        <v>1001</v>
      </c>
      <c r="K676" t="s">
        <v>1002</v>
      </c>
      <c r="L676">
        <v>1348</v>
      </c>
      <c r="N676">
        <v>1009</v>
      </c>
      <c r="O676" t="s">
        <v>199</v>
      </c>
      <c r="P676" t="s">
        <v>199</v>
      </c>
      <c r="Q676">
        <v>1000</v>
      </c>
      <c r="W676">
        <v>0</v>
      </c>
      <c r="X676">
        <v>-531507062</v>
      </c>
      <c r="Y676">
        <v>4.0000000000000002E-4</v>
      </c>
      <c r="AA676">
        <v>88546.8</v>
      </c>
      <c r="AB676">
        <v>0</v>
      </c>
      <c r="AC676">
        <v>0</v>
      </c>
      <c r="AD676">
        <v>0</v>
      </c>
      <c r="AE676">
        <v>13560</v>
      </c>
      <c r="AF676">
        <v>0</v>
      </c>
      <c r="AG676">
        <v>0</v>
      </c>
      <c r="AH676">
        <v>0</v>
      </c>
      <c r="AI676">
        <v>6.53</v>
      </c>
      <c r="AJ676">
        <v>1</v>
      </c>
      <c r="AK676">
        <v>1</v>
      </c>
      <c r="AL676">
        <v>1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4</v>
      </c>
      <c r="AT676">
        <v>4.0000000000000002E-4</v>
      </c>
      <c r="AU676" t="s">
        <v>4</v>
      </c>
      <c r="AV676">
        <v>0</v>
      </c>
      <c r="AW676">
        <v>2</v>
      </c>
      <c r="AX676">
        <v>16484449</v>
      </c>
      <c r="AY676">
        <v>1</v>
      </c>
      <c r="AZ676">
        <v>0</v>
      </c>
      <c r="BA676">
        <v>660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Y676*Source!I311</f>
        <v>3.2000000000000005E-5</v>
      </c>
      <c r="CY676">
        <f t="shared" si="78"/>
        <v>88546.8</v>
      </c>
      <c r="CZ676">
        <f t="shared" si="79"/>
        <v>13560</v>
      </c>
      <c r="DA676">
        <f t="shared" si="80"/>
        <v>6.53</v>
      </c>
      <c r="DB676">
        <v>0</v>
      </c>
    </row>
    <row r="677" spans="1:106" x14ac:dyDescent="0.2">
      <c r="A677">
        <f>ROW(Source!A311)</f>
        <v>311</v>
      </c>
      <c r="B677">
        <v>16483255</v>
      </c>
      <c r="C677">
        <v>16484439</v>
      </c>
      <c r="D677">
        <v>15168763</v>
      </c>
      <c r="E677">
        <v>1</v>
      </c>
      <c r="F677">
        <v>1</v>
      </c>
      <c r="G677">
        <v>1</v>
      </c>
      <c r="H677">
        <v>3</v>
      </c>
      <c r="I677" t="s">
        <v>1003</v>
      </c>
      <c r="J677" t="s">
        <v>1004</v>
      </c>
      <c r="K677" t="s">
        <v>1005</v>
      </c>
      <c r="L677">
        <v>1348</v>
      </c>
      <c r="N677">
        <v>1009</v>
      </c>
      <c r="O677" t="s">
        <v>199</v>
      </c>
      <c r="P677" t="s">
        <v>199</v>
      </c>
      <c r="Q677">
        <v>1000</v>
      </c>
      <c r="W677">
        <v>0</v>
      </c>
      <c r="X677">
        <v>-1068056325</v>
      </c>
      <c r="Y677">
        <v>1.9E-3</v>
      </c>
      <c r="AA677">
        <v>67663.86</v>
      </c>
      <c r="AB677">
        <v>0</v>
      </c>
      <c r="AC677">
        <v>0</v>
      </c>
      <c r="AD677">
        <v>0</v>
      </c>
      <c r="AE677">
        <v>10362</v>
      </c>
      <c r="AF677">
        <v>0</v>
      </c>
      <c r="AG677">
        <v>0</v>
      </c>
      <c r="AH677">
        <v>0</v>
      </c>
      <c r="AI677">
        <v>6.53</v>
      </c>
      <c r="AJ677">
        <v>1</v>
      </c>
      <c r="AK677">
        <v>1</v>
      </c>
      <c r="AL677">
        <v>1</v>
      </c>
      <c r="AN677">
        <v>0</v>
      </c>
      <c r="AO677">
        <v>1</v>
      </c>
      <c r="AP677">
        <v>0</v>
      </c>
      <c r="AQ677">
        <v>0</v>
      </c>
      <c r="AR677">
        <v>0</v>
      </c>
      <c r="AS677" t="s">
        <v>4</v>
      </c>
      <c r="AT677">
        <v>1.9E-3</v>
      </c>
      <c r="AU677" t="s">
        <v>4</v>
      </c>
      <c r="AV677">
        <v>0</v>
      </c>
      <c r="AW677">
        <v>2</v>
      </c>
      <c r="AX677">
        <v>16484450</v>
      </c>
      <c r="AY677">
        <v>1</v>
      </c>
      <c r="AZ677">
        <v>0</v>
      </c>
      <c r="BA677">
        <v>661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Y677*Source!I311</f>
        <v>1.5200000000000001E-4</v>
      </c>
      <c r="CY677">
        <f t="shared" si="78"/>
        <v>67663.86</v>
      </c>
      <c r="CZ677">
        <f t="shared" si="79"/>
        <v>10362</v>
      </c>
      <c r="DA677">
        <f t="shared" si="80"/>
        <v>6.53</v>
      </c>
      <c r="DB677">
        <v>0</v>
      </c>
    </row>
    <row r="678" spans="1:106" x14ac:dyDescent="0.2">
      <c r="A678">
        <f>ROW(Source!A311)</f>
        <v>311</v>
      </c>
      <c r="B678">
        <v>16483255</v>
      </c>
      <c r="C678">
        <v>16484439</v>
      </c>
      <c r="D678">
        <v>15203740</v>
      </c>
      <c r="E678">
        <v>1</v>
      </c>
      <c r="F678">
        <v>1</v>
      </c>
      <c r="G678">
        <v>1</v>
      </c>
      <c r="H678">
        <v>3</v>
      </c>
      <c r="I678" t="s">
        <v>1006</v>
      </c>
      <c r="J678" t="s">
        <v>1007</v>
      </c>
      <c r="K678" t="s">
        <v>1008</v>
      </c>
      <c r="L678">
        <v>1348</v>
      </c>
      <c r="N678">
        <v>1009</v>
      </c>
      <c r="O678" t="s">
        <v>199</v>
      </c>
      <c r="P678" t="s">
        <v>199</v>
      </c>
      <c r="Q678">
        <v>1000</v>
      </c>
      <c r="W678">
        <v>0</v>
      </c>
      <c r="X678">
        <v>570223526</v>
      </c>
      <c r="Y678">
        <v>1.1E-4</v>
      </c>
      <c r="AA678">
        <v>98727.07</v>
      </c>
      <c r="AB678">
        <v>0</v>
      </c>
      <c r="AC678">
        <v>0</v>
      </c>
      <c r="AD678">
        <v>0</v>
      </c>
      <c r="AE678">
        <v>15119</v>
      </c>
      <c r="AF678">
        <v>0</v>
      </c>
      <c r="AG678">
        <v>0</v>
      </c>
      <c r="AH678">
        <v>0</v>
      </c>
      <c r="AI678">
        <v>6.53</v>
      </c>
      <c r="AJ678">
        <v>1</v>
      </c>
      <c r="AK678">
        <v>1</v>
      </c>
      <c r="AL678">
        <v>1</v>
      </c>
      <c r="AN678">
        <v>0</v>
      </c>
      <c r="AO678">
        <v>1</v>
      </c>
      <c r="AP678">
        <v>0</v>
      </c>
      <c r="AQ678">
        <v>0</v>
      </c>
      <c r="AR678">
        <v>0</v>
      </c>
      <c r="AS678" t="s">
        <v>4</v>
      </c>
      <c r="AT678">
        <v>1.1E-4</v>
      </c>
      <c r="AU678" t="s">
        <v>4</v>
      </c>
      <c r="AV678">
        <v>0</v>
      </c>
      <c r="AW678">
        <v>2</v>
      </c>
      <c r="AX678">
        <v>16484451</v>
      </c>
      <c r="AY678">
        <v>1</v>
      </c>
      <c r="AZ678">
        <v>0</v>
      </c>
      <c r="BA678">
        <v>662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Y678*Source!I311</f>
        <v>8.8000000000000004E-6</v>
      </c>
      <c r="CY678">
        <f t="shared" si="78"/>
        <v>98727.07</v>
      </c>
      <c r="CZ678">
        <f t="shared" si="79"/>
        <v>15119</v>
      </c>
      <c r="DA678">
        <f t="shared" si="80"/>
        <v>6.53</v>
      </c>
      <c r="DB678">
        <v>0</v>
      </c>
    </row>
    <row r="679" spans="1:106" x14ac:dyDescent="0.2">
      <c r="A679">
        <f>ROW(Source!A311)</f>
        <v>311</v>
      </c>
      <c r="B679">
        <v>16483255</v>
      </c>
      <c r="C679">
        <v>16484439</v>
      </c>
      <c r="D679">
        <v>15204468</v>
      </c>
      <c r="E679">
        <v>1</v>
      </c>
      <c r="F679">
        <v>1</v>
      </c>
      <c r="G679">
        <v>1</v>
      </c>
      <c r="H679">
        <v>3</v>
      </c>
      <c r="I679" t="s">
        <v>1009</v>
      </c>
      <c r="J679" t="s">
        <v>1010</v>
      </c>
      <c r="K679" t="s">
        <v>1011</v>
      </c>
      <c r="L679">
        <v>1348</v>
      </c>
      <c r="N679">
        <v>1009</v>
      </c>
      <c r="O679" t="s">
        <v>199</v>
      </c>
      <c r="P679" t="s">
        <v>199</v>
      </c>
      <c r="Q679">
        <v>1000</v>
      </c>
      <c r="W679">
        <v>0</v>
      </c>
      <c r="X679">
        <v>-909021926</v>
      </c>
      <c r="Y679">
        <v>5.0000000000000002E-5</v>
      </c>
      <c r="AA679">
        <v>110683.5</v>
      </c>
      <c r="AB679">
        <v>0</v>
      </c>
      <c r="AC679">
        <v>0</v>
      </c>
      <c r="AD679">
        <v>0</v>
      </c>
      <c r="AE679">
        <v>16950</v>
      </c>
      <c r="AF679">
        <v>0</v>
      </c>
      <c r="AG679">
        <v>0</v>
      </c>
      <c r="AH679">
        <v>0</v>
      </c>
      <c r="AI679">
        <v>6.53</v>
      </c>
      <c r="AJ679">
        <v>1</v>
      </c>
      <c r="AK679">
        <v>1</v>
      </c>
      <c r="AL679">
        <v>1</v>
      </c>
      <c r="AN679">
        <v>0</v>
      </c>
      <c r="AO679">
        <v>1</v>
      </c>
      <c r="AP679">
        <v>0</v>
      </c>
      <c r="AQ679">
        <v>0</v>
      </c>
      <c r="AR679">
        <v>0</v>
      </c>
      <c r="AS679" t="s">
        <v>4</v>
      </c>
      <c r="AT679">
        <v>5.0000000000000002E-5</v>
      </c>
      <c r="AU679" t="s">
        <v>4</v>
      </c>
      <c r="AV679">
        <v>0</v>
      </c>
      <c r="AW679">
        <v>2</v>
      </c>
      <c r="AX679">
        <v>16484452</v>
      </c>
      <c r="AY679">
        <v>1</v>
      </c>
      <c r="AZ679">
        <v>0</v>
      </c>
      <c r="BA679">
        <v>663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Y679*Source!I311</f>
        <v>4.0000000000000007E-6</v>
      </c>
      <c r="CY679">
        <f t="shared" si="78"/>
        <v>110683.5</v>
      </c>
      <c r="CZ679">
        <f t="shared" si="79"/>
        <v>16950</v>
      </c>
      <c r="DA679">
        <f t="shared" si="80"/>
        <v>6.53</v>
      </c>
      <c r="DB679">
        <v>0</v>
      </c>
    </row>
    <row r="680" spans="1:106" x14ac:dyDescent="0.2">
      <c r="A680">
        <f>ROW(Source!A311)</f>
        <v>311</v>
      </c>
      <c r="B680">
        <v>16483255</v>
      </c>
      <c r="C680">
        <v>16484439</v>
      </c>
      <c r="D680">
        <v>15213486</v>
      </c>
      <c r="E680">
        <v>1</v>
      </c>
      <c r="F680">
        <v>1</v>
      </c>
      <c r="G680">
        <v>1</v>
      </c>
      <c r="H680">
        <v>3</v>
      </c>
      <c r="I680" t="s">
        <v>511</v>
      </c>
      <c r="J680" t="s">
        <v>513</v>
      </c>
      <c r="K680" t="s">
        <v>512</v>
      </c>
      <c r="L680">
        <v>1301</v>
      </c>
      <c r="N680">
        <v>1003</v>
      </c>
      <c r="O680" t="s">
        <v>147</v>
      </c>
      <c r="P680" t="s">
        <v>147</v>
      </c>
      <c r="Q680">
        <v>1</v>
      </c>
      <c r="W680">
        <v>0</v>
      </c>
      <c r="X680">
        <v>1935702169</v>
      </c>
      <c r="Y680">
        <v>100</v>
      </c>
      <c r="AA680">
        <v>199.88</v>
      </c>
      <c r="AB680">
        <v>0</v>
      </c>
      <c r="AC680">
        <v>0</v>
      </c>
      <c r="AD680">
        <v>0</v>
      </c>
      <c r="AE680">
        <v>30.61</v>
      </c>
      <c r="AF680">
        <v>0</v>
      </c>
      <c r="AG680">
        <v>0</v>
      </c>
      <c r="AH680">
        <v>0</v>
      </c>
      <c r="AI680">
        <v>6.53</v>
      </c>
      <c r="AJ680">
        <v>1</v>
      </c>
      <c r="AK680">
        <v>1</v>
      </c>
      <c r="AL680">
        <v>1</v>
      </c>
      <c r="AN680">
        <v>0</v>
      </c>
      <c r="AO680">
        <v>0</v>
      </c>
      <c r="AP680">
        <v>0</v>
      </c>
      <c r="AQ680">
        <v>0</v>
      </c>
      <c r="AR680">
        <v>0</v>
      </c>
      <c r="AS680" t="s">
        <v>4</v>
      </c>
      <c r="AT680">
        <v>100</v>
      </c>
      <c r="AU680" t="s">
        <v>4</v>
      </c>
      <c r="AV680">
        <v>0</v>
      </c>
      <c r="AW680">
        <v>1</v>
      </c>
      <c r="AX680">
        <v>-1</v>
      </c>
      <c r="AY680">
        <v>0</v>
      </c>
      <c r="AZ680">
        <v>0</v>
      </c>
      <c r="BA680" t="s">
        <v>4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Y680*Source!I311</f>
        <v>8</v>
      </c>
      <c r="CY680">
        <f t="shared" si="78"/>
        <v>199.88</v>
      </c>
      <c r="CZ680">
        <f t="shared" si="79"/>
        <v>30.61</v>
      </c>
      <c r="DA680">
        <f t="shared" si="80"/>
        <v>6.53</v>
      </c>
      <c r="DB680">
        <v>0</v>
      </c>
    </row>
    <row r="681" spans="1:106" x14ac:dyDescent="0.2">
      <c r="A681">
        <f>ROW(Source!A314)</f>
        <v>314</v>
      </c>
      <c r="B681">
        <v>16483241</v>
      </c>
      <c r="C681">
        <v>16484463</v>
      </c>
      <c r="D681">
        <v>15431465</v>
      </c>
      <c r="E681">
        <v>1</v>
      </c>
      <c r="F681">
        <v>1</v>
      </c>
      <c r="G681">
        <v>1</v>
      </c>
      <c r="H681">
        <v>1</v>
      </c>
      <c r="I681" t="s">
        <v>744</v>
      </c>
      <c r="J681" t="s">
        <v>4</v>
      </c>
      <c r="K681" t="s">
        <v>745</v>
      </c>
      <c r="L681">
        <v>1191</v>
      </c>
      <c r="N681">
        <v>1013</v>
      </c>
      <c r="O681" t="s">
        <v>695</v>
      </c>
      <c r="P681" t="s">
        <v>695</v>
      </c>
      <c r="Q681">
        <v>1</v>
      </c>
      <c r="W681">
        <v>0</v>
      </c>
      <c r="X681">
        <v>152375061</v>
      </c>
      <c r="Y681">
        <v>158</v>
      </c>
      <c r="AA681">
        <v>0</v>
      </c>
      <c r="AB681">
        <v>0</v>
      </c>
      <c r="AC681">
        <v>0</v>
      </c>
      <c r="AD681">
        <v>7.87</v>
      </c>
      <c r="AE681">
        <v>0</v>
      </c>
      <c r="AF681">
        <v>0</v>
      </c>
      <c r="AG681">
        <v>0</v>
      </c>
      <c r="AH681">
        <v>7.87</v>
      </c>
      <c r="AI681">
        <v>1</v>
      </c>
      <c r="AJ681">
        <v>1</v>
      </c>
      <c r="AK681">
        <v>1</v>
      </c>
      <c r="AL681">
        <v>1</v>
      </c>
      <c r="AN681">
        <v>0</v>
      </c>
      <c r="AO681">
        <v>1</v>
      </c>
      <c r="AP681">
        <v>0</v>
      </c>
      <c r="AQ681">
        <v>0</v>
      </c>
      <c r="AR681">
        <v>0</v>
      </c>
      <c r="AS681" t="s">
        <v>4</v>
      </c>
      <c r="AT681">
        <v>158</v>
      </c>
      <c r="AU681" t="s">
        <v>4</v>
      </c>
      <c r="AV681">
        <v>1</v>
      </c>
      <c r="AW681">
        <v>2</v>
      </c>
      <c r="AX681">
        <v>16484464</v>
      </c>
      <c r="AY681">
        <v>1</v>
      </c>
      <c r="AZ681">
        <v>0</v>
      </c>
      <c r="BA681">
        <v>667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Y681*Source!I314</f>
        <v>12.64</v>
      </c>
      <c r="CY681">
        <f>AD681</f>
        <v>7.87</v>
      </c>
      <c r="CZ681">
        <f>AH681</f>
        <v>7.87</v>
      </c>
      <c r="DA681">
        <f>AL681</f>
        <v>1</v>
      </c>
      <c r="DB681">
        <v>0</v>
      </c>
    </row>
    <row r="682" spans="1:106" x14ac:dyDescent="0.2">
      <c r="A682">
        <f>ROW(Source!A314)</f>
        <v>314</v>
      </c>
      <c r="B682">
        <v>16483241</v>
      </c>
      <c r="C682">
        <v>16484463</v>
      </c>
      <c r="D682">
        <v>15430395</v>
      </c>
      <c r="E682">
        <v>1</v>
      </c>
      <c r="F682">
        <v>1</v>
      </c>
      <c r="G682">
        <v>1</v>
      </c>
      <c r="H682">
        <v>1</v>
      </c>
      <c r="I682" t="s">
        <v>696</v>
      </c>
      <c r="J682" t="s">
        <v>4</v>
      </c>
      <c r="K682" t="s">
        <v>697</v>
      </c>
      <c r="L682">
        <v>1191</v>
      </c>
      <c r="N682">
        <v>1013</v>
      </c>
      <c r="O682" t="s">
        <v>695</v>
      </c>
      <c r="P682" t="s">
        <v>695</v>
      </c>
      <c r="Q682">
        <v>1</v>
      </c>
      <c r="W682">
        <v>0</v>
      </c>
      <c r="X682">
        <v>-1417349443</v>
      </c>
      <c r="Y682">
        <v>3.82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1</v>
      </c>
      <c r="AJ682">
        <v>1</v>
      </c>
      <c r="AK682">
        <v>1</v>
      </c>
      <c r="AL682">
        <v>1</v>
      </c>
      <c r="AN682">
        <v>0</v>
      </c>
      <c r="AO682">
        <v>1</v>
      </c>
      <c r="AP682">
        <v>0</v>
      </c>
      <c r="AQ682">
        <v>0</v>
      </c>
      <c r="AR682">
        <v>0</v>
      </c>
      <c r="AS682" t="s">
        <v>4</v>
      </c>
      <c r="AT682">
        <v>3.82</v>
      </c>
      <c r="AU682" t="s">
        <v>4</v>
      </c>
      <c r="AV682">
        <v>2</v>
      </c>
      <c r="AW682">
        <v>2</v>
      </c>
      <c r="AX682">
        <v>16484465</v>
      </c>
      <c r="AY682">
        <v>1</v>
      </c>
      <c r="AZ682">
        <v>0</v>
      </c>
      <c r="BA682">
        <v>668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Y682*Source!I314</f>
        <v>0.30559999999999998</v>
      </c>
      <c r="CY682">
        <f>AD682</f>
        <v>0</v>
      </c>
      <c r="CZ682">
        <f>AH682</f>
        <v>0</v>
      </c>
      <c r="DA682">
        <f>AL682</f>
        <v>1</v>
      </c>
      <c r="DB682">
        <v>0</v>
      </c>
    </row>
    <row r="683" spans="1:106" x14ac:dyDescent="0.2">
      <c r="A683">
        <f>ROW(Source!A314)</f>
        <v>314</v>
      </c>
      <c r="B683">
        <v>16483241</v>
      </c>
      <c r="C683">
        <v>16484463</v>
      </c>
      <c r="D683">
        <v>15247974</v>
      </c>
      <c r="E683">
        <v>1</v>
      </c>
      <c r="F683">
        <v>1</v>
      </c>
      <c r="G683">
        <v>1</v>
      </c>
      <c r="H683">
        <v>2</v>
      </c>
      <c r="I683" t="s">
        <v>716</v>
      </c>
      <c r="J683" t="s">
        <v>717</v>
      </c>
      <c r="K683" t="s">
        <v>718</v>
      </c>
      <c r="L683">
        <v>1368</v>
      </c>
      <c r="N683">
        <v>1011</v>
      </c>
      <c r="O683" t="s">
        <v>701</v>
      </c>
      <c r="P683" t="s">
        <v>701</v>
      </c>
      <c r="Q683">
        <v>1</v>
      </c>
      <c r="W683">
        <v>0</v>
      </c>
      <c r="X683">
        <v>1188625873</v>
      </c>
      <c r="Y683">
        <v>3.82</v>
      </c>
      <c r="AA683">
        <v>0</v>
      </c>
      <c r="AB683">
        <v>31.26</v>
      </c>
      <c r="AC683">
        <v>13.5</v>
      </c>
      <c r="AD683">
        <v>0</v>
      </c>
      <c r="AE683">
        <v>0</v>
      </c>
      <c r="AF683">
        <v>31.26</v>
      </c>
      <c r="AG683">
        <v>13.5</v>
      </c>
      <c r="AH683">
        <v>0</v>
      </c>
      <c r="AI683">
        <v>1</v>
      </c>
      <c r="AJ683">
        <v>1</v>
      </c>
      <c r="AK683">
        <v>1</v>
      </c>
      <c r="AL683">
        <v>1</v>
      </c>
      <c r="AN683">
        <v>0</v>
      </c>
      <c r="AO683">
        <v>1</v>
      </c>
      <c r="AP683">
        <v>0</v>
      </c>
      <c r="AQ683">
        <v>0</v>
      </c>
      <c r="AR683">
        <v>0</v>
      </c>
      <c r="AS683" t="s">
        <v>4</v>
      </c>
      <c r="AT683">
        <v>3.82</v>
      </c>
      <c r="AU683" t="s">
        <v>4</v>
      </c>
      <c r="AV683">
        <v>0</v>
      </c>
      <c r="AW683">
        <v>2</v>
      </c>
      <c r="AX683">
        <v>16484466</v>
      </c>
      <c r="AY683">
        <v>1</v>
      </c>
      <c r="AZ683">
        <v>0</v>
      </c>
      <c r="BA683">
        <v>669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Y683*Source!I314</f>
        <v>0.30559999999999998</v>
      </c>
      <c r="CY683">
        <f>AB683</f>
        <v>31.26</v>
      </c>
      <c r="CZ683">
        <f>AF683</f>
        <v>31.26</v>
      </c>
      <c r="DA683">
        <f>AJ683</f>
        <v>1</v>
      </c>
      <c r="DB683">
        <v>0</v>
      </c>
    </row>
    <row r="684" spans="1:106" x14ac:dyDescent="0.2">
      <c r="A684">
        <f>ROW(Source!A315)</f>
        <v>315</v>
      </c>
      <c r="B684">
        <v>16483255</v>
      </c>
      <c r="C684">
        <v>16484463</v>
      </c>
      <c r="D684">
        <v>15431465</v>
      </c>
      <c r="E684">
        <v>1</v>
      </c>
      <c r="F684">
        <v>1</v>
      </c>
      <c r="G684">
        <v>1</v>
      </c>
      <c r="H684">
        <v>1</v>
      </c>
      <c r="I684" t="s">
        <v>744</v>
      </c>
      <c r="J684" t="s">
        <v>4</v>
      </c>
      <c r="K684" t="s">
        <v>745</v>
      </c>
      <c r="L684">
        <v>1191</v>
      </c>
      <c r="N684">
        <v>1013</v>
      </c>
      <c r="O684" t="s">
        <v>695</v>
      </c>
      <c r="P684" t="s">
        <v>695</v>
      </c>
      <c r="Q684">
        <v>1</v>
      </c>
      <c r="W684">
        <v>0</v>
      </c>
      <c r="X684">
        <v>152375061</v>
      </c>
      <c r="Y684">
        <v>158</v>
      </c>
      <c r="AA684">
        <v>0</v>
      </c>
      <c r="AB684">
        <v>0</v>
      </c>
      <c r="AC684">
        <v>0</v>
      </c>
      <c r="AD684">
        <v>51.39</v>
      </c>
      <c r="AE684">
        <v>0</v>
      </c>
      <c r="AF684">
        <v>0</v>
      </c>
      <c r="AG684">
        <v>0</v>
      </c>
      <c r="AH684">
        <v>7.87</v>
      </c>
      <c r="AI684">
        <v>1</v>
      </c>
      <c r="AJ684">
        <v>1</v>
      </c>
      <c r="AK684">
        <v>1</v>
      </c>
      <c r="AL684">
        <v>6.53</v>
      </c>
      <c r="AN684">
        <v>0</v>
      </c>
      <c r="AO684">
        <v>1</v>
      </c>
      <c r="AP684">
        <v>0</v>
      </c>
      <c r="AQ684">
        <v>0</v>
      </c>
      <c r="AR684">
        <v>0</v>
      </c>
      <c r="AS684" t="s">
        <v>4</v>
      </c>
      <c r="AT684">
        <v>158</v>
      </c>
      <c r="AU684" t="s">
        <v>4</v>
      </c>
      <c r="AV684">
        <v>1</v>
      </c>
      <c r="AW684">
        <v>2</v>
      </c>
      <c r="AX684">
        <v>16484464</v>
      </c>
      <c r="AY684">
        <v>1</v>
      </c>
      <c r="AZ684">
        <v>0</v>
      </c>
      <c r="BA684">
        <v>670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Y684*Source!I315</f>
        <v>12.64</v>
      </c>
      <c r="CY684">
        <f>AD684</f>
        <v>51.39</v>
      </c>
      <c r="CZ684">
        <f>AH684</f>
        <v>7.87</v>
      </c>
      <c r="DA684">
        <f>AL684</f>
        <v>6.53</v>
      </c>
      <c r="DB684">
        <v>0</v>
      </c>
    </row>
    <row r="685" spans="1:106" x14ac:dyDescent="0.2">
      <c r="A685">
        <f>ROW(Source!A315)</f>
        <v>315</v>
      </c>
      <c r="B685">
        <v>16483255</v>
      </c>
      <c r="C685">
        <v>16484463</v>
      </c>
      <c r="D685">
        <v>15430395</v>
      </c>
      <c r="E685">
        <v>1</v>
      </c>
      <c r="F685">
        <v>1</v>
      </c>
      <c r="G685">
        <v>1</v>
      </c>
      <c r="H685">
        <v>1</v>
      </c>
      <c r="I685" t="s">
        <v>696</v>
      </c>
      <c r="J685" t="s">
        <v>4</v>
      </c>
      <c r="K685" t="s">
        <v>697</v>
      </c>
      <c r="L685">
        <v>1191</v>
      </c>
      <c r="N685">
        <v>1013</v>
      </c>
      <c r="O685" t="s">
        <v>695</v>
      </c>
      <c r="P685" t="s">
        <v>695</v>
      </c>
      <c r="Q685">
        <v>1</v>
      </c>
      <c r="W685">
        <v>0</v>
      </c>
      <c r="X685">
        <v>-1417349443</v>
      </c>
      <c r="Y685">
        <v>3.82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1</v>
      </c>
      <c r="AJ685">
        <v>1</v>
      </c>
      <c r="AK685">
        <v>6.53</v>
      </c>
      <c r="AL685">
        <v>1</v>
      </c>
      <c r="AN685">
        <v>0</v>
      </c>
      <c r="AO685">
        <v>1</v>
      </c>
      <c r="AP685">
        <v>0</v>
      </c>
      <c r="AQ685">
        <v>0</v>
      </c>
      <c r="AR685">
        <v>0</v>
      </c>
      <c r="AS685" t="s">
        <v>4</v>
      </c>
      <c r="AT685">
        <v>3.82</v>
      </c>
      <c r="AU685" t="s">
        <v>4</v>
      </c>
      <c r="AV685">
        <v>2</v>
      </c>
      <c r="AW685">
        <v>2</v>
      </c>
      <c r="AX685">
        <v>16484465</v>
      </c>
      <c r="AY685">
        <v>1</v>
      </c>
      <c r="AZ685">
        <v>0</v>
      </c>
      <c r="BA685">
        <v>671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Y685*Source!I315</f>
        <v>0.30559999999999998</v>
      </c>
      <c r="CY685">
        <f>AD685</f>
        <v>0</v>
      </c>
      <c r="CZ685">
        <f>AH685</f>
        <v>0</v>
      </c>
      <c r="DA685">
        <f>AL685</f>
        <v>1</v>
      </c>
      <c r="DB685">
        <v>0</v>
      </c>
    </row>
    <row r="686" spans="1:106" x14ac:dyDescent="0.2">
      <c r="A686">
        <f>ROW(Source!A315)</f>
        <v>315</v>
      </c>
      <c r="B686">
        <v>16483255</v>
      </c>
      <c r="C686">
        <v>16484463</v>
      </c>
      <c r="D686">
        <v>15247974</v>
      </c>
      <c r="E686">
        <v>1</v>
      </c>
      <c r="F686">
        <v>1</v>
      </c>
      <c r="G686">
        <v>1</v>
      </c>
      <c r="H686">
        <v>2</v>
      </c>
      <c r="I686" t="s">
        <v>716</v>
      </c>
      <c r="J686" t="s">
        <v>717</v>
      </c>
      <c r="K686" t="s">
        <v>718</v>
      </c>
      <c r="L686">
        <v>1368</v>
      </c>
      <c r="N686">
        <v>1011</v>
      </c>
      <c r="O686" t="s">
        <v>701</v>
      </c>
      <c r="P686" t="s">
        <v>701</v>
      </c>
      <c r="Q686">
        <v>1</v>
      </c>
      <c r="W686">
        <v>0</v>
      </c>
      <c r="X686">
        <v>1188625873</v>
      </c>
      <c r="Y686">
        <v>3.82</v>
      </c>
      <c r="AA686">
        <v>0</v>
      </c>
      <c r="AB686">
        <v>204.13</v>
      </c>
      <c r="AC686">
        <v>13.5</v>
      </c>
      <c r="AD686">
        <v>0</v>
      </c>
      <c r="AE686">
        <v>0</v>
      </c>
      <c r="AF686">
        <v>31.26</v>
      </c>
      <c r="AG686">
        <v>13.5</v>
      </c>
      <c r="AH686">
        <v>0</v>
      </c>
      <c r="AI686">
        <v>1</v>
      </c>
      <c r="AJ686">
        <v>6.53</v>
      </c>
      <c r="AK686">
        <v>1</v>
      </c>
      <c r="AL686">
        <v>1</v>
      </c>
      <c r="AN686">
        <v>0</v>
      </c>
      <c r="AO686">
        <v>1</v>
      </c>
      <c r="AP686">
        <v>0</v>
      </c>
      <c r="AQ686">
        <v>0</v>
      </c>
      <c r="AR686">
        <v>0</v>
      </c>
      <c r="AS686" t="s">
        <v>4</v>
      </c>
      <c r="AT686">
        <v>3.82</v>
      </c>
      <c r="AU686" t="s">
        <v>4</v>
      </c>
      <c r="AV686">
        <v>0</v>
      </c>
      <c r="AW686">
        <v>2</v>
      </c>
      <c r="AX686">
        <v>16484466</v>
      </c>
      <c r="AY686">
        <v>1</v>
      </c>
      <c r="AZ686">
        <v>0</v>
      </c>
      <c r="BA686">
        <v>672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Y686*Source!I315</f>
        <v>0.30559999999999998</v>
      </c>
      <c r="CY686">
        <f>AB686</f>
        <v>204.13</v>
      </c>
      <c r="CZ686">
        <f>AF686</f>
        <v>31.26</v>
      </c>
      <c r="DA686">
        <f>AJ686</f>
        <v>6.53</v>
      </c>
      <c r="DB686">
        <v>0</v>
      </c>
    </row>
    <row r="687" spans="1:106" x14ac:dyDescent="0.2">
      <c r="A687">
        <f>ROW(Source!A316)</f>
        <v>316</v>
      </c>
      <c r="B687">
        <v>16483241</v>
      </c>
      <c r="C687">
        <v>16484467</v>
      </c>
      <c r="D687">
        <v>15435609</v>
      </c>
      <c r="E687">
        <v>1</v>
      </c>
      <c r="F687">
        <v>1</v>
      </c>
      <c r="G687">
        <v>1</v>
      </c>
      <c r="H687">
        <v>1</v>
      </c>
      <c r="I687" t="s">
        <v>849</v>
      </c>
      <c r="J687" t="s">
        <v>4</v>
      </c>
      <c r="K687" t="s">
        <v>850</v>
      </c>
      <c r="L687">
        <v>1191</v>
      </c>
      <c r="N687">
        <v>1013</v>
      </c>
      <c r="O687" t="s">
        <v>695</v>
      </c>
      <c r="P687" t="s">
        <v>695</v>
      </c>
      <c r="Q687">
        <v>1</v>
      </c>
      <c r="W687">
        <v>0</v>
      </c>
      <c r="X687">
        <v>-814890593</v>
      </c>
      <c r="Y687">
        <v>75.439999999999984</v>
      </c>
      <c r="AA687">
        <v>0</v>
      </c>
      <c r="AB687">
        <v>0</v>
      </c>
      <c r="AC687">
        <v>0</v>
      </c>
      <c r="AD687">
        <v>8.9700000000000006</v>
      </c>
      <c r="AE687">
        <v>0</v>
      </c>
      <c r="AF687">
        <v>0</v>
      </c>
      <c r="AG687">
        <v>0</v>
      </c>
      <c r="AH687">
        <v>8.9700000000000006</v>
      </c>
      <c r="AI687">
        <v>1</v>
      </c>
      <c r="AJ687">
        <v>1</v>
      </c>
      <c r="AK687">
        <v>1</v>
      </c>
      <c r="AL687">
        <v>1</v>
      </c>
      <c r="AN687">
        <v>0</v>
      </c>
      <c r="AO687">
        <v>1</v>
      </c>
      <c r="AP687">
        <v>1</v>
      </c>
      <c r="AQ687">
        <v>0</v>
      </c>
      <c r="AR687">
        <v>0</v>
      </c>
      <c r="AS687" t="s">
        <v>4</v>
      </c>
      <c r="AT687">
        <v>65.599999999999994</v>
      </c>
      <c r="AU687" t="s">
        <v>77</v>
      </c>
      <c r="AV687">
        <v>1</v>
      </c>
      <c r="AW687">
        <v>2</v>
      </c>
      <c r="AX687">
        <v>16484483</v>
      </c>
      <c r="AY687">
        <v>1</v>
      </c>
      <c r="AZ687">
        <v>0</v>
      </c>
      <c r="BA687">
        <v>673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Y687*Source!I316</f>
        <v>12.311807999999997</v>
      </c>
      <c r="CY687">
        <f>AD687</f>
        <v>8.9700000000000006</v>
      </c>
      <c r="CZ687">
        <f>AH687</f>
        <v>8.9700000000000006</v>
      </c>
      <c r="DA687">
        <f>AL687</f>
        <v>1</v>
      </c>
      <c r="DB687">
        <v>0</v>
      </c>
    </row>
    <row r="688" spans="1:106" x14ac:dyDescent="0.2">
      <c r="A688">
        <f>ROW(Source!A316)</f>
        <v>316</v>
      </c>
      <c r="B688">
        <v>16483241</v>
      </c>
      <c r="C688">
        <v>16484467</v>
      </c>
      <c r="D688">
        <v>15430395</v>
      </c>
      <c r="E688">
        <v>1</v>
      </c>
      <c r="F688">
        <v>1</v>
      </c>
      <c r="G688">
        <v>1</v>
      </c>
      <c r="H688">
        <v>1</v>
      </c>
      <c r="I688" t="s">
        <v>696</v>
      </c>
      <c r="J688" t="s">
        <v>4</v>
      </c>
      <c r="K688" t="s">
        <v>697</v>
      </c>
      <c r="L688">
        <v>1191</v>
      </c>
      <c r="N688">
        <v>1013</v>
      </c>
      <c r="O688" t="s">
        <v>695</v>
      </c>
      <c r="P688" t="s">
        <v>695</v>
      </c>
      <c r="Q688">
        <v>1</v>
      </c>
      <c r="W688">
        <v>0</v>
      </c>
      <c r="X688">
        <v>-1417349443</v>
      </c>
      <c r="Y688">
        <v>3.13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1</v>
      </c>
      <c r="AJ688">
        <v>1</v>
      </c>
      <c r="AK688">
        <v>1</v>
      </c>
      <c r="AL688">
        <v>1</v>
      </c>
      <c r="AN688">
        <v>0</v>
      </c>
      <c r="AO688">
        <v>1</v>
      </c>
      <c r="AP688">
        <v>0</v>
      </c>
      <c r="AQ688">
        <v>0</v>
      </c>
      <c r="AR688">
        <v>0</v>
      </c>
      <c r="AS688" t="s">
        <v>4</v>
      </c>
      <c r="AT688">
        <v>3.13</v>
      </c>
      <c r="AU688" t="s">
        <v>4</v>
      </c>
      <c r="AV688">
        <v>2</v>
      </c>
      <c r="AW688">
        <v>2</v>
      </c>
      <c r="AX688">
        <v>16484484</v>
      </c>
      <c r="AY688">
        <v>1</v>
      </c>
      <c r="AZ688">
        <v>2048</v>
      </c>
      <c r="BA688">
        <v>674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Y688*Source!I316</f>
        <v>0.51081600000000005</v>
      </c>
      <c r="CY688">
        <f>AD688</f>
        <v>0</v>
      </c>
      <c r="CZ688">
        <f>AH688</f>
        <v>0</v>
      </c>
      <c r="DA688">
        <f>AL688</f>
        <v>1</v>
      </c>
      <c r="DB688">
        <v>0</v>
      </c>
    </row>
    <row r="689" spans="1:106" x14ac:dyDescent="0.2">
      <c r="A689">
        <f>ROW(Source!A316)</f>
        <v>316</v>
      </c>
      <c r="B689">
        <v>16483241</v>
      </c>
      <c r="C689">
        <v>16484467</v>
      </c>
      <c r="D689">
        <v>15247680</v>
      </c>
      <c r="E689">
        <v>1</v>
      </c>
      <c r="F689">
        <v>1</v>
      </c>
      <c r="G689">
        <v>1</v>
      </c>
      <c r="H689">
        <v>2</v>
      </c>
      <c r="I689" t="s">
        <v>726</v>
      </c>
      <c r="J689" t="s">
        <v>727</v>
      </c>
      <c r="K689" t="s">
        <v>728</v>
      </c>
      <c r="L689">
        <v>1368</v>
      </c>
      <c r="N689">
        <v>1011</v>
      </c>
      <c r="O689" t="s">
        <v>701</v>
      </c>
      <c r="P689" t="s">
        <v>701</v>
      </c>
      <c r="Q689">
        <v>1</v>
      </c>
      <c r="W689">
        <v>0</v>
      </c>
      <c r="X689">
        <v>-1718674368</v>
      </c>
      <c r="Y689">
        <v>0.11249999999999999</v>
      </c>
      <c r="AA689">
        <v>0</v>
      </c>
      <c r="AB689">
        <v>111.99</v>
      </c>
      <c r="AC689">
        <v>13.5</v>
      </c>
      <c r="AD689">
        <v>0</v>
      </c>
      <c r="AE689">
        <v>0</v>
      </c>
      <c r="AF689">
        <v>111.99</v>
      </c>
      <c r="AG689">
        <v>13.5</v>
      </c>
      <c r="AH689">
        <v>0</v>
      </c>
      <c r="AI689">
        <v>1</v>
      </c>
      <c r="AJ689">
        <v>1</v>
      </c>
      <c r="AK689">
        <v>1</v>
      </c>
      <c r="AL689">
        <v>1</v>
      </c>
      <c r="AN689">
        <v>0</v>
      </c>
      <c r="AO689">
        <v>1</v>
      </c>
      <c r="AP689">
        <v>1</v>
      </c>
      <c r="AQ689">
        <v>0</v>
      </c>
      <c r="AR689">
        <v>0</v>
      </c>
      <c r="AS689" t="s">
        <v>4</v>
      </c>
      <c r="AT689">
        <v>0.09</v>
      </c>
      <c r="AU689" t="s">
        <v>76</v>
      </c>
      <c r="AV689">
        <v>0</v>
      </c>
      <c r="AW689">
        <v>2</v>
      </c>
      <c r="AX689">
        <v>16484485</v>
      </c>
      <c r="AY689">
        <v>1</v>
      </c>
      <c r="AZ689">
        <v>0</v>
      </c>
      <c r="BA689">
        <v>675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Y689*Source!I316</f>
        <v>1.8359999999999998E-2</v>
      </c>
      <c r="CY689">
        <f>AB689</f>
        <v>111.99</v>
      </c>
      <c r="CZ689">
        <f>AF689</f>
        <v>111.99</v>
      </c>
      <c r="DA689">
        <f>AJ689</f>
        <v>1</v>
      </c>
      <c r="DB689">
        <v>0</v>
      </c>
    </row>
    <row r="690" spans="1:106" x14ac:dyDescent="0.2">
      <c r="A690">
        <f>ROW(Source!A316)</f>
        <v>316</v>
      </c>
      <c r="B690">
        <v>16483241</v>
      </c>
      <c r="C690">
        <v>16484467</v>
      </c>
      <c r="D690">
        <v>15247974</v>
      </c>
      <c r="E690">
        <v>1</v>
      </c>
      <c r="F690">
        <v>1</v>
      </c>
      <c r="G690">
        <v>1</v>
      </c>
      <c r="H690">
        <v>2</v>
      </c>
      <c r="I690" t="s">
        <v>716</v>
      </c>
      <c r="J690" t="s">
        <v>717</v>
      </c>
      <c r="K690" t="s">
        <v>718</v>
      </c>
      <c r="L690">
        <v>1368</v>
      </c>
      <c r="N690">
        <v>1011</v>
      </c>
      <c r="O690" t="s">
        <v>701</v>
      </c>
      <c r="P690" t="s">
        <v>701</v>
      </c>
      <c r="Q690">
        <v>1</v>
      </c>
      <c r="W690">
        <v>0</v>
      </c>
      <c r="X690">
        <v>1188625873</v>
      </c>
      <c r="Y690">
        <v>1.4874999999999998</v>
      </c>
      <c r="AA690">
        <v>0</v>
      </c>
      <c r="AB690">
        <v>31.26</v>
      </c>
      <c r="AC690">
        <v>13.5</v>
      </c>
      <c r="AD690">
        <v>0</v>
      </c>
      <c r="AE690">
        <v>0</v>
      </c>
      <c r="AF690">
        <v>31.26</v>
      </c>
      <c r="AG690">
        <v>13.5</v>
      </c>
      <c r="AH690">
        <v>0</v>
      </c>
      <c r="AI690">
        <v>1</v>
      </c>
      <c r="AJ690">
        <v>1</v>
      </c>
      <c r="AK690">
        <v>1</v>
      </c>
      <c r="AL690">
        <v>1</v>
      </c>
      <c r="AN690">
        <v>0</v>
      </c>
      <c r="AO690">
        <v>1</v>
      </c>
      <c r="AP690">
        <v>1</v>
      </c>
      <c r="AQ690">
        <v>0</v>
      </c>
      <c r="AR690">
        <v>0</v>
      </c>
      <c r="AS690" t="s">
        <v>4</v>
      </c>
      <c r="AT690">
        <v>1.19</v>
      </c>
      <c r="AU690" t="s">
        <v>76</v>
      </c>
      <c r="AV690">
        <v>0</v>
      </c>
      <c r="AW690">
        <v>2</v>
      </c>
      <c r="AX690">
        <v>16484486</v>
      </c>
      <c r="AY690">
        <v>1</v>
      </c>
      <c r="AZ690">
        <v>0</v>
      </c>
      <c r="BA690">
        <v>676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Y690*Source!I316</f>
        <v>0.24275999999999998</v>
      </c>
      <c r="CY690">
        <f>AB690</f>
        <v>31.26</v>
      </c>
      <c r="CZ690">
        <f>AF690</f>
        <v>31.26</v>
      </c>
      <c r="DA690">
        <f>AJ690</f>
        <v>1</v>
      </c>
      <c r="DB690">
        <v>0</v>
      </c>
    </row>
    <row r="691" spans="1:106" x14ac:dyDescent="0.2">
      <c r="A691">
        <f>ROW(Source!A316)</f>
        <v>316</v>
      </c>
      <c r="B691">
        <v>16483241</v>
      </c>
      <c r="C691">
        <v>16484467</v>
      </c>
      <c r="D691">
        <v>15248793</v>
      </c>
      <c r="E691">
        <v>1</v>
      </c>
      <c r="F691">
        <v>1</v>
      </c>
      <c r="G691">
        <v>1</v>
      </c>
      <c r="H691">
        <v>2</v>
      </c>
      <c r="I691" t="s">
        <v>1012</v>
      </c>
      <c r="J691" t="s">
        <v>1013</v>
      </c>
      <c r="K691" t="s">
        <v>1014</v>
      </c>
      <c r="L691">
        <v>1368</v>
      </c>
      <c r="N691">
        <v>1011</v>
      </c>
      <c r="O691" t="s">
        <v>701</v>
      </c>
      <c r="P691" t="s">
        <v>701</v>
      </c>
      <c r="Q691">
        <v>1</v>
      </c>
      <c r="W691">
        <v>0</v>
      </c>
      <c r="X691">
        <v>-1347092713</v>
      </c>
      <c r="Y691">
        <v>1</v>
      </c>
      <c r="AA691">
        <v>0</v>
      </c>
      <c r="AB691">
        <v>29.67</v>
      </c>
      <c r="AC691">
        <v>0</v>
      </c>
      <c r="AD691">
        <v>0</v>
      </c>
      <c r="AE691">
        <v>0</v>
      </c>
      <c r="AF691">
        <v>29.67</v>
      </c>
      <c r="AG691">
        <v>0</v>
      </c>
      <c r="AH691">
        <v>0</v>
      </c>
      <c r="AI691">
        <v>1</v>
      </c>
      <c r="AJ691">
        <v>1</v>
      </c>
      <c r="AK691">
        <v>1</v>
      </c>
      <c r="AL691">
        <v>1</v>
      </c>
      <c r="AN691">
        <v>0</v>
      </c>
      <c r="AO691">
        <v>1</v>
      </c>
      <c r="AP691">
        <v>1</v>
      </c>
      <c r="AQ691">
        <v>0</v>
      </c>
      <c r="AR691">
        <v>0</v>
      </c>
      <c r="AS691" t="s">
        <v>4</v>
      </c>
      <c r="AT691">
        <v>0.8</v>
      </c>
      <c r="AU691" t="s">
        <v>76</v>
      </c>
      <c r="AV691">
        <v>0</v>
      </c>
      <c r="AW691">
        <v>2</v>
      </c>
      <c r="AX691">
        <v>16484487</v>
      </c>
      <c r="AY691">
        <v>1</v>
      </c>
      <c r="AZ691">
        <v>0</v>
      </c>
      <c r="BA691">
        <v>677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Y691*Source!I316</f>
        <v>0.16320000000000001</v>
      </c>
      <c r="CY691">
        <f>AB691</f>
        <v>29.67</v>
      </c>
      <c r="CZ691">
        <f>AF691</f>
        <v>29.67</v>
      </c>
      <c r="DA691">
        <f>AJ691</f>
        <v>1</v>
      </c>
      <c r="DB691">
        <v>0</v>
      </c>
    </row>
    <row r="692" spans="1:106" x14ac:dyDescent="0.2">
      <c r="A692">
        <f>ROW(Source!A316)</f>
        <v>316</v>
      </c>
      <c r="B692">
        <v>16483241</v>
      </c>
      <c r="C692">
        <v>16484467</v>
      </c>
      <c r="D692">
        <v>15249073</v>
      </c>
      <c r="E692">
        <v>1</v>
      </c>
      <c r="F692">
        <v>1</v>
      </c>
      <c r="G692">
        <v>1</v>
      </c>
      <c r="H692">
        <v>2</v>
      </c>
      <c r="I692" t="s">
        <v>698</v>
      </c>
      <c r="J692" t="s">
        <v>699</v>
      </c>
      <c r="K692" t="s">
        <v>700</v>
      </c>
      <c r="L692">
        <v>1368</v>
      </c>
      <c r="N692">
        <v>1011</v>
      </c>
      <c r="O692" t="s">
        <v>701</v>
      </c>
      <c r="P692" t="s">
        <v>701</v>
      </c>
      <c r="Q692">
        <v>1</v>
      </c>
      <c r="W692">
        <v>0</v>
      </c>
      <c r="X692">
        <v>1372534845</v>
      </c>
      <c r="Y692">
        <v>2.3125</v>
      </c>
      <c r="AA692">
        <v>0</v>
      </c>
      <c r="AB692">
        <v>65.709999999999994</v>
      </c>
      <c r="AC692">
        <v>11.6</v>
      </c>
      <c r="AD692">
        <v>0</v>
      </c>
      <c r="AE692">
        <v>0</v>
      </c>
      <c r="AF692">
        <v>65.709999999999994</v>
      </c>
      <c r="AG692">
        <v>11.6</v>
      </c>
      <c r="AH692">
        <v>0</v>
      </c>
      <c r="AI692">
        <v>1</v>
      </c>
      <c r="AJ692">
        <v>1</v>
      </c>
      <c r="AK692">
        <v>1</v>
      </c>
      <c r="AL692">
        <v>1</v>
      </c>
      <c r="AN692">
        <v>0</v>
      </c>
      <c r="AO692">
        <v>1</v>
      </c>
      <c r="AP692">
        <v>1</v>
      </c>
      <c r="AQ692">
        <v>0</v>
      </c>
      <c r="AR692">
        <v>0</v>
      </c>
      <c r="AS692" t="s">
        <v>4</v>
      </c>
      <c r="AT692">
        <v>1.85</v>
      </c>
      <c r="AU692" t="s">
        <v>76</v>
      </c>
      <c r="AV692">
        <v>0</v>
      </c>
      <c r="AW692">
        <v>2</v>
      </c>
      <c r="AX692">
        <v>16484488</v>
      </c>
      <c r="AY692">
        <v>1</v>
      </c>
      <c r="AZ692">
        <v>0</v>
      </c>
      <c r="BA692">
        <v>678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Y692*Source!I316</f>
        <v>0.37740000000000001</v>
      </c>
      <c r="CY692">
        <f>AB692</f>
        <v>65.709999999999994</v>
      </c>
      <c r="CZ692">
        <f>AF692</f>
        <v>65.709999999999994</v>
      </c>
      <c r="DA692">
        <f>AJ692</f>
        <v>1</v>
      </c>
      <c r="DB692">
        <v>0</v>
      </c>
    </row>
    <row r="693" spans="1:106" x14ac:dyDescent="0.2">
      <c r="A693">
        <f>ROW(Source!A316)</f>
        <v>316</v>
      </c>
      <c r="B693">
        <v>16483241</v>
      </c>
      <c r="C693">
        <v>16484467</v>
      </c>
      <c r="D693">
        <v>15166084</v>
      </c>
      <c r="E693">
        <v>1</v>
      </c>
      <c r="F693">
        <v>1</v>
      </c>
      <c r="G693">
        <v>1</v>
      </c>
      <c r="H693">
        <v>3</v>
      </c>
      <c r="I693" t="s">
        <v>1015</v>
      </c>
      <c r="J693" t="s">
        <v>1016</v>
      </c>
      <c r="K693" t="s">
        <v>1017</v>
      </c>
      <c r="L693">
        <v>1339</v>
      </c>
      <c r="N693">
        <v>1007</v>
      </c>
      <c r="O693" t="s">
        <v>166</v>
      </c>
      <c r="P693" t="s">
        <v>166</v>
      </c>
      <c r="Q693">
        <v>1</v>
      </c>
      <c r="W693">
        <v>0</v>
      </c>
      <c r="X693">
        <v>2048996427</v>
      </c>
      <c r="Y693">
        <v>0.67</v>
      </c>
      <c r="AA693">
        <v>45.83</v>
      </c>
      <c r="AB693">
        <v>0</v>
      </c>
      <c r="AC693">
        <v>0</v>
      </c>
      <c r="AD693">
        <v>0</v>
      </c>
      <c r="AE693">
        <v>45.83</v>
      </c>
      <c r="AF693">
        <v>0</v>
      </c>
      <c r="AG693">
        <v>0</v>
      </c>
      <c r="AH693">
        <v>0</v>
      </c>
      <c r="AI693">
        <v>1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4</v>
      </c>
      <c r="AT693">
        <v>0.67</v>
      </c>
      <c r="AU693" t="s">
        <v>4</v>
      </c>
      <c r="AV693">
        <v>0</v>
      </c>
      <c r="AW693">
        <v>2</v>
      </c>
      <c r="AX693">
        <v>16484489</v>
      </c>
      <c r="AY693">
        <v>1</v>
      </c>
      <c r="AZ693">
        <v>0</v>
      </c>
      <c r="BA693">
        <v>679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Y693*Source!I316</f>
        <v>0.10934400000000001</v>
      </c>
      <c r="CY693">
        <f>AA693</f>
        <v>45.83</v>
      </c>
      <c r="CZ693">
        <f>AE693</f>
        <v>45.83</v>
      </c>
      <c r="DA693">
        <f>AI693</f>
        <v>1</v>
      </c>
      <c r="DB693">
        <v>0</v>
      </c>
    </row>
    <row r="694" spans="1:106" x14ac:dyDescent="0.2">
      <c r="A694">
        <f>ROW(Source!A316)</f>
        <v>316</v>
      </c>
      <c r="B694">
        <v>16483241</v>
      </c>
      <c r="C694">
        <v>16484467</v>
      </c>
      <c r="D694">
        <v>15167286</v>
      </c>
      <c r="E694">
        <v>1</v>
      </c>
      <c r="F694">
        <v>1</v>
      </c>
      <c r="G694">
        <v>1</v>
      </c>
      <c r="H694">
        <v>3</v>
      </c>
      <c r="I694" t="s">
        <v>782</v>
      </c>
      <c r="J694" t="s">
        <v>783</v>
      </c>
      <c r="K694" t="s">
        <v>784</v>
      </c>
      <c r="L694">
        <v>1339</v>
      </c>
      <c r="N694">
        <v>1007</v>
      </c>
      <c r="O694" t="s">
        <v>166</v>
      </c>
      <c r="P694" t="s">
        <v>166</v>
      </c>
      <c r="Q694">
        <v>1</v>
      </c>
      <c r="W694">
        <v>0</v>
      </c>
      <c r="X694">
        <v>-1660354250</v>
      </c>
      <c r="Y694">
        <v>15</v>
      </c>
      <c r="AA694">
        <v>2.44</v>
      </c>
      <c r="AB694">
        <v>0</v>
      </c>
      <c r="AC694">
        <v>0</v>
      </c>
      <c r="AD694">
        <v>0</v>
      </c>
      <c r="AE694">
        <v>2.44</v>
      </c>
      <c r="AF694">
        <v>0</v>
      </c>
      <c r="AG694">
        <v>0</v>
      </c>
      <c r="AH694">
        <v>0</v>
      </c>
      <c r="AI694">
        <v>1</v>
      </c>
      <c r="AJ694">
        <v>1</v>
      </c>
      <c r="AK694">
        <v>1</v>
      </c>
      <c r="AL694">
        <v>1</v>
      </c>
      <c r="AN694">
        <v>0</v>
      </c>
      <c r="AO694">
        <v>1</v>
      </c>
      <c r="AP694">
        <v>0</v>
      </c>
      <c r="AQ694">
        <v>0</v>
      </c>
      <c r="AR694">
        <v>0</v>
      </c>
      <c r="AS694" t="s">
        <v>4</v>
      </c>
      <c r="AT694">
        <v>15</v>
      </c>
      <c r="AU694" t="s">
        <v>4</v>
      </c>
      <c r="AV694">
        <v>0</v>
      </c>
      <c r="AW694">
        <v>2</v>
      </c>
      <c r="AX694">
        <v>16484490</v>
      </c>
      <c r="AY694">
        <v>1</v>
      </c>
      <c r="AZ694">
        <v>0</v>
      </c>
      <c r="BA694">
        <v>680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Y694*Source!I316</f>
        <v>2.4480000000000004</v>
      </c>
      <c r="CY694">
        <f>AA694</f>
        <v>2.44</v>
      </c>
      <c r="CZ694">
        <f>AE694</f>
        <v>2.44</v>
      </c>
      <c r="DA694">
        <f>AI694</f>
        <v>1</v>
      </c>
      <c r="DB694">
        <v>0</v>
      </c>
    </row>
    <row r="695" spans="1:106" x14ac:dyDescent="0.2">
      <c r="A695">
        <f>ROW(Source!A316)</f>
        <v>316</v>
      </c>
      <c r="B695">
        <v>16483241</v>
      </c>
      <c r="C695">
        <v>16484467</v>
      </c>
      <c r="D695">
        <v>15212828</v>
      </c>
      <c r="E695">
        <v>1</v>
      </c>
      <c r="F695">
        <v>1</v>
      </c>
      <c r="G695">
        <v>1</v>
      </c>
      <c r="H695">
        <v>3</v>
      </c>
      <c r="I695" t="s">
        <v>1018</v>
      </c>
      <c r="J695" t="s">
        <v>1019</v>
      </c>
      <c r="K695" t="s">
        <v>1020</v>
      </c>
      <c r="L695">
        <v>1035</v>
      </c>
      <c r="N695">
        <v>1013</v>
      </c>
      <c r="O695" t="s">
        <v>87</v>
      </c>
      <c r="P695" t="s">
        <v>87</v>
      </c>
      <c r="Q695">
        <v>1</v>
      </c>
      <c r="W695">
        <v>0</v>
      </c>
      <c r="X695">
        <v>-1223829238</v>
      </c>
      <c r="Y695">
        <v>44.2</v>
      </c>
      <c r="AA695">
        <v>24.75</v>
      </c>
      <c r="AB695">
        <v>0</v>
      </c>
      <c r="AC695">
        <v>0</v>
      </c>
      <c r="AD695">
        <v>0</v>
      </c>
      <c r="AE695">
        <v>24.75</v>
      </c>
      <c r="AF695">
        <v>0</v>
      </c>
      <c r="AG695">
        <v>0</v>
      </c>
      <c r="AH695">
        <v>0</v>
      </c>
      <c r="AI695">
        <v>1</v>
      </c>
      <c r="AJ695">
        <v>1</v>
      </c>
      <c r="AK695">
        <v>1</v>
      </c>
      <c r="AL695">
        <v>1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4</v>
      </c>
      <c r="AT695">
        <v>44.2</v>
      </c>
      <c r="AU695" t="s">
        <v>4</v>
      </c>
      <c r="AV695">
        <v>0</v>
      </c>
      <c r="AW695">
        <v>2</v>
      </c>
      <c r="AX695">
        <v>16484493</v>
      </c>
      <c r="AY695">
        <v>1</v>
      </c>
      <c r="AZ695">
        <v>0</v>
      </c>
      <c r="BA695">
        <v>683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Y695*Source!I316</f>
        <v>7.2134400000000012</v>
      </c>
      <c r="CY695">
        <f>AA695</f>
        <v>24.75</v>
      </c>
      <c r="CZ695">
        <f>AE695</f>
        <v>24.75</v>
      </c>
      <c r="DA695">
        <f>AI695</f>
        <v>1</v>
      </c>
      <c r="DB695">
        <v>0</v>
      </c>
    </row>
    <row r="696" spans="1:106" x14ac:dyDescent="0.2">
      <c r="A696">
        <f>ROW(Source!A316)</f>
        <v>316</v>
      </c>
      <c r="B696">
        <v>16483241</v>
      </c>
      <c r="C696">
        <v>16484467</v>
      </c>
      <c r="D696">
        <v>15213169</v>
      </c>
      <c r="E696">
        <v>1</v>
      </c>
      <c r="F696">
        <v>1</v>
      </c>
      <c r="G696">
        <v>1</v>
      </c>
      <c r="H696">
        <v>3</v>
      </c>
      <c r="I696" t="s">
        <v>527</v>
      </c>
      <c r="J696" t="s">
        <v>529</v>
      </c>
      <c r="K696" t="s">
        <v>528</v>
      </c>
      <c r="L696">
        <v>1354</v>
      </c>
      <c r="N696">
        <v>1010</v>
      </c>
      <c r="O696" t="s">
        <v>82</v>
      </c>
      <c r="P696" t="s">
        <v>82</v>
      </c>
      <c r="Q696">
        <v>1</v>
      </c>
      <c r="W696">
        <v>0</v>
      </c>
      <c r="X696">
        <v>1773560097</v>
      </c>
      <c r="Y696">
        <v>49.019607999999998</v>
      </c>
      <c r="AA696">
        <v>142.86000000000001</v>
      </c>
      <c r="AB696">
        <v>0</v>
      </c>
      <c r="AC696">
        <v>0</v>
      </c>
      <c r="AD696">
        <v>0</v>
      </c>
      <c r="AE696">
        <v>142.86000000000001</v>
      </c>
      <c r="AF696">
        <v>0</v>
      </c>
      <c r="AG696">
        <v>0</v>
      </c>
      <c r="AH696">
        <v>0</v>
      </c>
      <c r="AI696">
        <v>1</v>
      </c>
      <c r="AJ696">
        <v>1</v>
      </c>
      <c r="AK696">
        <v>1</v>
      </c>
      <c r="AL696">
        <v>1</v>
      </c>
      <c r="AN696">
        <v>0</v>
      </c>
      <c r="AO696">
        <v>0</v>
      </c>
      <c r="AP696">
        <v>0</v>
      </c>
      <c r="AQ696">
        <v>0</v>
      </c>
      <c r="AR696">
        <v>0</v>
      </c>
      <c r="AS696" t="s">
        <v>4</v>
      </c>
      <c r="AT696">
        <v>49.019607999999998</v>
      </c>
      <c r="AU696" t="s">
        <v>4</v>
      </c>
      <c r="AV696">
        <v>0</v>
      </c>
      <c r="AW696">
        <v>1</v>
      </c>
      <c r="AX696">
        <v>-1</v>
      </c>
      <c r="AY696">
        <v>0</v>
      </c>
      <c r="AZ696">
        <v>0</v>
      </c>
      <c r="BA696" t="s">
        <v>4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Y696*Source!I316</f>
        <v>8.0000000256000003</v>
      </c>
      <c r="CY696">
        <f>AA696</f>
        <v>142.86000000000001</v>
      </c>
      <c r="CZ696">
        <f>AE696</f>
        <v>142.86000000000001</v>
      </c>
      <c r="DA696">
        <f>AI696</f>
        <v>1</v>
      </c>
      <c r="DB696">
        <v>0</v>
      </c>
    </row>
    <row r="697" spans="1:106" x14ac:dyDescent="0.2">
      <c r="A697">
        <f>ROW(Source!A317)</f>
        <v>317</v>
      </c>
      <c r="B697">
        <v>16483255</v>
      </c>
      <c r="C697">
        <v>16484467</v>
      </c>
      <c r="D697">
        <v>15435609</v>
      </c>
      <c r="E697">
        <v>1</v>
      </c>
      <c r="F697">
        <v>1</v>
      </c>
      <c r="G697">
        <v>1</v>
      </c>
      <c r="H697">
        <v>1</v>
      </c>
      <c r="I697" t="s">
        <v>849</v>
      </c>
      <c r="J697" t="s">
        <v>4</v>
      </c>
      <c r="K697" t="s">
        <v>850</v>
      </c>
      <c r="L697">
        <v>1191</v>
      </c>
      <c r="N697">
        <v>1013</v>
      </c>
      <c r="O697" t="s">
        <v>695</v>
      </c>
      <c r="P697" t="s">
        <v>695</v>
      </c>
      <c r="Q697">
        <v>1</v>
      </c>
      <c r="W697">
        <v>0</v>
      </c>
      <c r="X697">
        <v>-814890593</v>
      </c>
      <c r="Y697">
        <v>75.439999999999984</v>
      </c>
      <c r="AA697">
        <v>0</v>
      </c>
      <c r="AB697">
        <v>0</v>
      </c>
      <c r="AC697">
        <v>0</v>
      </c>
      <c r="AD697">
        <v>58.57</v>
      </c>
      <c r="AE697">
        <v>0</v>
      </c>
      <c r="AF697">
        <v>0</v>
      </c>
      <c r="AG697">
        <v>0</v>
      </c>
      <c r="AH697">
        <v>8.9700000000000006</v>
      </c>
      <c r="AI697">
        <v>1</v>
      </c>
      <c r="AJ697">
        <v>1</v>
      </c>
      <c r="AK697">
        <v>1</v>
      </c>
      <c r="AL697">
        <v>6.53</v>
      </c>
      <c r="AN697">
        <v>0</v>
      </c>
      <c r="AO697">
        <v>1</v>
      </c>
      <c r="AP697">
        <v>1</v>
      </c>
      <c r="AQ697">
        <v>0</v>
      </c>
      <c r="AR697">
        <v>0</v>
      </c>
      <c r="AS697" t="s">
        <v>4</v>
      </c>
      <c r="AT697">
        <v>65.599999999999994</v>
      </c>
      <c r="AU697" t="s">
        <v>77</v>
      </c>
      <c r="AV697">
        <v>1</v>
      </c>
      <c r="AW697">
        <v>2</v>
      </c>
      <c r="AX697">
        <v>16484483</v>
      </c>
      <c r="AY697">
        <v>1</v>
      </c>
      <c r="AZ697">
        <v>0</v>
      </c>
      <c r="BA697">
        <v>685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Y697*Source!I317</f>
        <v>12.311807999999997</v>
      </c>
      <c r="CY697">
        <f>AD697</f>
        <v>58.57</v>
      </c>
      <c r="CZ697">
        <f>AH697</f>
        <v>8.9700000000000006</v>
      </c>
      <c r="DA697">
        <f>AL697</f>
        <v>6.53</v>
      </c>
      <c r="DB697">
        <v>0</v>
      </c>
    </row>
    <row r="698" spans="1:106" x14ac:dyDescent="0.2">
      <c r="A698">
        <f>ROW(Source!A317)</f>
        <v>317</v>
      </c>
      <c r="B698">
        <v>16483255</v>
      </c>
      <c r="C698">
        <v>16484467</v>
      </c>
      <c r="D698">
        <v>15430395</v>
      </c>
      <c r="E698">
        <v>1</v>
      </c>
      <c r="F698">
        <v>1</v>
      </c>
      <c r="G698">
        <v>1</v>
      </c>
      <c r="H698">
        <v>1</v>
      </c>
      <c r="I698" t="s">
        <v>696</v>
      </c>
      <c r="J698" t="s">
        <v>4</v>
      </c>
      <c r="K698" t="s">
        <v>697</v>
      </c>
      <c r="L698">
        <v>1191</v>
      </c>
      <c r="N698">
        <v>1013</v>
      </c>
      <c r="O698" t="s">
        <v>695</v>
      </c>
      <c r="P698" t="s">
        <v>695</v>
      </c>
      <c r="Q698">
        <v>1</v>
      </c>
      <c r="W698">
        <v>0</v>
      </c>
      <c r="X698">
        <v>-1417349443</v>
      </c>
      <c r="Y698">
        <v>3.13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1</v>
      </c>
      <c r="AJ698">
        <v>1</v>
      </c>
      <c r="AK698">
        <v>6.53</v>
      </c>
      <c r="AL698">
        <v>1</v>
      </c>
      <c r="AN698">
        <v>0</v>
      </c>
      <c r="AO698">
        <v>1</v>
      </c>
      <c r="AP698">
        <v>0</v>
      </c>
      <c r="AQ698">
        <v>0</v>
      </c>
      <c r="AR698">
        <v>0</v>
      </c>
      <c r="AS698" t="s">
        <v>4</v>
      </c>
      <c r="AT698">
        <v>3.13</v>
      </c>
      <c r="AU698" t="s">
        <v>4</v>
      </c>
      <c r="AV698">
        <v>2</v>
      </c>
      <c r="AW698">
        <v>2</v>
      </c>
      <c r="AX698">
        <v>16484484</v>
      </c>
      <c r="AY698">
        <v>1</v>
      </c>
      <c r="AZ698">
        <v>2048</v>
      </c>
      <c r="BA698">
        <v>686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Y698*Source!I317</f>
        <v>0.51081600000000005</v>
      </c>
      <c r="CY698">
        <f>AD698</f>
        <v>0</v>
      </c>
      <c r="CZ698">
        <f>AH698</f>
        <v>0</v>
      </c>
      <c r="DA698">
        <f>AL698</f>
        <v>1</v>
      </c>
      <c r="DB698">
        <v>0</v>
      </c>
    </row>
    <row r="699" spans="1:106" x14ac:dyDescent="0.2">
      <c r="A699">
        <f>ROW(Source!A317)</f>
        <v>317</v>
      </c>
      <c r="B699">
        <v>16483255</v>
      </c>
      <c r="C699">
        <v>16484467</v>
      </c>
      <c r="D699">
        <v>15247680</v>
      </c>
      <c r="E699">
        <v>1</v>
      </c>
      <c r="F699">
        <v>1</v>
      </c>
      <c r="G699">
        <v>1</v>
      </c>
      <c r="H699">
        <v>2</v>
      </c>
      <c r="I699" t="s">
        <v>726</v>
      </c>
      <c r="J699" t="s">
        <v>727</v>
      </c>
      <c r="K699" t="s">
        <v>728</v>
      </c>
      <c r="L699">
        <v>1368</v>
      </c>
      <c r="N699">
        <v>1011</v>
      </c>
      <c r="O699" t="s">
        <v>701</v>
      </c>
      <c r="P699" t="s">
        <v>701</v>
      </c>
      <c r="Q699">
        <v>1</v>
      </c>
      <c r="W699">
        <v>0</v>
      </c>
      <c r="X699">
        <v>-1718674368</v>
      </c>
      <c r="Y699">
        <v>0.11249999999999999</v>
      </c>
      <c r="AA699">
        <v>0</v>
      </c>
      <c r="AB699">
        <v>731.29</v>
      </c>
      <c r="AC699">
        <v>13.5</v>
      </c>
      <c r="AD699">
        <v>0</v>
      </c>
      <c r="AE699">
        <v>0</v>
      </c>
      <c r="AF699">
        <v>111.99</v>
      </c>
      <c r="AG699">
        <v>13.5</v>
      </c>
      <c r="AH699">
        <v>0</v>
      </c>
      <c r="AI699">
        <v>1</v>
      </c>
      <c r="AJ699">
        <v>6.53</v>
      </c>
      <c r="AK699">
        <v>1</v>
      </c>
      <c r="AL699">
        <v>1</v>
      </c>
      <c r="AN699">
        <v>0</v>
      </c>
      <c r="AO699">
        <v>1</v>
      </c>
      <c r="AP699">
        <v>1</v>
      </c>
      <c r="AQ699">
        <v>0</v>
      </c>
      <c r="AR699">
        <v>0</v>
      </c>
      <c r="AS699" t="s">
        <v>4</v>
      </c>
      <c r="AT699">
        <v>0.09</v>
      </c>
      <c r="AU699" t="s">
        <v>76</v>
      </c>
      <c r="AV699">
        <v>0</v>
      </c>
      <c r="AW699">
        <v>2</v>
      </c>
      <c r="AX699">
        <v>16484485</v>
      </c>
      <c r="AY699">
        <v>1</v>
      </c>
      <c r="AZ699">
        <v>0</v>
      </c>
      <c r="BA699">
        <v>687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Y699*Source!I317</f>
        <v>1.8359999999999998E-2</v>
      </c>
      <c r="CY699">
        <f>AB699</f>
        <v>731.29</v>
      </c>
      <c r="CZ699">
        <f>AF699</f>
        <v>111.99</v>
      </c>
      <c r="DA699">
        <f>AJ699</f>
        <v>6.53</v>
      </c>
      <c r="DB699">
        <v>0</v>
      </c>
    </row>
    <row r="700" spans="1:106" x14ac:dyDescent="0.2">
      <c r="A700">
        <f>ROW(Source!A317)</f>
        <v>317</v>
      </c>
      <c r="B700">
        <v>16483255</v>
      </c>
      <c r="C700">
        <v>16484467</v>
      </c>
      <c r="D700">
        <v>15247974</v>
      </c>
      <c r="E700">
        <v>1</v>
      </c>
      <c r="F700">
        <v>1</v>
      </c>
      <c r="G700">
        <v>1</v>
      </c>
      <c r="H700">
        <v>2</v>
      </c>
      <c r="I700" t="s">
        <v>716</v>
      </c>
      <c r="J700" t="s">
        <v>717</v>
      </c>
      <c r="K700" t="s">
        <v>718</v>
      </c>
      <c r="L700">
        <v>1368</v>
      </c>
      <c r="N700">
        <v>1011</v>
      </c>
      <c r="O700" t="s">
        <v>701</v>
      </c>
      <c r="P700" t="s">
        <v>701</v>
      </c>
      <c r="Q700">
        <v>1</v>
      </c>
      <c r="W700">
        <v>0</v>
      </c>
      <c r="X700">
        <v>1188625873</v>
      </c>
      <c r="Y700">
        <v>1.4874999999999998</v>
      </c>
      <c r="AA700">
        <v>0</v>
      </c>
      <c r="AB700">
        <v>204.13</v>
      </c>
      <c r="AC700">
        <v>13.5</v>
      </c>
      <c r="AD700">
        <v>0</v>
      </c>
      <c r="AE700">
        <v>0</v>
      </c>
      <c r="AF700">
        <v>31.26</v>
      </c>
      <c r="AG700">
        <v>13.5</v>
      </c>
      <c r="AH700">
        <v>0</v>
      </c>
      <c r="AI700">
        <v>1</v>
      </c>
      <c r="AJ700">
        <v>6.53</v>
      </c>
      <c r="AK700">
        <v>1</v>
      </c>
      <c r="AL700">
        <v>1</v>
      </c>
      <c r="AN700">
        <v>0</v>
      </c>
      <c r="AO700">
        <v>1</v>
      </c>
      <c r="AP700">
        <v>1</v>
      </c>
      <c r="AQ700">
        <v>0</v>
      </c>
      <c r="AR700">
        <v>0</v>
      </c>
      <c r="AS700" t="s">
        <v>4</v>
      </c>
      <c r="AT700">
        <v>1.19</v>
      </c>
      <c r="AU700" t="s">
        <v>76</v>
      </c>
      <c r="AV700">
        <v>0</v>
      </c>
      <c r="AW700">
        <v>2</v>
      </c>
      <c r="AX700">
        <v>16484486</v>
      </c>
      <c r="AY700">
        <v>1</v>
      </c>
      <c r="AZ700">
        <v>0</v>
      </c>
      <c r="BA700">
        <v>688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Y700*Source!I317</f>
        <v>0.24275999999999998</v>
      </c>
      <c r="CY700">
        <f>AB700</f>
        <v>204.13</v>
      </c>
      <c r="CZ700">
        <f>AF700</f>
        <v>31.26</v>
      </c>
      <c r="DA700">
        <f>AJ700</f>
        <v>6.53</v>
      </c>
      <c r="DB700">
        <v>0</v>
      </c>
    </row>
    <row r="701" spans="1:106" x14ac:dyDescent="0.2">
      <c r="A701">
        <f>ROW(Source!A317)</f>
        <v>317</v>
      </c>
      <c r="B701">
        <v>16483255</v>
      </c>
      <c r="C701">
        <v>16484467</v>
      </c>
      <c r="D701">
        <v>15248793</v>
      </c>
      <c r="E701">
        <v>1</v>
      </c>
      <c r="F701">
        <v>1</v>
      </c>
      <c r="G701">
        <v>1</v>
      </c>
      <c r="H701">
        <v>2</v>
      </c>
      <c r="I701" t="s">
        <v>1012</v>
      </c>
      <c r="J701" t="s">
        <v>1013</v>
      </c>
      <c r="K701" t="s">
        <v>1014</v>
      </c>
      <c r="L701">
        <v>1368</v>
      </c>
      <c r="N701">
        <v>1011</v>
      </c>
      <c r="O701" t="s">
        <v>701</v>
      </c>
      <c r="P701" t="s">
        <v>701</v>
      </c>
      <c r="Q701">
        <v>1</v>
      </c>
      <c r="W701">
        <v>0</v>
      </c>
      <c r="X701">
        <v>-1347092713</v>
      </c>
      <c r="Y701">
        <v>1</v>
      </c>
      <c r="AA701">
        <v>0</v>
      </c>
      <c r="AB701">
        <v>193.75</v>
      </c>
      <c r="AC701">
        <v>0</v>
      </c>
      <c r="AD701">
        <v>0</v>
      </c>
      <c r="AE701">
        <v>0</v>
      </c>
      <c r="AF701">
        <v>29.67</v>
      </c>
      <c r="AG701">
        <v>0</v>
      </c>
      <c r="AH701">
        <v>0</v>
      </c>
      <c r="AI701">
        <v>1</v>
      </c>
      <c r="AJ701">
        <v>6.53</v>
      </c>
      <c r="AK701">
        <v>1</v>
      </c>
      <c r="AL701">
        <v>1</v>
      </c>
      <c r="AN701">
        <v>0</v>
      </c>
      <c r="AO701">
        <v>1</v>
      </c>
      <c r="AP701">
        <v>1</v>
      </c>
      <c r="AQ701">
        <v>0</v>
      </c>
      <c r="AR701">
        <v>0</v>
      </c>
      <c r="AS701" t="s">
        <v>4</v>
      </c>
      <c r="AT701">
        <v>0.8</v>
      </c>
      <c r="AU701" t="s">
        <v>76</v>
      </c>
      <c r="AV701">
        <v>0</v>
      </c>
      <c r="AW701">
        <v>2</v>
      </c>
      <c r="AX701">
        <v>16484487</v>
      </c>
      <c r="AY701">
        <v>1</v>
      </c>
      <c r="AZ701">
        <v>0</v>
      </c>
      <c r="BA701">
        <v>689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Y701*Source!I317</f>
        <v>0.16320000000000001</v>
      </c>
      <c r="CY701">
        <f>AB701</f>
        <v>193.75</v>
      </c>
      <c r="CZ701">
        <f>AF701</f>
        <v>29.67</v>
      </c>
      <c r="DA701">
        <f>AJ701</f>
        <v>6.53</v>
      </c>
      <c r="DB701">
        <v>0</v>
      </c>
    </row>
    <row r="702" spans="1:106" x14ac:dyDescent="0.2">
      <c r="A702">
        <f>ROW(Source!A317)</f>
        <v>317</v>
      </c>
      <c r="B702">
        <v>16483255</v>
      </c>
      <c r="C702">
        <v>16484467</v>
      </c>
      <c r="D702">
        <v>15249073</v>
      </c>
      <c r="E702">
        <v>1</v>
      </c>
      <c r="F702">
        <v>1</v>
      </c>
      <c r="G702">
        <v>1</v>
      </c>
      <c r="H702">
        <v>2</v>
      </c>
      <c r="I702" t="s">
        <v>698</v>
      </c>
      <c r="J702" t="s">
        <v>699</v>
      </c>
      <c r="K702" t="s">
        <v>700</v>
      </c>
      <c r="L702">
        <v>1368</v>
      </c>
      <c r="N702">
        <v>1011</v>
      </c>
      <c r="O702" t="s">
        <v>701</v>
      </c>
      <c r="P702" t="s">
        <v>701</v>
      </c>
      <c r="Q702">
        <v>1</v>
      </c>
      <c r="W702">
        <v>0</v>
      </c>
      <c r="X702">
        <v>1372534845</v>
      </c>
      <c r="Y702">
        <v>2.3125</v>
      </c>
      <c r="AA702">
        <v>0</v>
      </c>
      <c r="AB702">
        <v>429.09</v>
      </c>
      <c r="AC702">
        <v>11.6</v>
      </c>
      <c r="AD702">
        <v>0</v>
      </c>
      <c r="AE702">
        <v>0</v>
      </c>
      <c r="AF702">
        <v>65.709999999999994</v>
      </c>
      <c r="AG702">
        <v>11.6</v>
      </c>
      <c r="AH702">
        <v>0</v>
      </c>
      <c r="AI702">
        <v>1</v>
      </c>
      <c r="AJ702">
        <v>6.53</v>
      </c>
      <c r="AK702">
        <v>1</v>
      </c>
      <c r="AL702">
        <v>1</v>
      </c>
      <c r="AN702">
        <v>0</v>
      </c>
      <c r="AO702">
        <v>1</v>
      </c>
      <c r="AP702">
        <v>1</v>
      </c>
      <c r="AQ702">
        <v>0</v>
      </c>
      <c r="AR702">
        <v>0</v>
      </c>
      <c r="AS702" t="s">
        <v>4</v>
      </c>
      <c r="AT702">
        <v>1.85</v>
      </c>
      <c r="AU702" t="s">
        <v>76</v>
      </c>
      <c r="AV702">
        <v>0</v>
      </c>
      <c r="AW702">
        <v>2</v>
      </c>
      <c r="AX702">
        <v>16484488</v>
      </c>
      <c r="AY702">
        <v>1</v>
      </c>
      <c r="AZ702">
        <v>0</v>
      </c>
      <c r="BA702">
        <v>690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Y702*Source!I317</f>
        <v>0.37740000000000001</v>
      </c>
      <c r="CY702">
        <f>AB702</f>
        <v>429.09</v>
      </c>
      <c r="CZ702">
        <f>AF702</f>
        <v>65.709999999999994</v>
      </c>
      <c r="DA702">
        <f>AJ702</f>
        <v>6.53</v>
      </c>
      <c r="DB702">
        <v>0</v>
      </c>
    </row>
    <row r="703" spans="1:106" x14ac:dyDescent="0.2">
      <c r="A703">
        <f>ROW(Source!A317)</f>
        <v>317</v>
      </c>
      <c r="B703">
        <v>16483255</v>
      </c>
      <c r="C703">
        <v>16484467</v>
      </c>
      <c r="D703">
        <v>15166084</v>
      </c>
      <c r="E703">
        <v>1</v>
      </c>
      <c r="F703">
        <v>1</v>
      </c>
      <c r="G703">
        <v>1</v>
      </c>
      <c r="H703">
        <v>3</v>
      </c>
      <c r="I703" t="s">
        <v>1015</v>
      </c>
      <c r="J703" t="s">
        <v>1016</v>
      </c>
      <c r="K703" t="s">
        <v>1017</v>
      </c>
      <c r="L703">
        <v>1339</v>
      </c>
      <c r="N703">
        <v>1007</v>
      </c>
      <c r="O703" t="s">
        <v>166</v>
      </c>
      <c r="P703" t="s">
        <v>166</v>
      </c>
      <c r="Q703">
        <v>1</v>
      </c>
      <c r="W703">
        <v>0</v>
      </c>
      <c r="X703">
        <v>2048996427</v>
      </c>
      <c r="Y703">
        <v>0.67</v>
      </c>
      <c r="AA703">
        <v>299.27</v>
      </c>
      <c r="AB703">
        <v>0</v>
      </c>
      <c r="AC703">
        <v>0</v>
      </c>
      <c r="AD703">
        <v>0</v>
      </c>
      <c r="AE703">
        <v>45.83</v>
      </c>
      <c r="AF703">
        <v>0</v>
      </c>
      <c r="AG703">
        <v>0</v>
      </c>
      <c r="AH703">
        <v>0</v>
      </c>
      <c r="AI703">
        <v>6.53</v>
      </c>
      <c r="AJ703">
        <v>1</v>
      </c>
      <c r="AK703">
        <v>1</v>
      </c>
      <c r="AL703">
        <v>1</v>
      </c>
      <c r="AN703">
        <v>0</v>
      </c>
      <c r="AO703">
        <v>1</v>
      </c>
      <c r="AP703">
        <v>0</v>
      </c>
      <c r="AQ703">
        <v>0</v>
      </c>
      <c r="AR703">
        <v>0</v>
      </c>
      <c r="AS703" t="s">
        <v>4</v>
      </c>
      <c r="AT703">
        <v>0.67</v>
      </c>
      <c r="AU703" t="s">
        <v>4</v>
      </c>
      <c r="AV703">
        <v>0</v>
      </c>
      <c r="AW703">
        <v>2</v>
      </c>
      <c r="AX703">
        <v>16484489</v>
      </c>
      <c r="AY703">
        <v>1</v>
      </c>
      <c r="AZ703">
        <v>0</v>
      </c>
      <c r="BA703">
        <v>691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Y703*Source!I317</f>
        <v>0.10934400000000001</v>
      </c>
      <c r="CY703">
        <f>AA703</f>
        <v>299.27</v>
      </c>
      <c r="CZ703">
        <f>AE703</f>
        <v>45.83</v>
      </c>
      <c r="DA703">
        <f>AI703</f>
        <v>6.53</v>
      </c>
      <c r="DB703">
        <v>0</v>
      </c>
    </row>
    <row r="704" spans="1:106" x14ac:dyDescent="0.2">
      <c r="A704">
        <f>ROW(Source!A317)</f>
        <v>317</v>
      </c>
      <c r="B704">
        <v>16483255</v>
      </c>
      <c r="C704">
        <v>16484467</v>
      </c>
      <c r="D704">
        <v>15167286</v>
      </c>
      <c r="E704">
        <v>1</v>
      </c>
      <c r="F704">
        <v>1</v>
      </c>
      <c r="G704">
        <v>1</v>
      </c>
      <c r="H704">
        <v>3</v>
      </c>
      <c r="I704" t="s">
        <v>782</v>
      </c>
      <c r="J704" t="s">
        <v>783</v>
      </c>
      <c r="K704" t="s">
        <v>784</v>
      </c>
      <c r="L704">
        <v>1339</v>
      </c>
      <c r="N704">
        <v>1007</v>
      </c>
      <c r="O704" t="s">
        <v>166</v>
      </c>
      <c r="P704" t="s">
        <v>166</v>
      </c>
      <c r="Q704">
        <v>1</v>
      </c>
      <c r="W704">
        <v>0</v>
      </c>
      <c r="X704">
        <v>-1660354250</v>
      </c>
      <c r="Y704">
        <v>15</v>
      </c>
      <c r="AA704">
        <v>15.93</v>
      </c>
      <c r="AB704">
        <v>0</v>
      </c>
      <c r="AC704">
        <v>0</v>
      </c>
      <c r="AD704">
        <v>0</v>
      </c>
      <c r="AE704">
        <v>2.44</v>
      </c>
      <c r="AF704">
        <v>0</v>
      </c>
      <c r="AG704">
        <v>0</v>
      </c>
      <c r="AH704">
        <v>0</v>
      </c>
      <c r="AI704">
        <v>6.53</v>
      </c>
      <c r="AJ704">
        <v>1</v>
      </c>
      <c r="AK704">
        <v>1</v>
      </c>
      <c r="AL704">
        <v>1</v>
      </c>
      <c r="AN704">
        <v>0</v>
      </c>
      <c r="AO704">
        <v>1</v>
      </c>
      <c r="AP704">
        <v>0</v>
      </c>
      <c r="AQ704">
        <v>0</v>
      </c>
      <c r="AR704">
        <v>0</v>
      </c>
      <c r="AS704" t="s">
        <v>4</v>
      </c>
      <c r="AT704">
        <v>15</v>
      </c>
      <c r="AU704" t="s">
        <v>4</v>
      </c>
      <c r="AV704">
        <v>0</v>
      </c>
      <c r="AW704">
        <v>2</v>
      </c>
      <c r="AX704">
        <v>16484490</v>
      </c>
      <c r="AY704">
        <v>1</v>
      </c>
      <c r="AZ704">
        <v>0</v>
      </c>
      <c r="BA704">
        <v>692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Y704*Source!I317</f>
        <v>2.4480000000000004</v>
      </c>
      <c r="CY704">
        <f>AA704</f>
        <v>15.93</v>
      </c>
      <c r="CZ704">
        <f>AE704</f>
        <v>2.44</v>
      </c>
      <c r="DA704">
        <f>AI704</f>
        <v>6.53</v>
      </c>
      <c r="DB704">
        <v>0</v>
      </c>
    </row>
    <row r="705" spans="1:106" x14ac:dyDescent="0.2">
      <c r="A705">
        <f>ROW(Source!A317)</f>
        <v>317</v>
      </c>
      <c r="B705">
        <v>16483255</v>
      </c>
      <c r="C705">
        <v>16484467</v>
      </c>
      <c r="D705">
        <v>15212828</v>
      </c>
      <c r="E705">
        <v>1</v>
      </c>
      <c r="F705">
        <v>1</v>
      </c>
      <c r="G705">
        <v>1</v>
      </c>
      <c r="H705">
        <v>3</v>
      </c>
      <c r="I705" t="s">
        <v>1018</v>
      </c>
      <c r="J705" t="s">
        <v>1019</v>
      </c>
      <c r="K705" t="s">
        <v>1020</v>
      </c>
      <c r="L705">
        <v>1035</v>
      </c>
      <c r="N705">
        <v>1013</v>
      </c>
      <c r="O705" t="s">
        <v>87</v>
      </c>
      <c r="P705" t="s">
        <v>87</v>
      </c>
      <c r="Q705">
        <v>1</v>
      </c>
      <c r="W705">
        <v>0</v>
      </c>
      <c r="X705">
        <v>-1223829238</v>
      </c>
      <c r="Y705">
        <v>44.2</v>
      </c>
      <c r="AA705">
        <v>161.62</v>
      </c>
      <c r="AB705">
        <v>0</v>
      </c>
      <c r="AC705">
        <v>0</v>
      </c>
      <c r="AD705">
        <v>0</v>
      </c>
      <c r="AE705">
        <v>24.75</v>
      </c>
      <c r="AF705">
        <v>0</v>
      </c>
      <c r="AG705">
        <v>0</v>
      </c>
      <c r="AH705">
        <v>0</v>
      </c>
      <c r="AI705">
        <v>6.53</v>
      </c>
      <c r="AJ705">
        <v>1</v>
      </c>
      <c r="AK705">
        <v>1</v>
      </c>
      <c r="AL705">
        <v>1</v>
      </c>
      <c r="AN705">
        <v>0</v>
      </c>
      <c r="AO705">
        <v>1</v>
      </c>
      <c r="AP705">
        <v>0</v>
      </c>
      <c r="AQ705">
        <v>0</v>
      </c>
      <c r="AR705">
        <v>0</v>
      </c>
      <c r="AS705" t="s">
        <v>4</v>
      </c>
      <c r="AT705">
        <v>44.2</v>
      </c>
      <c r="AU705" t="s">
        <v>4</v>
      </c>
      <c r="AV705">
        <v>0</v>
      </c>
      <c r="AW705">
        <v>2</v>
      </c>
      <c r="AX705">
        <v>16484493</v>
      </c>
      <c r="AY705">
        <v>1</v>
      </c>
      <c r="AZ705">
        <v>0</v>
      </c>
      <c r="BA705">
        <v>695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Y705*Source!I317</f>
        <v>7.2134400000000012</v>
      </c>
      <c r="CY705">
        <f>AA705</f>
        <v>161.62</v>
      </c>
      <c r="CZ705">
        <f>AE705</f>
        <v>24.75</v>
      </c>
      <c r="DA705">
        <f>AI705</f>
        <v>6.53</v>
      </c>
      <c r="DB705">
        <v>0</v>
      </c>
    </row>
    <row r="706" spans="1:106" x14ac:dyDescent="0.2">
      <c r="A706">
        <f>ROW(Source!A317)</f>
        <v>317</v>
      </c>
      <c r="B706">
        <v>16483255</v>
      </c>
      <c r="C706">
        <v>16484467</v>
      </c>
      <c r="D706">
        <v>15213169</v>
      </c>
      <c r="E706">
        <v>1</v>
      </c>
      <c r="F706">
        <v>1</v>
      </c>
      <c r="G706">
        <v>1</v>
      </c>
      <c r="H706">
        <v>3</v>
      </c>
      <c r="I706" t="s">
        <v>527</v>
      </c>
      <c r="J706" t="s">
        <v>529</v>
      </c>
      <c r="K706" t="s">
        <v>528</v>
      </c>
      <c r="L706">
        <v>1354</v>
      </c>
      <c r="N706">
        <v>1010</v>
      </c>
      <c r="O706" t="s">
        <v>82</v>
      </c>
      <c r="P706" t="s">
        <v>82</v>
      </c>
      <c r="Q706">
        <v>1</v>
      </c>
      <c r="W706">
        <v>0</v>
      </c>
      <c r="X706">
        <v>1773560097</v>
      </c>
      <c r="Y706">
        <v>49.019607999999998</v>
      </c>
      <c r="AA706">
        <v>932.88</v>
      </c>
      <c r="AB706">
        <v>0</v>
      </c>
      <c r="AC706">
        <v>0</v>
      </c>
      <c r="AD706">
        <v>0</v>
      </c>
      <c r="AE706">
        <v>142.86000000000001</v>
      </c>
      <c r="AF706">
        <v>0</v>
      </c>
      <c r="AG706">
        <v>0</v>
      </c>
      <c r="AH706">
        <v>0</v>
      </c>
      <c r="AI706">
        <v>6.53</v>
      </c>
      <c r="AJ706">
        <v>1</v>
      </c>
      <c r="AK706">
        <v>1</v>
      </c>
      <c r="AL706">
        <v>1</v>
      </c>
      <c r="AN706">
        <v>0</v>
      </c>
      <c r="AO706">
        <v>0</v>
      </c>
      <c r="AP706">
        <v>0</v>
      </c>
      <c r="AQ706">
        <v>0</v>
      </c>
      <c r="AR706">
        <v>0</v>
      </c>
      <c r="AS706" t="s">
        <v>4</v>
      </c>
      <c r="AT706">
        <v>49.019607999999998</v>
      </c>
      <c r="AU706" t="s">
        <v>4</v>
      </c>
      <c r="AV706">
        <v>0</v>
      </c>
      <c r="AW706">
        <v>1</v>
      </c>
      <c r="AX706">
        <v>-1</v>
      </c>
      <c r="AY706">
        <v>0</v>
      </c>
      <c r="AZ706">
        <v>0</v>
      </c>
      <c r="BA706" t="s">
        <v>4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Y706*Source!I317</f>
        <v>8.0000000256000003</v>
      </c>
      <c r="CY706">
        <f>AA706</f>
        <v>932.88</v>
      </c>
      <c r="CZ706">
        <f>AE706</f>
        <v>142.86000000000001</v>
      </c>
      <c r="DA706">
        <f>AI706</f>
        <v>6.53</v>
      </c>
      <c r="DB706">
        <v>0</v>
      </c>
    </row>
    <row r="707" spans="1:106" x14ac:dyDescent="0.2">
      <c r="A707">
        <f>ROW(Source!A320)</f>
        <v>320</v>
      </c>
      <c r="B707">
        <v>16483241</v>
      </c>
      <c r="C707">
        <v>16484502</v>
      </c>
      <c r="D707">
        <v>15430447</v>
      </c>
      <c r="E707">
        <v>1</v>
      </c>
      <c r="F707">
        <v>1</v>
      </c>
      <c r="G707">
        <v>1</v>
      </c>
      <c r="H707">
        <v>1</v>
      </c>
      <c r="I707" t="s">
        <v>797</v>
      </c>
      <c r="J707" t="s">
        <v>4</v>
      </c>
      <c r="K707" t="s">
        <v>798</v>
      </c>
      <c r="L707">
        <v>1191</v>
      </c>
      <c r="N707">
        <v>1013</v>
      </c>
      <c r="O707" t="s">
        <v>695</v>
      </c>
      <c r="P707" t="s">
        <v>695</v>
      </c>
      <c r="Q707">
        <v>1</v>
      </c>
      <c r="W707">
        <v>0</v>
      </c>
      <c r="X707">
        <v>145020957</v>
      </c>
      <c r="Y707">
        <v>1.47</v>
      </c>
      <c r="AA707">
        <v>0</v>
      </c>
      <c r="AB707">
        <v>0</v>
      </c>
      <c r="AC707">
        <v>0</v>
      </c>
      <c r="AD707">
        <v>9.07</v>
      </c>
      <c r="AE707">
        <v>0</v>
      </c>
      <c r="AF707">
        <v>0</v>
      </c>
      <c r="AG707">
        <v>0</v>
      </c>
      <c r="AH707">
        <v>9.07</v>
      </c>
      <c r="AI707">
        <v>1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4</v>
      </c>
      <c r="AT707">
        <v>1.47</v>
      </c>
      <c r="AU707" t="s">
        <v>4</v>
      </c>
      <c r="AV707">
        <v>1</v>
      </c>
      <c r="AW707">
        <v>2</v>
      </c>
      <c r="AX707">
        <v>16484514</v>
      </c>
      <c r="AY707">
        <v>1</v>
      </c>
      <c r="AZ707">
        <v>0</v>
      </c>
      <c r="BA707">
        <v>697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Y707*Source!I320</f>
        <v>23.52</v>
      </c>
      <c r="CY707">
        <f>AD707</f>
        <v>9.07</v>
      </c>
      <c r="CZ707">
        <f>AH707</f>
        <v>9.07</v>
      </c>
      <c r="DA707">
        <f>AL707</f>
        <v>1</v>
      </c>
      <c r="DB707">
        <v>0</v>
      </c>
    </row>
    <row r="708" spans="1:106" x14ac:dyDescent="0.2">
      <c r="A708">
        <f>ROW(Source!A320)</f>
        <v>320</v>
      </c>
      <c r="B708">
        <v>16483241</v>
      </c>
      <c r="C708">
        <v>16484502</v>
      </c>
      <c r="D708">
        <v>15430395</v>
      </c>
      <c r="E708">
        <v>1</v>
      </c>
      <c r="F708">
        <v>1</v>
      </c>
      <c r="G708">
        <v>1</v>
      </c>
      <c r="H708">
        <v>1</v>
      </c>
      <c r="I708" t="s">
        <v>696</v>
      </c>
      <c r="J708" t="s">
        <v>4</v>
      </c>
      <c r="K708" t="s">
        <v>697</v>
      </c>
      <c r="L708">
        <v>1191</v>
      </c>
      <c r="N708">
        <v>1013</v>
      </c>
      <c r="O708" t="s">
        <v>695</v>
      </c>
      <c r="P708" t="s">
        <v>695</v>
      </c>
      <c r="Q708">
        <v>1</v>
      </c>
      <c r="W708">
        <v>0</v>
      </c>
      <c r="X708">
        <v>-1417349443</v>
      </c>
      <c r="Y708">
        <v>0.01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1</v>
      </c>
      <c r="AJ708">
        <v>1</v>
      </c>
      <c r="AK708">
        <v>1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4</v>
      </c>
      <c r="AT708">
        <v>0.01</v>
      </c>
      <c r="AU708" t="s">
        <v>4</v>
      </c>
      <c r="AV708">
        <v>2</v>
      </c>
      <c r="AW708">
        <v>2</v>
      </c>
      <c r="AX708">
        <v>16484515</v>
      </c>
      <c r="AY708">
        <v>1</v>
      </c>
      <c r="AZ708">
        <v>0</v>
      </c>
      <c r="BA708">
        <v>698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Y708*Source!I320</f>
        <v>0.16</v>
      </c>
      <c r="CY708">
        <f>AD708</f>
        <v>0</v>
      </c>
      <c r="CZ708">
        <f>AH708</f>
        <v>0</v>
      </c>
      <c r="DA708">
        <f>AL708</f>
        <v>1</v>
      </c>
      <c r="DB708">
        <v>0</v>
      </c>
    </row>
    <row r="709" spans="1:106" x14ac:dyDescent="0.2">
      <c r="A709">
        <f>ROW(Source!A320)</f>
        <v>320</v>
      </c>
      <c r="B709">
        <v>16483241</v>
      </c>
      <c r="C709">
        <v>16484502</v>
      </c>
      <c r="D709">
        <v>15249073</v>
      </c>
      <c r="E709">
        <v>1</v>
      </c>
      <c r="F709">
        <v>1</v>
      </c>
      <c r="G709">
        <v>1</v>
      </c>
      <c r="H709">
        <v>2</v>
      </c>
      <c r="I709" t="s">
        <v>698</v>
      </c>
      <c r="J709" t="s">
        <v>699</v>
      </c>
      <c r="K709" t="s">
        <v>700</v>
      </c>
      <c r="L709">
        <v>1368</v>
      </c>
      <c r="N709">
        <v>1011</v>
      </c>
      <c r="O709" t="s">
        <v>701</v>
      </c>
      <c r="P709" t="s">
        <v>701</v>
      </c>
      <c r="Q709">
        <v>1</v>
      </c>
      <c r="W709">
        <v>0</v>
      </c>
      <c r="X709">
        <v>1372534845</v>
      </c>
      <c r="Y709">
        <v>0.01</v>
      </c>
      <c r="AA709">
        <v>0</v>
      </c>
      <c r="AB709">
        <v>65.709999999999994</v>
      </c>
      <c r="AC709">
        <v>11.6</v>
      </c>
      <c r="AD709">
        <v>0</v>
      </c>
      <c r="AE709">
        <v>0</v>
      </c>
      <c r="AF709">
        <v>65.709999999999994</v>
      </c>
      <c r="AG709">
        <v>11.6</v>
      </c>
      <c r="AH709">
        <v>0</v>
      </c>
      <c r="AI709">
        <v>1</v>
      </c>
      <c r="AJ709">
        <v>1</v>
      </c>
      <c r="AK709">
        <v>1</v>
      </c>
      <c r="AL709">
        <v>1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4</v>
      </c>
      <c r="AT709">
        <v>0.01</v>
      </c>
      <c r="AU709" t="s">
        <v>4</v>
      </c>
      <c r="AV709">
        <v>0</v>
      </c>
      <c r="AW709">
        <v>2</v>
      </c>
      <c r="AX709">
        <v>16484516</v>
      </c>
      <c r="AY709">
        <v>1</v>
      </c>
      <c r="AZ709">
        <v>0</v>
      </c>
      <c r="BA709">
        <v>699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Y709*Source!I320</f>
        <v>0.16</v>
      </c>
      <c r="CY709">
        <f>AB709</f>
        <v>65.709999999999994</v>
      </c>
      <c r="CZ709">
        <f>AF709</f>
        <v>65.709999999999994</v>
      </c>
      <c r="DA709">
        <f>AJ709</f>
        <v>1</v>
      </c>
      <c r="DB709">
        <v>0</v>
      </c>
    </row>
    <row r="710" spans="1:106" x14ac:dyDescent="0.2">
      <c r="A710">
        <f>ROW(Source!A320)</f>
        <v>320</v>
      </c>
      <c r="B710">
        <v>16483241</v>
      </c>
      <c r="C710">
        <v>16484502</v>
      </c>
      <c r="D710">
        <v>15249377</v>
      </c>
      <c r="E710">
        <v>1</v>
      </c>
      <c r="F710">
        <v>1</v>
      </c>
      <c r="G710">
        <v>1</v>
      </c>
      <c r="H710">
        <v>2</v>
      </c>
      <c r="I710" t="s">
        <v>702</v>
      </c>
      <c r="J710" t="s">
        <v>703</v>
      </c>
      <c r="K710" t="s">
        <v>704</v>
      </c>
      <c r="L710">
        <v>1368</v>
      </c>
      <c r="N710">
        <v>1011</v>
      </c>
      <c r="O710" t="s">
        <v>701</v>
      </c>
      <c r="P710" t="s">
        <v>701</v>
      </c>
      <c r="Q710">
        <v>1</v>
      </c>
      <c r="W710">
        <v>0</v>
      </c>
      <c r="X710">
        <v>-353815937</v>
      </c>
      <c r="Y710">
        <v>0.35</v>
      </c>
      <c r="AA710">
        <v>0</v>
      </c>
      <c r="AB710">
        <v>8.1</v>
      </c>
      <c r="AC710">
        <v>0</v>
      </c>
      <c r="AD710">
        <v>0</v>
      </c>
      <c r="AE710">
        <v>0</v>
      </c>
      <c r="AF710">
        <v>8.1</v>
      </c>
      <c r="AG710">
        <v>0</v>
      </c>
      <c r="AH710">
        <v>0</v>
      </c>
      <c r="AI710">
        <v>1</v>
      </c>
      <c r="AJ710">
        <v>1</v>
      </c>
      <c r="AK710">
        <v>1</v>
      </c>
      <c r="AL710">
        <v>1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4</v>
      </c>
      <c r="AT710">
        <v>0.35</v>
      </c>
      <c r="AU710" t="s">
        <v>4</v>
      </c>
      <c r="AV710">
        <v>0</v>
      </c>
      <c r="AW710">
        <v>2</v>
      </c>
      <c r="AX710">
        <v>16484517</v>
      </c>
      <c r="AY710">
        <v>1</v>
      </c>
      <c r="AZ710">
        <v>0</v>
      </c>
      <c r="BA710">
        <v>700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Y710*Source!I320</f>
        <v>5.6</v>
      </c>
      <c r="CY710">
        <f>AB710</f>
        <v>8.1</v>
      </c>
      <c r="CZ710">
        <f>AF710</f>
        <v>8.1</v>
      </c>
      <c r="DA710">
        <f>AJ710</f>
        <v>1</v>
      </c>
      <c r="DB710">
        <v>0</v>
      </c>
    </row>
    <row r="711" spans="1:106" x14ac:dyDescent="0.2">
      <c r="A711">
        <f>ROW(Source!A320)</f>
        <v>320</v>
      </c>
      <c r="B711">
        <v>16483241</v>
      </c>
      <c r="C711">
        <v>16484502</v>
      </c>
      <c r="D711">
        <v>15165267</v>
      </c>
      <c r="E711">
        <v>1</v>
      </c>
      <c r="F711">
        <v>1</v>
      </c>
      <c r="G711">
        <v>1</v>
      </c>
      <c r="H711">
        <v>3</v>
      </c>
      <c r="I711" t="s">
        <v>1021</v>
      </c>
      <c r="J711" t="s">
        <v>1022</v>
      </c>
      <c r="K711" t="s">
        <v>1023</v>
      </c>
      <c r="L711">
        <v>1356</v>
      </c>
      <c r="N711">
        <v>1010</v>
      </c>
      <c r="O711" t="s">
        <v>127</v>
      </c>
      <c r="P711" t="s">
        <v>127</v>
      </c>
      <c r="Q711">
        <v>1000</v>
      </c>
      <c r="W711">
        <v>0</v>
      </c>
      <c r="X711">
        <v>-1705143825</v>
      </c>
      <c r="Y711">
        <v>2E-3</v>
      </c>
      <c r="AA711">
        <v>3450</v>
      </c>
      <c r="AB711">
        <v>0</v>
      </c>
      <c r="AC711">
        <v>0</v>
      </c>
      <c r="AD711">
        <v>0</v>
      </c>
      <c r="AE711">
        <v>3450</v>
      </c>
      <c r="AF711">
        <v>0</v>
      </c>
      <c r="AG711">
        <v>0</v>
      </c>
      <c r="AH711">
        <v>0</v>
      </c>
      <c r="AI711">
        <v>1</v>
      </c>
      <c r="AJ711">
        <v>1</v>
      </c>
      <c r="AK711">
        <v>1</v>
      </c>
      <c r="AL711">
        <v>1</v>
      </c>
      <c r="AN711">
        <v>0</v>
      </c>
      <c r="AO711">
        <v>1</v>
      </c>
      <c r="AP711">
        <v>0</v>
      </c>
      <c r="AQ711">
        <v>0</v>
      </c>
      <c r="AR711">
        <v>0</v>
      </c>
      <c r="AS711" t="s">
        <v>4</v>
      </c>
      <c r="AT711">
        <v>2E-3</v>
      </c>
      <c r="AU711" t="s">
        <v>4</v>
      </c>
      <c r="AV711">
        <v>0</v>
      </c>
      <c r="AW711">
        <v>2</v>
      </c>
      <c r="AX711">
        <v>16484518</v>
      </c>
      <c r="AY711">
        <v>1</v>
      </c>
      <c r="AZ711">
        <v>0</v>
      </c>
      <c r="BA711">
        <v>701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Y711*Source!I320</f>
        <v>3.2000000000000001E-2</v>
      </c>
      <c r="CY711">
        <f>AA711</f>
        <v>3450</v>
      </c>
      <c r="CZ711">
        <f>AE711</f>
        <v>3450</v>
      </c>
      <c r="DA711">
        <f>AI711</f>
        <v>1</v>
      </c>
      <c r="DB711">
        <v>0</v>
      </c>
    </row>
    <row r="712" spans="1:106" x14ac:dyDescent="0.2">
      <c r="A712">
        <f>ROW(Source!A320)</f>
        <v>320</v>
      </c>
      <c r="B712">
        <v>16483241</v>
      </c>
      <c r="C712">
        <v>16484502</v>
      </c>
      <c r="D712">
        <v>15168763</v>
      </c>
      <c r="E712">
        <v>1</v>
      </c>
      <c r="F712">
        <v>1</v>
      </c>
      <c r="G712">
        <v>1</v>
      </c>
      <c r="H712">
        <v>3</v>
      </c>
      <c r="I712" t="s">
        <v>1003</v>
      </c>
      <c r="J712" t="s">
        <v>1004</v>
      </c>
      <c r="K712" t="s">
        <v>1005</v>
      </c>
      <c r="L712">
        <v>1348</v>
      </c>
      <c r="N712">
        <v>1009</v>
      </c>
      <c r="O712" t="s">
        <v>199</v>
      </c>
      <c r="P712" t="s">
        <v>199</v>
      </c>
      <c r="Q712">
        <v>1000</v>
      </c>
      <c r="W712">
        <v>0</v>
      </c>
      <c r="X712">
        <v>-1068056325</v>
      </c>
      <c r="Y712">
        <v>1.3999999999999999E-4</v>
      </c>
      <c r="AA712">
        <v>10362</v>
      </c>
      <c r="AB712">
        <v>0</v>
      </c>
      <c r="AC712">
        <v>0</v>
      </c>
      <c r="AD712">
        <v>0</v>
      </c>
      <c r="AE712">
        <v>10362</v>
      </c>
      <c r="AF712">
        <v>0</v>
      </c>
      <c r="AG712">
        <v>0</v>
      </c>
      <c r="AH712">
        <v>0</v>
      </c>
      <c r="AI712">
        <v>1</v>
      </c>
      <c r="AJ712">
        <v>1</v>
      </c>
      <c r="AK712">
        <v>1</v>
      </c>
      <c r="AL712">
        <v>1</v>
      </c>
      <c r="AN712">
        <v>0</v>
      </c>
      <c r="AO712">
        <v>1</v>
      </c>
      <c r="AP712">
        <v>0</v>
      </c>
      <c r="AQ712">
        <v>0</v>
      </c>
      <c r="AR712">
        <v>0</v>
      </c>
      <c r="AS712" t="s">
        <v>4</v>
      </c>
      <c r="AT712">
        <v>1.3999999999999999E-4</v>
      </c>
      <c r="AU712" t="s">
        <v>4</v>
      </c>
      <c r="AV712">
        <v>0</v>
      </c>
      <c r="AW712">
        <v>2</v>
      </c>
      <c r="AX712">
        <v>16484519</v>
      </c>
      <c r="AY712">
        <v>1</v>
      </c>
      <c r="AZ712">
        <v>0</v>
      </c>
      <c r="BA712">
        <v>702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Y712*Source!I320</f>
        <v>2.2399999999999998E-3</v>
      </c>
      <c r="CY712">
        <f>AA712</f>
        <v>10362</v>
      </c>
      <c r="CZ712">
        <f>AE712</f>
        <v>10362</v>
      </c>
      <c r="DA712">
        <f>AI712</f>
        <v>1</v>
      </c>
      <c r="DB712">
        <v>0</v>
      </c>
    </row>
    <row r="713" spans="1:106" x14ac:dyDescent="0.2">
      <c r="A713">
        <f>ROW(Source!A320)</f>
        <v>320</v>
      </c>
      <c r="B713">
        <v>16483241</v>
      </c>
      <c r="C713">
        <v>16484502</v>
      </c>
      <c r="D713">
        <v>15169923</v>
      </c>
      <c r="E713">
        <v>1</v>
      </c>
      <c r="F713">
        <v>1</v>
      </c>
      <c r="G713">
        <v>1</v>
      </c>
      <c r="H713">
        <v>3</v>
      </c>
      <c r="I713" t="s">
        <v>1024</v>
      </c>
      <c r="J713" t="s">
        <v>1025</v>
      </c>
      <c r="K713" t="s">
        <v>1026</v>
      </c>
      <c r="L713">
        <v>1348</v>
      </c>
      <c r="N713">
        <v>1009</v>
      </c>
      <c r="O713" t="s">
        <v>199</v>
      </c>
      <c r="P713" t="s">
        <v>199</v>
      </c>
      <c r="Q713">
        <v>1000</v>
      </c>
      <c r="W713">
        <v>0</v>
      </c>
      <c r="X713">
        <v>56621460</v>
      </c>
      <c r="Y713">
        <v>1.1000000000000001E-3</v>
      </c>
      <c r="AA713">
        <v>15323</v>
      </c>
      <c r="AB713">
        <v>0</v>
      </c>
      <c r="AC713">
        <v>0</v>
      </c>
      <c r="AD713">
        <v>0</v>
      </c>
      <c r="AE713">
        <v>15323</v>
      </c>
      <c r="AF713">
        <v>0</v>
      </c>
      <c r="AG713">
        <v>0</v>
      </c>
      <c r="AH713">
        <v>0</v>
      </c>
      <c r="AI713">
        <v>1</v>
      </c>
      <c r="AJ713">
        <v>1</v>
      </c>
      <c r="AK713">
        <v>1</v>
      </c>
      <c r="AL713">
        <v>1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4</v>
      </c>
      <c r="AT713">
        <v>1.1000000000000001E-3</v>
      </c>
      <c r="AU713" t="s">
        <v>4</v>
      </c>
      <c r="AV713">
        <v>0</v>
      </c>
      <c r="AW713">
        <v>2</v>
      </c>
      <c r="AX713">
        <v>16484520</v>
      </c>
      <c r="AY713">
        <v>1</v>
      </c>
      <c r="AZ713">
        <v>0</v>
      </c>
      <c r="BA713">
        <v>703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Y713*Source!I320</f>
        <v>1.7600000000000001E-2</v>
      </c>
      <c r="CY713">
        <f>AA713</f>
        <v>15323</v>
      </c>
      <c r="CZ713">
        <f>AE713</f>
        <v>15323</v>
      </c>
      <c r="DA713">
        <f>AI713</f>
        <v>1</v>
      </c>
      <c r="DB713">
        <v>0</v>
      </c>
    </row>
    <row r="714" spans="1:106" x14ac:dyDescent="0.2">
      <c r="A714">
        <f>ROW(Source!A320)</f>
        <v>320</v>
      </c>
      <c r="B714">
        <v>16483241</v>
      </c>
      <c r="C714">
        <v>16484502</v>
      </c>
      <c r="D714">
        <v>15210778</v>
      </c>
      <c r="E714">
        <v>1</v>
      </c>
      <c r="F714">
        <v>1</v>
      </c>
      <c r="G714">
        <v>1</v>
      </c>
      <c r="H714">
        <v>3</v>
      </c>
      <c r="I714" t="s">
        <v>537</v>
      </c>
      <c r="J714" t="s">
        <v>539</v>
      </c>
      <c r="K714" t="s">
        <v>538</v>
      </c>
      <c r="L714">
        <v>1354</v>
      </c>
      <c r="N714">
        <v>1010</v>
      </c>
      <c r="O714" t="s">
        <v>82</v>
      </c>
      <c r="P714" t="s">
        <v>82</v>
      </c>
      <c r="Q714">
        <v>1</v>
      </c>
      <c r="W714">
        <v>0</v>
      </c>
      <c r="X714">
        <v>-98814935</v>
      </c>
      <c r="Y714">
        <v>1</v>
      </c>
      <c r="AA714">
        <v>63.17</v>
      </c>
      <c r="AB714">
        <v>0</v>
      </c>
      <c r="AC714">
        <v>0</v>
      </c>
      <c r="AD714">
        <v>0</v>
      </c>
      <c r="AE714">
        <v>63.17</v>
      </c>
      <c r="AF714">
        <v>0</v>
      </c>
      <c r="AG714">
        <v>0</v>
      </c>
      <c r="AH714">
        <v>0</v>
      </c>
      <c r="AI714">
        <v>1</v>
      </c>
      <c r="AJ714">
        <v>1</v>
      </c>
      <c r="AK714">
        <v>1</v>
      </c>
      <c r="AL714">
        <v>1</v>
      </c>
      <c r="AN714">
        <v>0</v>
      </c>
      <c r="AO714">
        <v>0</v>
      </c>
      <c r="AP714">
        <v>0</v>
      </c>
      <c r="AQ714">
        <v>0</v>
      </c>
      <c r="AR714">
        <v>0</v>
      </c>
      <c r="AS714" t="s">
        <v>4</v>
      </c>
      <c r="AT714">
        <v>1</v>
      </c>
      <c r="AU714" t="s">
        <v>4</v>
      </c>
      <c r="AV714">
        <v>0</v>
      </c>
      <c r="AW714">
        <v>1</v>
      </c>
      <c r="AX714">
        <v>-1</v>
      </c>
      <c r="AY714">
        <v>0</v>
      </c>
      <c r="AZ714">
        <v>0</v>
      </c>
      <c r="BA714" t="s">
        <v>4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Y714*Source!I320</f>
        <v>16</v>
      </c>
      <c r="CY714">
        <f>AA714</f>
        <v>63.17</v>
      </c>
      <c r="CZ714">
        <f>AE714</f>
        <v>63.17</v>
      </c>
      <c r="DA714">
        <f>AI714</f>
        <v>1</v>
      </c>
      <c r="DB714">
        <v>0</v>
      </c>
    </row>
    <row r="715" spans="1:106" x14ac:dyDescent="0.2">
      <c r="A715">
        <f>ROW(Source!A321)</f>
        <v>321</v>
      </c>
      <c r="B715">
        <v>16483255</v>
      </c>
      <c r="C715">
        <v>16484502</v>
      </c>
      <c r="D715">
        <v>15430447</v>
      </c>
      <c r="E715">
        <v>1</v>
      </c>
      <c r="F715">
        <v>1</v>
      </c>
      <c r="G715">
        <v>1</v>
      </c>
      <c r="H715">
        <v>1</v>
      </c>
      <c r="I715" t="s">
        <v>797</v>
      </c>
      <c r="J715" t="s">
        <v>4</v>
      </c>
      <c r="K715" t="s">
        <v>798</v>
      </c>
      <c r="L715">
        <v>1191</v>
      </c>
      <c r="N715">
        <v>1013</v>
      </c>
      <c r="O715" t="s">
        <v>695</v>
      </c>
      <c r="P715" t="s">
        <v>695</v>
      </c>
      <c r="Q715">
        <v>1</v>
      </c>
      <c r="W715">
        <v>0</v>
      </c>
      <c r="X715">
        <v>145020957</v>
      </c>
      <c r="Y715">
        <v>1.47</v>
      </c>
      <c r="AA715">
        <v>0</v>
      </c>
      <c r="AB715">
        <v>0</v>
      </c>
      <c r="AC715">
        <v>0</v>
      </c>
      <c r="AD715">
        <v>59.23</v>
      </c>
      <c r="AE715">
        <v>0</v>
      </c>
      <c r="AF715">
        <v>0</v>
      </c>
      <c r="AG715">
        <v>0</v>
      </c>
      <c r="AH715">
        <v>9.07</v>
      </c>
      <c r="AI715">
        <v>1</v>
      </c>
      <c r="AJ715">
        <v>1</v>
      </c>
      <c r="AK715">
        <v>1</v>
      </c>
      <c r="AL715">
        <v>6.53</v>
      </c>
      <c r="AN715">
        <v>0</v>
      </c>
      <c r="AO715">
        <v>1</v>
      </c>
      <c r="AP715">
        <v>0</v>
      </c>
      <c r="AQ715">
        <v>0</v>
      </c>
      <c r="AR715">
        <v>0</v>
      </c>
      <c r="AS715" t="s">
        <v>4</v>
      </c>
      <c r="AT715">
        <v>1.47</v>
      </c>
      <c r="AU715" t="s">
        <v>4</v>
      </c>
      <c r="AV715">
        <v>1</v>
      </c>
      <c r="AW715">
        <v>2</v>
      </c>
      <c r="AX715">
        <v>16484514</v>
      </c>
      <c r="AY715">
        <v>1</v>
      </c>
      <c r="AZ715">
        <v>0</v>
      </c>
      <c r="BA715">
        <v>706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Y715*Source!I321</f>
        <v>23.52</v>
      </c>
      <c r="CY715">
        <f>AD715</f>
        <v>59.23</v>
      </c>
      <c r="CZ715">
        <f>AH715</f>
        <v>9.07</v>
      </c>
      <c r="DA715">
        <f>AL715</f>
        <v>6.53</v>
      </c>
      <c r="DB715">
        <v>0</v>
      </c>
    </row>
    <row r="716" spans="1:106" x14ac:dyDescent="0.2">
      <c r="A716">
        <f>ROW(Source!A321)</f>
        <v>321</v>
      </c>
      <c r="B716">
        <v>16483255</v>
      </c>
      <c r="C716">
        <v>16484502</v>
      </c>
      <c r="D716">
        <v>15430395</v>
      </c>
      <c r="E716">
        <v>1</v>
      </c>
      <c r="F716">
        <v>1</v>
      </c>
      <c r="G716">
        <v>1</v>
      </c>
      <c r="H716">
        <v>1</v>
      </c>
      <c r="I716" t="s">
        <v>696</v>
      </c>
      <c r="J716" t="s">
        <v>4</v>
      </c>
      <c r="K716" t="s">
        <v>697</v>
      </c>
      <c r="L716">
        <v>1191</v>
      </c>
      <c r="N716">
        <v>1013</v>
      </c>
      <c r="O716" t="s">
        <v>695</v>
      </c>
      <c r="P716" t="s">
        <v>695</v>
      </c>
      <c r="Q716">
        <v>1</v>
      </c>
      <c r="W716">
        <v>0</v>
      </c>
      <c r="X716">
        <v>-1417349443</v>
      </c>
      <c r="Y716">
        <v>0.01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1</v>
      </c>
      <c r="AJ716">
        <v>1</v>
      </c>
      <c r="AK716">
        <v>6.53</v>
      </c>
      <c r="AL716">
        <v>1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4</v>
      </c>
      <c r="AT716">
        <v>0.01</v>
      </c>
      <c r="AU716" t="s">
        <v>4</v>
      </c>
      <c r="AV716">
        <v>2</v>
      </c>
      <c r="AW716">
        <v>2</v>
      </c>
      <c r="AX716">
        <v>16484515</v>
      </c>
      <c r="AY716">
        <v>1</v>
      </c>
      <c r="AZ716">
        <v>0</v>
      </c>
      <c r="BA716">
        <v>707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Y716*Source!I321</f>
        <v>0.16</v>
      </c>
      <c r="CY716">
        <f>AD716</f>
        <v>0</v>
      </c>
      <c r="CZ716">
        <f>AH716</f>
        <v>0</v>
      </c>
      <c r="DA716">
        <f>AL716</f>
        <v>1</v>
      </c>
      <c r="DB716">
        <v>0</v>
      </c>
    </row>
    <row r="717" spans="1:106" x14ac:dyDescent="0.2">
      <c r="A717">
        <f>ROW(Source!A321)</f>
        <v>321</v>
      </c>
      <c r="B717">
        <v>16483255</v>
      </c>
      <c r="C717">
        <v>16484502</v>
      </c>
      <c r="D717">
        <v>15249073</v>
      </c>
      <c r="E717">
        <v>1</v>
      </c>
      <c r="F717">
        <v>1</v>
      </c>
      <c r="G717">
        <v>1</v>
      </c>
      <c r="H717">
        <v>2</v>
      </c>
      <c r="I717" t="s">
        <v>698</v>
      </c>
      <c r="J717" t="s">
        <v>699</v>
      </c>
      <c r="K717" t="s">
        <v>700</v>
      </c>
      <c r="L717">
        <v>1368</v>
      </c>
      <c r="N717">
        <v>1011</v>
      </c>
      <c r="O717" t="s">
        <v>701</v>
      </c>
      <c r="P717" t="s">
        <v>701</v>
      </c>
      <c r="Q717">
        <v>1</v>
      </c>
      <c r="W717">
        <v>0</v>
      </c>
      <c r="X717">
        <v>1372534845</v>
      </c>
      <c r="Y717">
        <v>0.01</v>
      </c>
      <c r="AA717">
        <v>0</v>
      </c>
      <c r="AB717">
        <v>429.09</v>
      </c>
      <c r="AC717">
        <v>11.6</v>
      </c>
      <c r="AD717">
        <v>0</v>
      </c>
      <c r="AE717">
        <v>0</v>
      </c>
      <c r="AF717">
        <v>65.709999999999994</v>
      </c>
      <c r="AG717">
        <v>11.6</v>
      </c>
      <c r="AH717">
        <v>0</v>
      </c>
      <c r="AI717">
        <v>1</v>
      </c>
      <c r="AJ717">
        <v>6.53</v>
      </c>
      <c r="AK717">
        <v>1</v>
      </c>
      <c r="AL717">
        <v>1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4</v>
      </c>
      <c r="AT717">
        <v>0.01</v>
      </c>
      <c r="AU717" t="s">
        <v>4</v>
      </c>
      <c r="AV717">
        <v>0</v>
      </c>
      <c r="AW717">
        <v>2</v>
      </c>
      <c r="AX717">
        <v>16484516</v>
      </c>
      <c r="AY717">
        <v>1</v>
      </c>
      <c r="AZ717">
        <v>0</v>
      </c>
      <c r="BA717">
        <v>708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Y717*Source!I321</f>
        <v>0.16</v>
      </c>
      <c r="CY717">
        <f>AB717</f>
        <v>429.09</v>
      </c>
      <c r="CZ717">
        <f>AF717</f>
        <v>65.709999999999994</v>
      </c>
      <c r="DA717">
        <f>AJ717</f>
        <v>6.53</v>
      </c>
      <c r="DB717">
        <v>0</v>
      </c>
    </row>
    <row r="718" spans="1:106" x14ac:dyDescent="0.2">
      <c r="A718">
        <f>ROW(Source!A321)</f>
        <v>321</v>
      </c>
      <c r="B718">
        <v>16483255</v>
      </c>
      <c r="C718">
        <v>16484502</v>
      </c>
      <c r="D718">
        <v>15249377</v>
      </c>
      <c r="E718">
        <v>1</v>
      </c>
      <c r="F718">
        <v>1</v>
      </c>
      <c r="G718">
        <v>1</v>
      </c>
      <c r="H718">
        <v>2</v>
      </c>
      <c r="I718" t="s">
        <v>702</v>
      </c>
      <c r="J718" t="s">
        <v>703</v>
      </c>
      <c r="K718" t="s">
        <v>704</v>
      </c>
      <c r="L718">
        <v>1368</v>
      </c>
      <c r="N718">
        <v>1011</v>
      </c>
      <c r="O718" t="s">
        <v>701</v>
      </c>
      <c r="P718" t="s">
        <v>701</v>
      </c>
      <c r="Q718">
        <v>1</v>
      </c>
      <c r="W718">
        <v>0</v>
      </c>
      <c r="X718">
        <v>-353815937</v>
      </c>
      <c r="Y718">
        <v>0.35</v>
      </c>
      <c r="AA718">
        <v>0</v>
      </c>
      <c r="AB718">
        <v>52.89</v>
      </c>
      <c r="AC718">
        <v>0</v>
      </c>
      <c r="AD718">
        <v>0</v>
      </c>
      <c r="AE718">
        <v>0</v>
      </c>
      <c r="AF718">
        <v>8.1</v>
      </c>
      <c r="AG718">
        <v>0</v>
      </c>
      <c r="AH718">
        <v>0</v>
      </c>
      <c r="AI718">
        <v>1</v>
      </c>
      <c r="AJ718">
        <v>6.53</v>
      </c>
      <c r="AK718">
        <v>1</v>
      </c>
      <c r="AL718">
        <v>1</v>
      </c>
      <c r="AN718">
        <v>0</v>
      </c>
      <c r="AO718">
        <v>1</v>
      </c>
      <c r="AP718">
        <v>0</v>
      </c>
      <c r="AQ718">
        <v>0</v>
      </c>
      <c r="AR718">
        <v>0</v>
      </c>
      <c r="AS718" t="s">
        <v>4</v>
      </c>
      <c r="AT718">
        <v>0.35</v>
      </c>
      <c r="AU718" t="s">
        <v>4</v>
      </c>
      <c r="AV718">
        <v>0</v>
      </c>
      <c r="AW718">
        <v>2</v>
      </c>
      <c r="AX718">
        <v>16484517</v>
      </c>
      <c r="AY718">
        <v>1</v>
      </c>
      <c r="AZ718">
        <v>0</v>
      </c>
      <c r="BA718">
        <v>709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Y718*Source!I321</f>
        <v>5.6</v>
      </c>
      <c r="CY718">
        <f>AB718</f>
        <v>52.89</v>
      </c>
      <c r="CZ718">
        <f>AF718</f>
        <v>8.1</v>
      </c>
      <c r="DA718">
        <f>AJ718</f>
        <v>6.53</v>
      </c>
      <c r="DB718">
        <v>0</v>
      </c>
    </row>
    <row r="719" spans="1:106" x14ac:dyDescent="0.2">
      <c r="A719">
        <f>ROW(Source!A321)</f>
        <v>321</v>
      </c>
      <c r="B719">
        <v>16483255</v>
      </c>
      <c r="C719">
        <v>16484502</v>
      </c>
      <c r="D719">
        <v>15165267</v>
      </c>
      <c r="E719">
        <v>1</v>
      </c>
      <c r="F719">
        <v>1</v>
      </c>
      <c r="G719">
        <v>1</v>
      </c>
      <c r="H719">
        <v>3</v>
      </c>
      <c r="I719" t="s">
        <v>1021</v>
      </c>
      <c r="J719" t="s">
        <v>1022</v>
      </c>
      <c r="K719" t="s">
        <v>1023</v>
      </c>
      <c r="L719">
        <v>1356</v>
      </c>
      <c r="N719">
        <v>1010</v>
      </c>
      <c r="O719" t="s">
        <v>127</v>
      </c>
      <c r="P719" t="s">
        <v>127</v>
      </c>
      <c r="Q719">
        <v>1000</v>
      </c>
      <c r="W719">
        <v>0</v>
      </c>
      <c r="X719">
        <v>-1705143825</v>
      </c>
      <c r="Y719">
        <v>2E-3</v>
      </c>
      <c r="AA719">
        <v>22528.5</v>
      </c>
      <c r="AB719">
        <v>0</v>
      </c>
      <c r="AC719">
        <v>0</v>
      </c>
      <c r="AD719">
        <v>0</v>
      </c>
      <c r="AE719">
        <v>3450</v>
      </c>
      <c r="AF719">
        <v>0</v>
      </c>
      <c r="AG719">
        <v>0</v>
      </c>
      <c r="AH719">
        <v>0</v>
      </c>
      <c r="AI719">
        <v>6.53</v>
      </c>
      <c r="AJ719">
        <v>1</v>
      </c>
      <c r="AK719">
        <v>1</v>
      </c>
      <c r="AL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4</v>
      </c>
      <c r="AT719">
        <v>2E-3</v>
      </c>
      <c r="AU719" t="s">
        <v>4</v>
      </c>
      <c r="AV719">
        <v>0</v>
      </c>
      <c r="AW719">
        <v>2</v>
      </c>
      <c r="AX719">
        <v>16484518</v>
      </c>
      <c r="AY719">
        <v>1</v>
      </c>
      <c r="AZ719">
        <v>0</v>
      </c>
      <c r="BA719">
        <v>710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Y719*Source!I321</f>
        <v>3.2000000000000001E-2</v>
      </c>
      <c r="CY719">
        <f>AA719</f>
        <v>22528.5</v>
      </c>
      <c r="CZ719">
        <f>AE719</f>
        <v>3450</v>
      </c>
      <c r="DA719">
        <f>AI719</f>
        <v>6.53</v>
      </c>
      <c r="DB719">
        <v>0</v>
      </c>
    </row>
    <row r="720" spans="1:106" x14ac:dyDescent="0.2">
      <c r="A720">
        <f>ROW(Source!A321)</f>
        <v>321</v>
      </c>
      <c r="B720">
        <v>16483255</v>
      </c>
      <c r="C720">
        <v>16484502</v>
      </c>
      <c r="D720">
        <v>15168763</v>
      </c>
      <c r="E720">
        <v>1</v>
      </c>
      <c r="F720">
        <v>1</v>
      </c>
      <c r="G720">
        <v>1</v>
      </c>
      <c r="H720">
        <v>3</v>
      </c>
      <c r="I720" t="s">
        <v>1003</v>
      </c>
      <c r="J720" t="s">
        <v>1004</v>
      </c>
      <c r="K720" t="s">
        <v>1005</v>
      </c>
      <c r="L720">
        <v>1348</v>
      </c>
      <c r="N720">
        <v>1009</v>
      </c>
      <c r="O720" t="s">
        <v>199</v>
      </c>
      <c r="P720" t="s">
        <v>199</v>
      </c>
      <c r="Q720">
        <v>1000</v>
      </c>
      <c r="W720">
        <v>0</v>
      </c>
      <c r="X720">
        <v>-1068056325</v>
      </c>
      <c r="Y720">
        <v>1.3999999999999999E-4</v>
      </c>
      <c r="AA720">
        <v>67663.86</v>
      </c>
      <c r="AB720">
        <v>0</v>
      </c>
      <c r="AC720">
        <v>0</v>
      </c>
      <c r="AD720">
        <v>0</v>
      </c>
      <c r="AE720">
        <v>10362</v>
      </c>
      <c r="AF720">
        <v>0</v>
      </c>
      <c r="AG720">
        <v>0</v>
      </c>
      <c r="AH720">
        <v>0</v>
      </c>
      <c r="AI720">
        <v>6.53</v>
      </c>
      <c r="AJ720">
        <v>1</v>
      </c>
      <c r="AK720">
        <v>1</v>
      </c>
      <c r="AL720">
        <v>1</v>
      </c>
      <c r="AN720">
        <v>0</v>
      </c>
      <c r="AO720">
        <v>1</v>
      </c>
      <c r="AP720">
        <v>0</v>
      </c>
      <c r="AQ720">
        <v>0</v>
      </c>
      <c r="AR720">
        <v>0</v>
      </c>
      <c r="AS720" t="s">
        <v>4</v>
      </c>
      <c r="AT720">
        <v>1.3999999999999999E-4</v>
      </c>
      <c r="AU720" t="s">
        <v>4</v>
      </c>
      <c r="AV720">
        <v>0</v>
      </c>
      <c r="AW720">
        <v>2</v>
      </c>
      <c r="AX720">
        <v>16484519</v>
      </c>
      <c r="AY720">
        <v>1</v>
      </c>
      <c r="AZ720">
        <v>0</v>
      </c>
      <c r="BA720">
        <v>711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Y720*Source!I321</f>
        <v>2.2399999999999998E-3</v>
      </c>
      <c r="CY720">
        <f>AA720</f>
        <v>67663.86</v>
      </c>
      <c r="CZ720">
        <f>AE720</f>
        <v>10362</v>
      </c>
      <c r="DA720">
        <f>AI720</f>
        <v>6.53</v>
      </c>
      <c r="DB720">
        <v>0</v>
      </c>
    </row>
    <row r="721" spans="1:106" x14ac:dyDescent="0.2">
      <c r="A721">
        <f>ROW(Source!A321)</f>
        <v>321</v>
      </c>
      <c r="B721">
        <v>16483255</v>
      </c>
      <c r="C721">
        <v>16484502</v>
      </c>
      <c r="D721">
        <v>15169923</v>
      </c>
      <c r="E721">
        <v>1</v>
      </c>
      <c r="F721">
        <v>1</v>
      </c>
      <c r="G721">
        <v>1</v>
      </c>
      <c r="H721">
        <v>3</v>
      </c>
      <c r="I721" t="s">
        <v>1024</v>
      </c>
      <c r="J721" t="s">
        <v>1025</v>
      </c>
      <c r="K721" t="s">
        <v>1026</v>
      </c>
      <c r="L721">
        <v>1348</v>
      </c>
      <c r="N721">
        <v>1009</v>
      </c>
      <c r="O721" t="s">
        <v>199</v>
      </c>
      <c r="P721" t="s">
        <v>199</v>
      </c>
      <c r="Q721">
        <v>1000</v>
      </c>
      <c r="W721">
        <v>0</v>
      </c>
      <c r="X721">
        <v>56621460</v>
      </c>
      <c r="Y721">
        <v>1.1000000000000001E-3</v>
      </c>
      <c r="AA721">
        <v>100059.19</v>
      </c>
      <c r="AB721">
        <v>0</v>
      </c>
      <c r="AC721">
        <v>0</v>
      </c>
      <c r="AD721">
        <v>0</v>
      </c>
      <c r="AE721">
        <v>15323</v>
      </c>
      <c r="AF721">
        <v>0</v>
      </c>
      <c r="AG721">
        <v>0</v>
      </c>
      <c r="AH721">
        <v>0</v>
      </c>
      <c r="AI721">
        <v>6.53</v>
      </c>
      <c r="AJ721">
        <v>1</v>
      </c>
      <c r="AK721">
        <v>1</v>
      </c>
      <c r="AL721">
        <v>1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4</v>
      </c>
      <c r="AT721">
        <v>1.1000000000000001E-3</v>
      </c>
      <c r="AU721" t="s">
        <v>4</v>
      </c>
      <c r="AV721">
        <v>0</v>
      </c>
      <c r="AW721">
        <v>2</v>
      </c>
      <c r="AX721">
        <v>16484520</v>
      </c>
      <c r="AY721">
        <v>1</v>
      </c>
      <c r="AZ721">
        <v>0</v>
      </c>
      <c r="BA721">
        <v>712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Y721*Source!I321</f>
        <v>1.7600000000000001E-2</v>
      </c>
      <c r="CY721">
        <f>AA721</f>
        <v>100059.19</v>
      </c>
      <c r="CZ721">
        <f>AE721</f>
        <v>15323</v>
      </c>
      <c r="DA721">
        <f>AI721</f>
        <v>6.53</v>
      </c>
      <c r="DB721">
        <v>0</v>
      </c>
    </row>
    <row r="722" spans="1:106" x14ac:dyDescent="0.2">
      <c r="A722">
        <f>ROW(Source!A321)</f>
        <v>321</v>
      </c>
      <c r="B722">
        <v>16483255</v>
      </c>
      <c r="C722">
        <v>16484502</v>
      </c>
      <c r="D722">
        <v>15210778</v>
      </c>
      <c r="E722">
        <v>1</v>
      </c>
      <c r="F722">
        <v>1</v>
      </c>
      <c r="G722">
        <v>1</v>
      </c>
      <c r="H722">
        <v>3</v>
      </c>
      <c r="I722" t="s">
        <v>537</v>
      </c>
      <c r="J722" t="s">
        <v>539</v>
      </c>
      <c r="K722" t="s">
        <v>538</v>
      </c>
      <c r="L722">
        <v>1354</v>
      </c>
      <c r="N722">
        <v>1010</v>
      </c>
      <c r="O722" t="s">
        <v>82</v>
      </c>
      <c r="P722" t="s">
        <v>82</v>
      </c>
      <c r="Q722">
        <v>1</v>
      </c>
      <c r="W722">
        <v>0</v>
      </c>
      <c r="X722">
        <v>-98814935</v>
      </c>
      <c r="Y722">
        <v>1</v>
      </c>
      <c r="AA722">
        <v>412.5</v>
      </c>
      <c r="AB722">
        <v>0</v>
      </c>
      <c r="AC722">
        <v>0</v>
      </c>
      <c r="AD722">
        <v>0</v>
      </c>
      <c r="AE722">
        <v>63.17</v>
      </c>
      <c r="AF722">
        <v>0</v>
      </c>
      <c r="AG722">
        <v>0</v>
      </c>
      <c r="AH722">
        <v>0</v>
      </c>
      <c r="AI722">
        <v>6.53</v>
      </c>
      <c r="AJ722">
        <v>1</v>
      </c>
      <c r="AK722">
        <v>1</v>
      </c>
      <c r="AL722">
        <v>1</v>
      </c>
      <c r="AN722">
        <v>0</v>
      </c>
      <c r="AO722">
        <v>0</v>
      </c>
      <c r="AP722">
        <v>0</v>
      </c>
      <c r="AQ722">
        <v>0</v>
      </c>
      <c r="AR722">
        <v>0</v>
      </c>
      <c r="AS722" t="s">
        <v>4</v>
      </c>
      <c r="AT722">
        <v>1</v>
      </c>
      <c r="AU722" t="s">
        <v>4</v>
      </c>
      <c r="AV722">
        <v>0</v>
      </c>
      <c r="AW722">
        <v>1</v>
      </c>
      <c r="AX722">
        <v>-1</v>
      </c>
      <c r="AY722">
        <v>0</v>
      </c>
      <c r="AZ722">
        <v>0</v>
      </c>
      <c r="BA722" t="s">
        <v>4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Y722*Source!I321</f>
        <v>16</v>
      </c>
      <c r="CY722">
        <f>AA722</f>
        <v>412.5</v>
      </c>
      <c r="CZ722">
        <f>AE722</f>
        <v>63.17</v>
      </c>
      <c r="DA722">
        <f>AI722</f>
        <v>6.53</v>
      </c>
      <c r="DB722">
        <v>0</v>
      </c>
    </row>
    <row r="723" spans="1:106" x14ac:dyDescent="0.2">
      <c r="A723">
        <f>ROW(Source!A324)</f>
        <v>324</v>
      </c>
      <c r="B723">
        <v>16483241</v>
      </c>
      <c r="C723">
        <v>16484527</v>
      </c>
      <c r="D723">
        <v>15430497</v>
      </c>
      <c r="E723">
        <v>1</v>
      </c>
      <c r="F723">
        <v>1</v>
      </c>
      <c r="G723">
        <v>1</v>
      </c>
      <c r="H723">
        <v>1</v>
      </c>
      <c r="I723" t="s">
        <v>1027</v>
      </c>
      <c r="J723" t="s">
        <v>4</v>
      </c>
      <c r="K723" t="s">
        <v>1028</v>
      </c>
      <c r="L723">
        <v>1191</v>
      </c>
      <c r="N723">
        <v>1013</v>
      </c>
      <c r="O723" t="s">
        <v>695</v>
      </c>
      <c r="P723" t="s">
        <v>695</v>
      </c>
      <c r="Q723">
        <v>1</v>
      </c>
      <c r="W723">
        <v>0</v>
      </c>
      <c r="X723">
        <v>-719309759</v>
      </c>
      <c r="Y723">
        <v>81.718999999999994</v>
      </c>
      <c r="AA723">
        <v>0</v>
      </c>
      <c r="AB723">
        <v>0</v>
      </c>
      <c r="AC723">
        <v>0</v>
      </c>
      <c r="AD723">
        <v>8.86</v>
      </c>
      <c r="AE723">
        <v>0</v>
      </c>
      <c r="AF723">
        <v>0</v>
      </c>
      <c r="AG723">
        <v>0</v>
      </c>
      <c r="AH723">
        <v>8.86</v>
      </c>
      <c r="AI723">
        <v>1</v>
      </c>
      <c r="AJ723">
        <v>1</v>
      </c>
      <c r="AK723">
        <v>1</v>
      </c>
      <c r="AL723">
        <v>1</v>
      </c>
      <c r="AN723">
        <v>0</v>
      </c>
      <c r="AO723">
        <v>1</v>
      </c>
      <c r="AP723">
        <v>1</v>
      </c>
      <c r="AQ723">
        <v>0</v>
      </c>
      <c r="AR723">
        <v>0</v>
      </c>
      <c r="AS723" t="s">
        <v>4</v>
      </c>
      <c r="AT723">
        <v>71.06</v>
      </c>
      <c r="AU723" t="s">
        <v>77</v>
      </c>
      <c r="AV723">
        <v>1</v>
      </c>
      <c r="AW723">
        <v>2</v>
      </c>
      <c r="AX723">
        <v>16484536</v>
      </c>
      <c r="AY723">
        <v>1</v>
      </c>
      <c r="AZ723">
        <v>0</v>
      </c>
      <c r="BA723">
        <v>715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Y723*Source!I324</f>
        <v>5.3607664000000002</v>
      </c>
      <c r="CY723">
        <f>AD723</f>
        <v>8.86</v>
      </c>
      <c r="CZ723">
        <f>AH723</f>
        <v>8.86</v>
      </c>
      <c r="DA723">
        <f>AL723</f>
        <v>1</v>
      </c>
      <c r="DB723">
        <v>0</v>
      </c>
    </row>
    <row r="724" spans="1:106" x14ac:dyDescent="0.2">
      <c r="A724">
        <f>ROW(Source!A324)</f>
        <v>324</v>
      </c>
      <c r="B724">
        <v>16483241</v>
      </c>
      <c r="C724">
        <v>16484527</v>
      </c>
      <c r="D724">
        <v>15430395</v>
      </c>
      <c r="E724">
        <v>1</v>
      </c>
      <c r="F724">
        <v>1</v>
      </c>
      <c r="G724">
        <v>1</v>
      </c>
      <c r="H724">
        <v>1</v>
      </c>
      <c r="I724" t="s">
        <v>696</v>
      </c>
      <c r="J724" t="s">
        <v>4</v>
      </c>
      <c r="K724" t="s">
        <v>697</v>
      </c>
      <c r="L724">
        <v>1191</v>
      </c>
      <c r="N724">
        <v>1013</v>
      </c>
      <c r="O724" t="s">
        <v>695</v>
      </c>
      <c r="P724" t="s">
        <v>695</v>
      </c>
      <c r="Q724">
        <v>1</v>
      </c>
      <c r="W724">
        <v>0</v>
      </c>
      <c r="X724">
        <v>-1417349443</v>
      </c>
      <c r="Y724">
        <v>0.04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1</v>
      </c>
      <c r="AJ724">
        <v>1</v>
      </c>
      <c r="AK724">
        <v>1</v>
      </c>
      <c r="AL724">
        <v>1</v>
      </c>
      <c r="AN724">
        <v>0</v>
      </c>
      <c r="AO724">
        <v>1</v>
      </c>
      <c r="AP724">
        <v>0</v>
      </c>
      <c r="AQ724">
        <v>0</v>
      </c>
      <c r="AR724">
        <v>0</v>
      </c>
      <c r="AS724" t="s">
        <v>4</v>
      </c>
      <c r="AT724">
        <v>0.04</v>
      </c>
      <c r="AU724" t="s">
        <v>4</v>
      </c>
      <c r="AV724">
        <v>2</v>
      </c>
      <c r="AW724">
        <v>2</v>
      </c>
      <c r="AX724">
        <v>16484537</v>
      </c>
      <c r="AY724">
        <v>1</v>
      </c>
      <c r="AZ724">
        <v>2048</v>
      </c>
      <c r="BA724">
        <v>716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Y724*Source!I324</f>
        <v>2.6240000000000005E-3</v>
      </c>
      <c r="CY724">
        <f>AD724</f>
        <v>0</v>
      </c>
      <c r="CZ724">
        <f>AH724</f>
        <v>0</v>
      </c>
      <c r="DA724">
        <f>AL724</f>
        <v>1</v>
      </c>
      <c r="DB724">
        <v>0</v>
      </c>
    </row>
    <row r="725" spans="1:106" x14ac:dyDescent="0.2">
      <c r="A725">
        <f>ROW(Source!A324)</f>
        <v>324</v>
      </c>
      <c r="B725">
        <v>16483241</v>
      </c>
      <c r="C725">
        <v>16484527</v>
      </c>
      <c r="D725">
        <v>15247974</v>
      </c>
      <c r="E725">
        <v>1</v>
      </c>
      <c r="F725">
        <v>1</v>
      </c>
      <c r="G725">
        <v>1</v>
      </c>
      <c r="H725">
        <v>2</v>
      </c>
      <c r="I725" t="s">
        <v>716</v>
      </c>
      <c r="J725" t="s">
        <v>717</v>
      </c>
      <c r="K725" t="s">
        <v>718</v>
      </c>
      <c r="L725">
        <v>1368</v>
      </c>
      <c r="N725">
        <v>1011</v>
      </c>
      <c r="O725" t="s">
        <v>701</v>
      </c>
      <c r="P725" t="s">
        <v>701</v>
      </c>
      <c r="Q725">
        <v>1</v>
      </c>
      <c r="W725">
        <v>0</v>
      </c>
      <c r="X725">
        <v>1188625873</v>
      </c>
      <c r="Y725">
        <v>1.2500000000000001E-2</v>
      </c>
      <c r="AA725">
        <v>0</v>
      </c>
      <c r="AB725">
        <v>31.26</v>
      </c>
      <c r="AC725">
        <v>13.5</v>
      </c>
      <c r="AD725">
        <v>0</v>
      </c>
      <c r="AE725">
        <v>0</v>
      </c>
      <c r="AF725">
        <v>31.26</v>
      </c>
      <c r="AG725">
        <v>13.5</v>
      </c>
      <c r="AH725">
        <v>0</v>
      </c>
      <c r="AI725">
        <v>1</v>
      </c>
      <c r="AJ725">
        <v>1</v>
      </c>
      <c r="AK725">
        <v>1</v>
      </c>
      <c r="AL725">
        <v>1</v>
      </c>
      <c r="AN725">
        <v>0</v>
      </c>
      <c r="AO725">
        <v>1</v>
      </c>
      <c r="AP725">
        <v>1</v>
      </c>
      <c r="AQ725">
        <v>0</v>
      </c>
      <c r="AR725">
        <v>0</v>
      </c>
      <c r="AS725" t="s">
        <v>4</v>
      </c>
      <c r="AT725">
        <v>0.01</v>
      </c>
      <c r="AU725" t="s">
        <v>76</v>
      </c>
      <c r="AV725">
        <v>0</v>
      </c>
      <c r="AW725">
        <v>2</v>
      </c>
      <c r="AX725">
        <v>16484538</v>
      </c>
      <c r="AY725">
        <v>1</v>
      </c>
      <c r="AZ725">
        <v>0</v>
      </c>
      <c r="BA725">
        <v>717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Y725*Source!I324</f>
        <v>8.2000000000000009E-4</v>
      </c>
      <c r="CY725">
        <f>AB725</f>
        <v>31.26</v>
      </c>
      <c r="CZ725">
        <f>AF725</f>
        <v>31.26</v>
      </c>
      <c r="DA725">
        <f>AJ725</f>
        <v>1</v>
      </c>
      <c r="DB725">
        <v>0</v>
      </c>
    </row>
    <row r="726" spans="1:106" x14ac:dyDescent="0.2">
      <c r="A726">
        <f>ROW(Source!A324)</f>
        <v>324</v>
      </c>
      <c r="B726">
        <v>16483241</v>
      </c>
      <c r="C726">
        <v>16484527</v>
      </c>
      <c r="D726">
        <v>15249073</v>
      </c>
      <c r="E726">
        <v>1</v>
      </c>
      <c r="F726">
        <v>1</v>
      </c>
      <c r="G726">
        <v>1</v>
      </c>
      <c r="H726">
        <v>2</v>
      </c>
      <c r="I726" t="s">
        <v>698</v>
      </c>
      <c r="J726" t="s">
        <v>699</v>
      </c>
      <c r="K726" t="s">
        <v>700</v>
      </c>
      <c r="L726">
        <v>1368</v>
      </c>
      <c r="N726">
        <v>1011</v>
      </c>
      <c r="O726" t="s">
        <v>701</v>
      </c>
      <c r="P726" t="s">
        <v>701</v>
      </c>
      <c r="Q726">
        <v>1</v>
      </c>
      <c r="W726">
        <v>0</v>
      </c>
      <c r="X726">
        <v>1372534845</v>
      </c>
      <c r="Y726">
        <v>3.7499999999999999E-2</v>
      </c>
      <c r="AA726">
        <v>0</v>
      </c>
      <c r="AB726">
        <v>65.709999999999994</v>
      </c>
      <c r="AC726">
        <v>11.6</v>
      </c>
      <c r="AD726">
        <v>0</v>
      </c>
      <c r="AE726">
        <v>0</v>
      </c>
      <c r="AF726">
        <v>65.709999999999994</v>
      </c>
      <c r="AG726">
        <v>11.6</v>
      </c>
      <c r="AH726">
        <v>0</v>
      </c>
      <c r="AI726">
        <v>1</v>
      </c>
      <c r="AJ726">
        <v>1</v>
      </c>
      <c r="AK726">
        <v>1</v>
      </c>
      <c r="AL726">
        <v>1</v>
      </c>
      <c r="AN726">
        <v>0</v>
      </c>
      <c r="AO726">
        <v>1</v>
      </c>
      <c r="AP726">
        <v>1</v>
      </c>
      <c r="AQ726">
        <v>0</v>
      </c>
      <c r="AR726">
        <v>0</v>
      </c>
      <c r="AS726" t="s">
        <v>4</v>
      </c>
      <c r="AT726">
        <v>0.03</v>
      </c>
      <c r="AU726" t="s">
        <v>76</v>
      </c>
      <c r="AV726">
        <v>0</v>
      </c>
      <c r="AW726">
        <v>2</v>
      </c>
      <c r="AX726">
        <v>16484539</v>
      </c>
      <c r="AY726">
        <v>1</v>
      </c>
      <c r="AZ726">
        <v>0</v>
      </c>
      <c r="BA726">
        <v>718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Y726*Source!I324</f>
        <v>2.4599999999999999E-3</v>
      </c>
      <c r="CY726">
        <f>AB726</f>
        <v>65.709999999999994</v>
      </c>
      <c r="CZ726">
        <f>AF726</f>
        <v>65.709999999999994</v>
      </c>
      <c r="DA726">
        <f>AJ726</f>
        <v>1</v>
      </c>
      <c r="DB726">
        <v>0</v>
      </c>
    </row>
    <row r="727" spans="1:106" x14ac:dyDescent="0.2">
      <c r="A727">
        <f>ROW(Source!A324)</f>
        <v>324</v>
      </c>
      <c r="B727">
        <v>16483241</v>
      </c>
      <c r="C727">
        <v>16484527</v>
      </c>
      <c r="D727">
        <v>15171018</v>
      </c>
      <c r="E727">
        <v>1</v>
      </c>
      <c r="F727">
        <v>1</v>
      </c>
      <c r="G727">
        <v>1</v>
      </c>
      <c r="H727">
        <v>3</v>
      </c>
      <c r="I727" t="s">
        <v>854</v>
      </c>
      <c r="J727" t="s">
        <v>855</v>
      </c>
      <c r="K727" t="s">
        <v>856</v>
      </c>
      <c r="L727">
        <v>1346</v>
      </c>
      <c r="N727">
        <v>1009</v>
      </c>
      <c r="O727" t="s">
        <v>550</v>
      </c>
      <c r="P727" t="s">
        <v>550</v>
      </c>
      <c r="Q727">
        <v>1</v>
      </c>
      <c r="W727">
        <v>0</v>
      </c>
      <c r="X727">
        <v>813963326</v>
      </c>
      <c r="Y727">
        <v>0.3</v>
      </c>
      <c r="AA727">
        <v>1.82</v>
      </c>
      <c r="AB727">
        <v>0</v>
      </c>
      <c r="AC727">
        <v>0</v>
      </c>
      <c r="AD727">
        <v>0</v>
      </c>
      <c r="AE727">
        <v>1.82</v>
      </c>
      <c r="AF727">
        <v>0</v>
      </c>
      <c r="AG727">
        <v>0</v>
      </c>
      <c r="AH727">
        <v>0</v>
      </c>
      <c r="AI727">
        <v>1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4</v>
      </c>
      <c r="AT727">
        <v>0.3</v>
      </c>
      <c r="AU727" t="s">
        <v>4</v>
      </c>
      <c r="AV727">
        <v>0</v>
      </c>
      <c r="AW727">
        <v>2</v>
      </c>
      <c r="AX727">
        <v>16484540</v>
      </c>
      <c r="AY727">
        <v>1</v>
      </c>
      <c r="AZ727">
        <v>0</v>
      </c>
      <c r="BA727">
        <v>719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Y727*Source!I324</f>
        <v>1.968E-2</v>
      </c>
      <c r="CY727">
        <f>AA727</f>
        <v>1.82</v>
      </c>
      <c r="CZ727">
        <f>AE727</f>
        <v>1.82</v>
      </c>
      <c r="DA727">
        <f>AI727</f>
        <v>1</v>
      </c>
      <c r="DB727">
        <v>0</v>
      </c>
    </row>
    <row r="728" spans="1:106" x14ac:dyDescent="0.2">
      <c r="A728">
        <f>ROW(Source!A324)</f>
        <v>324</v>
      </c>
      <c r="B728">
        <v>16483241</v>
      </c>
      <c r="C728">
        <v>16484527</v>
      </c>
      <c r="D728">
        <v>15163068</v>
      </c>
      <c r="E728">
        <v>17</v>
      </c>
      <c r="F728">
        <v>1</v>
      </c>
      <c r="G728">
        <v>1</v>
      </c>
      <c r="H728">
        <v>3</v>
      </c>
      <c r="I728" t="s">
        <v>545</v>
      </c>
      <c r="J728" t="s">
        <v>4</v>
      </c>
      <c r="K728" t="s">
        <v>546</v>
      </c>
      <c r="L728">
        <v>1348</v>
      </c>
      <c r="N728">
        <v>1009</v>
      </c>
      <c r="O728" t="s">
        <v>199</v>
      </c>
      <c r="P728" t="s">
        <v>199</v>
      </c>
      <c r="Q728">
        <v>1000</v>
      </c>
      <c r="W728">
        <v>0</v>
      </c>
      <c r="X728">
        <v>84301199</v>
      </c>
      <c r="Y728">
        <v>2.46E-2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1</v>
      </c>
      <c r="AJ728">
        <v>1</v>
      </c>
      <c r="AK728">
        <v>1</v>
      </c>
      <c r="AL728">
        <v>1</v>
      </c>
      <c r="AN728">
        <v>0</v>
      </c>
      <c r="AO728">
        <v>0</v>
      </c>
      <c r="AP728">
        <v>0</v>
      </c>
      <c r="AQ728">
        <v>0</v>
      </c>
      <c r="AR728">
        <v>0</v>
      </c>
      <c r="AS728" t="s">
        <v>4</v>
      </c>
      <c r="AT728">
        <v>2.46E-2</v>
      </c>
      <c r="AU728" t="s">
        <v>4</v>
      </c>
      <c r="AV728">
        <v>0</v>
      </c>
      <c r="AW728">
        <v>2</v>
      </c>
      <c r="AX728">
        <v>16484541</v>
      </c>
      <c r="AY728">
        <v>1</v>
      </c>
      <c r="AZ728">
        <v>0</v>
      </c>
      <c r="BA728">
        <v>720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Y728*Source!I324</f>
        <v>1.6137600000000001E-3</v>
      </c>
      <c r="CY728">
        <f>AA728</f>
        <v>0</v>
      </c>
      <c r="CZ728">
        <f>AE728</f>
        <v>0</v>
      </c>
      <c r="DA728">
        <f>AI728</f>
        <v>1</v>
      </c>
      <c r="DB728">
        <v>0</v>
      </c>
    </row>
    <row r="729" spans="1:106" x14ac:dyDescent="0.2">
      <c r="A729">
        <f>ROW(Source!A324)</f>
        <v>324</v>
      </c>
      <c r="B729">
        <v>16483241</v>
      </c>
      <c r="C729">
        <v>16484527</v>
      </c>
      <c r="D729">
        <v>15204064</v>
      </c>
      <c r="E729">
        <v>1</v>
      </c>
      <c r="F729">
        <v>1</v>
      </c>
      <c r="G729">
        <v>1</v>
      </c>
      <c r="H729">
        <v>3</v>
      </c>
      <c r="I729" t="s">
        <v>548</v>
      </c>
      <c r="J729" t="s">
        <v>551</v>
      </c>
      <c r="K729" t="s">
        <v>549</v>
      </c>
      <c r="L729">
        <v>1346</v>
      </c>
      <c r="N729">
        <v>1009</v>
      </c>
      <c r="O729" t="s">
        <v>550</v>
      </c>
      <c r="P729" t="s">
        <v>550</v>
      </c>
      <c r="Q729">
        <v>1</v>
      </c>
      <c r="W729">
        <v>0</v>
      </c>
      <c r="X729">
        <v>-1366165493</v>
      </c>
      <c r="Y729">
        <v>24.603659</v>
      </c>
      <c r="AA729">
        <v>16.66</v>
      </c>
      <c r="AB729">
        <v>0</v>
      </c>
      <c r="AC729">
        <v>0</v>
      </c>
      <c r="AD729">
        <v>0</v>
      </c>
      <c r="AE729">
        <v>16.66</v>
      </c>
      <c r="AF729">
        <v>0</v>
      </c>
      <c r="AG729">
        <v>0</v>
      </c>
      <c r="AH729">
        <v>0</v>
      </c>
      <c r="AI729">
        <v>1</v>
      </c>
      <c r="AJ729">
        <v>1</v>
      </c>
      <c r="AK729">
        <v>1</v>
      </c>
      <c r="AL729">
        <v>1</v>
      </c>
      <c r="AN729">
        <v>0</v>
      </c>
      <c r="AO729">
        <v>0</v>
      </c>
      <c r="AP729">
        <v>0</v>
      </c>
      <c r="AQ729">
        <v>0</v>
      </c>
      <c r="AR729">
        <v>0</v>
      </c>
      <c r="AS729" t="s">
        <v>4</v>
      </c>
      <c r="AT729">
        <v>24.603659</v>
      </c>
      <c r="AU729" t="s">
        <v>4</v>
      </c>
      <c r="AV729">
        <v>0</v>
      </c>
      <c r="AW729">
        <v>1</v>
      </c>
      <c r="AX729">
        <v>-1</v>
      </c>
      <c r="AY729">
        <v>0</v>
      </c>
      <c r="AZ729">
        <v>0</v>
      </c>
      <c r="BA729" t="s">
        <v>4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Y729*Source!I324</f>
        <v>1.6140000304000002</v>
      </c>
      <c r="CY729">
        <f>AA729</f>
        <v>16.66</v>
      </c>
      <c r="CZ729">
        <f>AE729</f>
        <v>16.66</v>
      </c>
      <c r="DA729">
        <f>AI729</f>
        <v>1</v>
      </c>
      <c r="DB729">
        <v>0</v>
      </c>
    </row>
    <row r="730" spans="1:106" x14ac:dyDescent="0.2">
      <c r="A730">
        <f>ROW(Source!A324)</f>
        <v>324</v>
      </c>
      <c r="B730">
        <v>16483241</v>
      </c>
      <c r="C730">
        <v>16484527</v>
      </c>
      <c r="D730">
        <v>15204471</v>
      </c>
      <c r="E730">
        <v>1</v>
      </c>
      <c r="F730">
        <v>1</v>
      </c>
      <c r="G730">
        <v>1</v>
      </c>
      <c r="H730">
        <v>3</v>
      </c>
      <c r="I730" t="s">
        <v>1029</v>
      </c>
      <c r="J730" t="s">
        <v>1030</v>
      </c>
      <c r="K730" t="s">
        <v>1031</v>
      </c>
      <c r="L730">
        <v>1346</v>
      </c>
      <c r="N730">
        <v>1009</v>
      </c>
      <c r="O730" t="s">
        <v>550</v>
      </c>
      <c r="P730" t="s">
        <v>550</v>
      </c>
      <c r="Q730">
        <v>1</v>
      </c>
      <c r="W730">
        <v>0</v>
      </c>
      <c r="X730">
        <v>-608190322</v>
      </c>
      <c r="Y730">
        <v>2.7</v>
      </c>
      <c r="AA730">
        <v>32.6</v>
      </c>
      <c r="AB730">
        <v>0</v>
      </c>
      <c r="AC730">
        <v>0</v>
      </c>
      <c r="AD730">
        <v>0</v>
      </c>
      <c r="AE730">
        <v>32.6</v>
      </c>
      <c r="AF730">
        <v>0</v>
      </c>
      <c r="AG730">
        <v>0</v>
      </c>
      <c r="AH730">
        <v>0</v>
      </c>
      <c r="AI730">
        <v>1</v>
      </c>
      <c r="AJ730">
        <v>1</v>
      </c>
      <c r="AK730">
        <v>1</v>
      </c>
      <c r="AL730">
        <v>1</v>
      </c>
      <c r="AN730">
        <v>0</v>
      </c>
      <c r="AO730">
        <v>1</v>
      </c>
      <c r="AP730">
        <v>0</v>
      </c>
      <c r="AQ730">
        <v>0</v>
      </c>
      <c r="AR730">
        <v>0</v>
      </c>
      <c r="AS730" t="s">
        <v>4</v>
      </c>
      <c r="AT730">
        <v>2.7</v>
      </c>
      <c r="AU730" t="s">
        <v>4</v>
      </c>
      <c r="AV730">
        <v>0</v>
      </c>
      <c r="AW730">
        <v>2</v>
      </c>
      <c r="AX730">
        <v>16484542</v>
      </c>
      <c r="AY730">
        <v>1</v>
      </c>
      <c r="AZ730">
        <v>0</v>
      </c>
      <c r="BA730">
        <v>721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Y730*Source!I324</f>
        <v>0.17712000000000003</v>
      </c>
      <c r="CY730">
        <f>AA730</f>
        <v>32.6</v>
      </c>
      <c r="CZ730">
        <f>AE730</f>
        <v>32.6</v>
      </c>
      <c r="DA730">
        <f>AI730</f>
        <v>1</v>
      </c>
      <c r="DB730">
        <v>0</v>
      </c>
    </row>
    <row r="731" spans="1:106" x14ac:dyDescent="0.2">
      <c r="A731">
        <f>ROW(Source!A325)</f>
        <v>325</v>
      </c>
      <c r="B731">
        <v>16483255</v>
      </c>
      <c r="C731">
        <v>16484527</v>
      </c>
      <c r="D731">
        <v>15430497</v>
      </c>
      <c r="E731">
        <v>1</v>
      </c>
      <c r="F731">
        <v>1</v>
      </c>
      <c r="G731">
        <v>1</v>
      </c>
      <c r="H731">
        <v>1</v>
      </c>
      <c r="I731" t="s">
        <v>1027</v>
      </c>
      <c r="J731" t="s">
        <v>4</v>
      </c>
      <c r="K731" t="s">
        <v>1028</v>
      </c>
      <c r="L731">
        <v>1191</v>
      </c>
      <c r="N731">
        <v>1013</v>
      </c>
      <c r="O731" t="s">
        <v>695</v>
      </c>
      <c r="P731" t="s">
        <v>695</v>
      </c>
      <c r="Q731">
        <v>1</v>
      </c>
      <c r="W731">
        <v>0</v>
      </c>
      <c r="X731">
        <v>-719309759</v>
      </c>
      <c r="Y731">
        <v>81.718999999999994</v>
      </c>
      <c r="AA731">
        <v>0</v>
      </c>
      <c r="AB731">
        <v>0</v>
      </c>
      <c r="AC731">
        <v>0</v>
      </c>
      <c r="AD731">
        <v>57.86</v>
      </c>
      <c r="AE731">
        <v>0</v>
      </c>
      <c r="AF731">
        <v>0</v>
      </c>
      <c r="AG731">
        <v>0</v>
      </c>
      <c r="AH731">
        <v>8.86</v>
      </c>
      <c r="AI731">
        <v>1</v>
      </c>
      <c r="AJ731">
        <v>1</v>
      </c>
      <c r="AK731">
        <v>1</v>
      </c>
      <c r="AL731">
        <v>6.53</v>
      </c>
      <c r="AN731">
        <v>0</v>
      </c>
      <c r="AO731">
        <v>1</v>
      </c>
      <c r="AP731">
        <v>1</v>
      </c>
      <c r="AQ731">
        <v>0</v>
      </c>
      <c r="AR731">
        <v>0</v>
      </c>
      <c r="AS731" t="s">
        <v>4</v>
      </c>
      <c r="AT731">
        <v>71.06</v>
      </c>
      <c r="AU731" t="s">
        <v>77</v>
      </c>
      <c r="AV731">
        <v>1</v>
      </c>
      <c r="AW731">
        <v>2</v>
      </c>
      <c r="AX731">
        <v>16484536</v>
      </c>
      <c r="AY731">
        <v>1</v>
      </c>
      <c r="AZ731">
        <v>0</v>
      </c>
      <c r="BA731">
        <v>722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Y731*Source!I325</f>
        <v>5.3607664000000002</v>
      </c>
      <c r="CY731">
        <f>AD731</f>
        <v>57.86</v>
      </c>
      <c r="CZ731">
        <f>AH731</f>
        <v>8.86</v>
      </c>
      <c r="DA731">
        <f>AL731</f>
        <v>6.53</v>
      </c>
      <c r="DB731">
        <v>0</v>
      </c>
    </row>
    <row r="732" spans="1:106" x14ac:dyDescent="0.2">
      <c r="A732">
        <f>ROW(Source!A325)</f>
        <v>325</v>
      </c>
      <c r="B732">
        <v>16483255</v>
      </c>
      <c r="C732">
        <v>16484527</v>
      </c>
      <c r="D732">
        <v>15430395</v>
      </c>
      <c r="E732">
        <v>1</v>
      </c>
      <c r="F732">
        <v>1</v>
      </c>
      <c r="G732">
        <v>1</v>
      </c>
      <c r="H732">
        <v>1</v>
      </c>
      <c r="I732" t="s">
        <v>696</v>
      </c>
      <c r="J732" t="s">
        <v>4</v>
      </c>
      <c r="K732" t="s">
        <v>697</v>
      </c>
      <c r="L732">
        <v>1191</v>
      </c>
      <c r="N732">
        <v>1013</v>
      </c>
      <c r="O732" t="s">
        <v>695</v>
      </c>
      <c r="P732" t="s">
        <v>695</v>
      </c>
      <c r="Q732">
        <v>1</v>
      </c>
      <c r="W732">
        <v>0</v>
      </c>
      <c r="X732">
        <v>-1417349443</v>
      </c>
      <c r="Y732">
        <v>0.04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1</v>
      </c>
      <c r="AJ732">
        <v>1</v>
      </c>
      <c r="AK732">
        <v>6.53</v>
      </c>
      <c r="AL732">
        <v>1</v>
      </c>
      <c r="AN732">
        <v>0</v>
      </c>
      <c r="AO732">
        <v>1</v>
      </c>
      <c r="AP732">
        <v>0</v>
      </c>
      <c r="AQ732">
        <v>0</v>
      </c>
      <c r="AR732">
        <v>0</v>
      </c>
      <c r="AS732" t="s">
        <v>4</v>
      </c>
      <c r="AT732">
        <v>0.04</v>
      </c>
      <c r="AU732" t="s">
        <v>4</v>
      </c>
      <c r="AV732">
        <v>2</v>
      </c>
      <c r="AW732">
        <v>2</v>
      </c>
      <c r="AX732">
        <v>16484537</v>
      </c>
      <c r="AY732">
        <v>1</v>
      </c>
      <c r="AZ732">
        <v>2048</v>
      </c>
      <c r="BA732">
        <v>723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Y732*Source!I325</f>
        <v>2.6240000000000005E-3</v>
      </c>
      <c r="CY732">
        <f>AD732</f>
        <v>0</v>
      </c>
      <c r="CZ732">
        <f>AH732</f>
        <v>0</v>
      </c>
      <c r="DA732">
        <f>AL732</f>
        <v>1</v>
      </c>
      <c r="DB732">
        <v>0</v>
      </c>
    </row>
    <row r="733" spans="1:106" x14ac:dyDescent="0.2">
      <c r="A733">
        <f>ROW(Source!A325)</f>
        <v>325</v>
      </c>
      <c r="B733">
        <v>16483255</v>
      </c>
      <c r="C733">
        <v>16484527</v>
      </c>
      <c r="D733">
        <v>15247974</v>
      </c>
      <c r="E733">
        <v>1</v>
      </c>
      <c r="F733">
        <v>1</v>
      </c>
      <c r="G733">
        <v>1</v>
      </c>
      <c r="H733">
        <v>2</v>
      </c>
      <c r="I733" t="s">
        <v>716</v>
      </c>
      <c r="J733" t="s">
        <v>717</v>
      </c>
      <c r="K733" t="s">
        <v>718</v>
      </c>
      <c r="L733">
        <v>1368</v>
      </c>
      <c r="N733">
        <v>1011</v>
      </c>
      <c r="O733" t="s">
        <v>701</v>
      </c>
      <c r="P733" t="s">
        <v>701</v>
      </c>
      <c r="Q733">
        <v>1</v>
      </c>
      <c r="W733">
        <v>0</v>
      </c>
      <c r="X733">
        <v>1188625873</v>
      </c>
      <c r="Y733">
        <v>1.2500000000000001E-2</v>
      </c>
      <c r="AA733">
        <v>0</v>
      </c>
      <c r="AB733">
        <v>204.13</v>
      </c>
      <c r="AC733">
        <v>13.5</v>
      </c>
      <c r="AD733">
        <v>0</v>
      </c>
      <c r="AE733">
        <v>0</v>
      </c>
      <c r="AF733">
        <v>31.26</v>
      </c>
      <c r="AG733">
        <v>13.5</v>
      </c>
      <c r="AH733">
        <v>0</v>
      </c>
      <c r="AI733">
        <v>1</v>
      </c>
      <c r="AJ733">
        <v>6.53</v>
      </c>
      <c r="AK733">
        <v>1</v>
      </c>
      <c r="AL733">
        <v>1</v>
      </c>
      <c r="AN733">
        <v>0</v>
      </c>
      <c r="AO733">
        <v>1</v>
      </c>
      <c r="AP733">
        <v>1</v>
      </c>
      <c r="AQ733">
        <v>0</v>
      </c>
      <c r="AR733">
        <v>0</v>
      </c>
      <c r="AS733" t="s">
        <v>4</v>
      </c>
      <c r="AT733">
        <v>0.01</v>
      </c>
      <c r="AU733" t="s">
        <v>76</v>
      </c>
      <c r="AV733">
        <v>0</v>
      </c>
      <c r="AW733">
        <v>2</v>
      </c>
      <c r="AX733">
        <v>16484538</v>
      </c>
      <c r="AY733">
        <v>1</v>
      </c>
      <c r="AZ733">
        <v>0</v>
      </c>
      <c r="BA733">
        <v>724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Y733*Source!I325</f>
        <v>8.2000000000000009E-4</v>
      </c>
      <c r="CY733">
        <f>AB733</f>
        <v>204.13</v>
      </c>
      <c r="CZ733">
        <f>AF733</f>
        <v>31.26</v>
      </c>
      <c r="DA733">
        <f>AJ733</f>
        <v>6.53</v>
      </c>
      <c r="DB733">
        <v>0</v>
      </c>
    </row>
    <row r="734" spans="1:106" x14ac:dyDescent="0.2">
      <c r="A734">
        <f>ROW(Source!A325)</f>
        <v>325</v>
      </c>
      <c r="B734">
        <v>16483255</v>
      </c>
      <c r="C734">
        <v>16484527</v>
      </c>
      <c r="D734">
        <v>15249073</v>
      </c>
      <c r="E734">
        <v>1</v>
      </c>
      <c r="F734">
        <v>1</v>
      </c>
      <c r="G734">
        <v>1</v>
      </c>
      <c r="H734">
        <v>2</v>
      </c>
      <c r="I734" t="s">
        <v>698</v>
      </c>
      <c r="J734" t="s">
        <v>699</v>
      </c>
      <c r="K734" t="s">
        <v>700</v>
      </c>
      <c r="L734">
        <v>1368</v>
      </c>
      <c r="N734">
        <v>1011</v>
      </c>
      <c r="O734" t="s">
        <v>701</v>
      </c>
      <c r="P734" t="s">
        <v>701</v>
      </c>
      <c r="Q734">
        <v>1</v>
      </c>
      <c r="W734">
        <v>0</v>
      </c>
      <c r="X734">
        <v>1372534845</v>
      </c>
      <c r="Y734">
        <v>3.7499999999999999E-2</v>
      </c>
      <c r="AA734">
        <v>0</v>
      </c>
      <c r="AB734">
        <v>429.09</v>
      </c>
      <c r="AC734">
        <v>11.6</v>
      </c>
      <c r="AD734">
        <v>0</v>
      </c>
      <c r="AE734">
        <v>0</v>
      </c>
      <c r="AF734">
        <v>65.709999999999994</v>
      </c>
      <c r="AG734">
        <v>11.6</v>
      </c>
      <c r="AH734">
        <v>0</v>
      </c>
      <c r="AI734">
        <v>1</v>
      </c>
      <c r="AJ734">
        <v>6.53</v>
      </c>
      <c r="AK734">
        <v>1</v>
      </c>
      <c r="AL734">
        <v>1</v>
      </c>
      <c r="AN734">
        <v>0</v>
      </c>
      <c r="AO734">
        <v>1</v>
      </c>
      <c r="AP734">
        <v>1</v>
      </c>
      <c r="AQ734">
        <v>0</v>
      </c>
      <c r="AR734">
        <v>0</v>
      </c>
      <c r="AS734" t="s">
        <v>4</v>
      </c>
      <c r="AT734">
        <v>0.03</v>
      </c>
      <c r="AU734" t="s">
        <v>76</v>
      </c>
      <c r="AV734">
        <v>0</v>
      </c>
      <c r="AW734">
        <v>2</v>
      </c>
      <c r="AX734">
        <v>16484539</v>
      </c>
      <c r="AY734">
        <v>1</v>
      </c>
      <c r="AZ734">
        <v>0</v>
      </c>
      <c r="BA734">
        <v>725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Y734*Source!I325</f>
        <v>2.4599999999999999E-3</v>
      </c>
      <c r="CY734">
        <f>AB734</f>
        <v>429.09</v>
      </c>
      <c r="CZ734">
        <f>AF734</f>
        <v>65.709999999999994</v>
      </c>
      <c r="DA734">
        <f>AJ734</f>
        <v>6.53</v>
      </c>
      <c r="DB734">
        <v>0</v>
      </c>
    </row>
    <row r="735" spans="1:106" x14ac:dyDescent="0.2">
      <c r="A735">
        <f>ROW(Source!A325)</f>
        <v>325</v>
      </c>
      <c r="B735">
        <v>16483255</v>
      </c>
      <c r="C735">
        <v>16484527</v>
      </c>
      <c r="D735">
        <v>15171018</v>
      </c>
      <c r="E735">
        <v>1</v>
      </c>
      <c r="F735">
        <v>1</v>
      </c>
      <c r="G735">
        <v>1</v>
      </c>
      <c r="H735">
        <v>3</v>
      </c>
      <c r="I735" t="s">
        <v>854</v>
      </c>
      <c r="J735" t="s">
        <v>855</v>
      </c>
      <c r="K735" t="s">
        <v>856</v>
      </c>
      <c r="L735">
        <v>1346</v>
      </c>
      <c r="N735">
        <v>1009</v>
      </c>
      <c r="O735" t="s">
        <v>550</v>
      </c>
      <c r="P735" t="s">
        <v>550</v>
      </c>
      <c r="Q735">
        <v>1</v>
      </c>
      <c r="W735">
        <v>0</v>
      </c>
      <c r="X735">
        <v>813963326</v>
      </c>
      <c r="Y735">
        <v>0.3</v>
      </c>
      <c r="AA735">
        <v>11.88</v>
      </c>
      <c r="AB735">
        <v>0</v>
      </c>
      <c r="AC735">
        <v>0</v>
      </c>
      <c r="AD735">
        <v>0</v>
      </c>
      <c r="AE735">
        <v>1.82</v>
      </c>
      <c r="AF735">
        <v>0</v>
      </c>
      <c r="AG735">
        <v>0</v>
      </c>
      <c r="AH735">
        <v>0</v>
      </c>
      <c r="AI735">
        <v>6.53</v>
      </c>
      <c r="AJ735">
        <v>1</v>
      </c>
      <c r="AK735">
        <v>1</v>
      </c>
      <c r="AL735">
        <v>1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4</v>
      </c>
      <c r="AT735">
        <v>0.3</v>
      </c>
      <c r="AU735" t="s">
        <v>4</v>
      </c>
      <c r="AV735">
        <v>0</v>
      </c>
      <c r="AW735">
        <v>2</v>
      </c>
      <c r="AX735">
        <v>16484540</v>
      </c>
      <c r="AY735">
        <v>1</v>
      </c>
      <c r="AZ735">
        <v>0</v>
      </c>
      <c r="BA735">
        <v>726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Y735*Source!I325</f>
        <v>1.968E-2</v>
      </c>
      <c r="CY735">
        <f>AA735</f>
        <v>11.88</v>
      </c>
      <c r="CZ735">
        <f>AE735</f>
        <v>1.82</v>
      </c>
      <c r="DA735">
        <f>AI735</f>
        <v>6.53</v>
      </c>
      <c r="DB735">
        <v>0</v>
      </c>
    </row>
    <row r="736" spans="1:106" x14ac:dyDescent="0.2">
      <c r="A736">
        <f>ROW(Source!A325)</f>
        <v>325</v>
      </c>
      <c r="B736">
        <v>16483255</v>
      </c>
      <c r="C736">
        <v>16484527</v>
      </c>
      <c r="D736">
        <v>15163068</v>
      </c>
      <c r="E736">
        <v>17</v>
      </c>
      <c r="F736">
        <v>1</v>
      </c>
      <c r="G736">
        <v>1</v>
      </c>
      <c r="H736">
        <v>3</v>
      </c>
      <c r="I736" t="s">
        <v>545</v>
      </c>
      <c r="J736" t="s">
        <v>4</v>
      </c>
      <c r="K736" t="s">
        <v>546</v>
      </c>
      <c r="L736">
        <v>1348</v>
      </c>
      <c r="N736">
        <v>1009</v>
      </c>
      <c r="O736" t="s">
        <v>199</v>
      </c>
      <c r="P736" t="s">
        <v>199</v>
      </c>
      <c r="Q736">
        <v>1000</v>
      </c>
      <c r="W736">
        <v>0</v>
      </c>
      <c r="X736">
        <v>84301199</v>
      </c>
      <c r="Y736">
        <v>2.46E-2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6.53</v>
      </c>
      <c r="AJ736">
        <v>1</v>
      </c>
      <c r="AK736">
        <v>1</v>
      </c>
      <c r="AL736">
        <v>1</v>
      </c>
      <c r="AN736">
        <v>0</v>
      </c>
      <c r="AO736">
        <v>0</v>
      </c>
      <c r="AP736">
        <v>0</v>
      </c>
      <c r="AQ736">
        <v>0</v>
      </c>
      <c r="AR736">
        <v>0</v>
      </c>
      <c r="AS736" t="s">
        <v>4</v>
      </c>
      <c r="AT736">
        <v>2.46E-2</v>
      </c>
      <c r="AU736" t="s">
        <v>4</v>
      </c>
      <c r="AV736">
        <v>0</v>
      </c>
      <c r="AW736">
        <v>2</v>
      </c>
      <c r="AX736">
        <v>16484541</v>
      </c>
      <c r="AY736">
        <v>1</v>
      </c>
      <c r="AZ736">
        <v>0</v>
      </c>
      <c r="BA736">
        <v>727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Y736*Source!I325</f>
        <v>1.6137600000000001E-3</v>
      </c>
      <c r="CY736">
        <f>AA736</f>
        <v>0</v>
      </c>
      <c r="CZ736">
        <f>AE736</f>
        <v>0</v>
      </c>
      <c r="DA736">
        <f>AI736</f>
        <v>6.53</v>
      </c>
      <c r="DB736">
        <v>0</v>
      </c>
    </row>
    <row r="737" spans="1:106" x14ac:dyDescent="0.2">
      <c r="A737">
        <f>ROW(Source!A325)</f>
        <v>325</v>
      </c>
      <c r="B737">
        <v>16483255</v>
      </c>
      <c r="C737">
        <v>16484527</v>
      </c>
      <c r="D737">
        <v>15204064</v>
      </c>
      <c r="E737">
        <v>1</v>
      </c>
      <c r="F737">
        <v>1</v>
      </c>
      <c r="G737">
        <v>1</v>
      </c>
      <c r="H737">
        <v>3</v>
      </c>
      <c r="I737" t="s">
        <v>548</v>
      </c>
      <c r="J737" t="s">
        <v>551</v>
      </c>
      <c r="K737" t="s">
        <v>549</v>
      </c>
      <c r="L737">
        <v>1346</v>
      </c>
      <c r="N737">
        <v>1009</v>
      </c>
      <c r="O737" t="s">
        <v>550</v>
      </c>
      <c r="P737" t="s">
        <v>550</v>
      </c>
      <c r="Q737">
        <v>1</v>
      </c>
      <c r="W737">
        <v>0</v>
      </c>
      <c r="X737">
        <v>-1366165493</v>
      </c>
      <c r="Y737">
        <v>24.603659</v>
      </c>
      <c r="AA737">
        <v>108.79</v>
      </c>
      <c r="AB737">
        <v>0</v>
      </c>
      <c r="AC737">
        <v>0</v>
      </c>
      <c r="AD737">
        <v>0</v>
      </c>
      <c r="AE737">
        <v>16.66</v>
      </c>
      <c r="AF737">
        <v>0</v>
      </c>
      <c r="AG737">
        <v>0</v>
      </c>
      <c r="AH737">
        <v>0</v>
      </c>
      <c r="AI737">
        <v>6.53</v>
      </c>
      <c r="AJ737">
        <v>1</v>
      </c>
      <c r="AK737">
        <v>1</v>
      </c>
      <c r="AL737">
        <v>1</v>
      </c>
      <c r="AN737">
        <v>0</v>
      </c>
      <c r="AO737">
        <v>0</v>
      </c>
      <c r="AP737">
        <v>0</v>
      </c>
      <c r="AQ737">
        <v>0</v>
      </c>
      <c r="AR737">
        <v>0</v>
      </c>
      <c r="AS737" t="s">
        <v>4</v>
      </c>
      <c r="AT737">
        <v>24.603659</v>
      </c>
      <c r="AU737" t="s">
        <v>4</v>
      </c>
      <c r="AV737">
        <v>0</v>
      </c>
      <c r="AW737">
        <v>1</v>
      </c>
      <c r="AX737">
        <v>-1</v>
      </c>
      <c r="AY737">
        <v>0</v>
      </c>
      <c r="AZ737">
        <v>0</v>
      </c>
      <c r="BA737" t="s">
        <v>4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Y737*Source!I325</f>
        <v>1.6140000304000002</v>
      </c>
      <c r="CY737">
        <f>AA737</f>
        <v>108.79</v>
      </c>
      <c r="CZ737">
        <f>AE737</f>
        <v>16.66</v>
      </c>
      <c r="DA737">
        <f>AI737</f>
        <v>6.53</v>
      </c>
      <c r="DB737">
        <v>0</v>
      </c>
    </row>
    <row r="738" spans="1:106" x14ac:dyDescent="0.2">
      <c r="A738">
        <f>ROW(Source!A325)</f>
        <v>325</v>
      </c>
      <c r="B738">
        <v>16483255</v>
      </c>
      <c r="C738">
        <v>16484527</v>
      </c>
      <c r="D738">
        <v>15204471</v>
      </c>
      <c r="E738">
        <v>1</v>
      </c>
      <c r="F738">
        <v>1</v>
      </c>
      <c r="G738">
        <v>1</v>
      </c>
      <c r="H738">
        <v>3</v>
      </c>
      <c r="I738" t="s">
        <v>1029</v>
      </c>
      <c r="J738" t="s">
        <v>1030</v>
      </c>
      <c r="K738" t="s">
        <v>1031</v>
      </c>
      <c r="L738">
        <v>1346</v>
      </c>
      <c r="N738">
        <v>1009</v>
      </c>
      <c r="O738" t="s">
        <v>550</v>
      </c>
      <c r="P738" t="s">
        <v>550</v>
      </c>
      <c r="Q738">
        <v>1</v>
      </c>
      <c r="W738">
        <v>0</v>
      </c>
      <c r="X738">
        <v>-608190322</v>
      </c>
      <c r="Y738">
        <v>2.7</v>
      </c>
      <c r="AA738">
        <v>212.88</v>
      </c>
      <c r="AB738">
        <v>0</v>
      </c>
      <c r="AC738">
        <v>0</v>
      </c>
      <c r="AD738">
        <v>0</v>
      </c>
      <c r="AE738">
        <v>32.6</v>
      </c>
      <c r="AF738">
        <v>0</v>
      </c>
      <c r="AG738">
        <v>0</v>
      </c>
      <c r="AH738">
        <v>0</v>
      </c>
      <c r="AI738">
        <v>6.53</v>
      </c>
      <c r="AJ738">
        <v>1</v>
      </c>
      <c r="AK738">
        <v>1</v>
      </c>
      <c r="AL738">
        <v>1</v>
      </c>
      <c r="AN738">
        <v>0</v>
      </c>
      <c r="AO738">
        <v>1</v>
      </c>
      <c r="AP738">
        <v>0</v>
      </c>
      <c r="AQ738">
        <v>0</v>
      </c>
      <c r="AR738">
        <v>0</v>
      </c>
      <c r="AS738" t="s">
        <v>4</v>
      </c>
      <c r="AT738">
        <v>2.7</v>
      </c>
      <c r="AU738" t="s">
        <v>4</v>
      </c>
      <c r="AV738">
        <v>0</v>
      </c>
      <c r="AW738">
        <v>2</v>
      </c>
      <c r="AX738">
        <v>16484542</v>
      </c>
      <c r="AY738">
        <v>1</v>
      </c>
      <c r="AZ738">
        <v>0</v>
      </c>
      <c r="BA738">
        <v>728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Y738*Source!I325</f>
        <v>0.17712000000000003</v>
      </c>
      <c r="CY738">
        <f>AA738</f>
        <v>212.88</v>
      </c>
      <c r="CZ738">
        <f>AE738</f>
        <v>32.6</v>
      </c>
      <c r="DA738">
        <f>AI738</f>
        <v>6.53</v>
      </c>
      <c r="DB738">
        <v>0</v>
      </c>
    </row>
    <row r="739" spans="1:106" x14ac:dyDescent="0.2">
      <c r="A739">
        <f>ROW(Source!A372)</f>
        <v>372</v>
      </c>
      <c r="B739">
        <v>16483241</v>
      </c>
      <c r="C739">
        <v>16484602</v>
      </c>
      <c r="D739">
        <v>15430767</v>
      </c>
      <c r="E739">
        <v>1</v>
      </c>
      <c r="F739">
        <v>1</v>
      </c>
      <c r="G739">
        <v>1</v>
      </c>
      <c r="H739">
        <v>1</v>
      </c>
      <c r="I739" t="s">
        <v>719</v>
      </c>
      <c r="J739" t="s">
        <v>4</v>
      </c>
      <c r="K739" t="s">
        <v>720</v>
      </c>
      <c r="L739">
        <v>1191</v>
      </c>
      <c r="N739">
        <v>1013</v>
      </c>
      <c r="O739" t="s">
        <v>695</v>
      </c>
      <c r="P739" t="s">
        <v>695</v>
      </c>
      <c r="Q739">
        <v>1</v>
      </c>
      <c r="W739">
        <v>0</v>
      </c>
      <c r="X739">
        <v>-400197608</v>
      </c>
      <c r="Y739">
        <v>32.1</v>
      </c>
      <c r="AA739">
        <v>0</v>
      </c>
      <c r="AB739">
        <v>0</v>
      </c>
      <c r="AC739">
        <v>0</v>
      </c>
      <c r="AD739">
        <v>8.5299999999999994</v>
      </c>
      <c r="AE739">
        <v>0</v>
      </c>
      <c r="AF739">
        <v>0</v>
      </c>
      <c r="AG739">
        <v>0</v>
      </c>
      <c r="AH739">
        <v>8.5299999999999994</v>
      </c>
      <c r="AI739">
        <v>1</v>
      </c>
      <c r="AJ739">
        <v>1</v>
      </c>
      <c r="AK739">
        <v>1</v>
      </c>
      <c r="AL739">
        <v>1</v>
      </c>
      <c r="AN739">
        <v>0</v>
      </c>
      <c r="AO739">
        <v>1</v>
      </c>
      <c r="AP739">
        <v>0</v>
      </c>
      <c r="AQ739">
        <v>0</v>
      </c>
      <c r="AR739">
        <v>0</v>
      </c>
      <c r="AS739" t="s">
        <v>4</v>
      </c>
      <c r="AT739">
        <v>32.1</v>
      </c>
      <c r="AU739" t="s">
        <v>4</v>
      </c>
      <c r="AV739">
        <v>1</v>
      </c>
      <c r="AW739">
        <v>2</v>
      </c>
      <c r="AX739">
        <v>16484603</v>
      </c>
      <c r="AY739">
        <v>1</v>
      </c>
      <c r="AZ739">
        <v>0</v>
      </c>
      <c r="BA739">
        <v>729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Y739*Source!I372</f>
        <v>0.92447999999999997</v>
      </c>
      <c r="CY739">
        <f>AD739</f>
        <v>8.5299999999999994</v>
      </c>
      <c r="CZ739">
        <f>AH739</f>
        <v>8.5299999999999994</v>
      </c>
      <c r="DA739">
        <f>AL739</f>
        <v>1</v>
      </c>
      <c r="DB739">
        <v>0</v>
      </c>
    </row>
    <row r="740" spans="1:106" x14ac:dyDescent="0.2">
      <c r="A740">
        <f>ROW(Source!A372)</f>
        <v>372</v>
      </c>
      <c r="B740">
        <v>16483241</v>
      </c>
      <c r="C740">
        <v>16484602</v>
      </c>
      <c r="D740">
        <v>15430395</v>
      </c>
      <c r="E740">
        <v>1</v>
      </c>
      <c r="F740">
        <v>1</v>
      </c>
      <c r="G740">
        <v>1</v>
      </c>
      <c r="H740">
        <v>1</v>
      </c>
      <c r="I740" t="s">
        <v>696</v>
      </c>
      <c r="J740" t="s">
        <v>4</v>
      </c>
      <c r="K740" t="s">
        <v>697</v>
      </c>
      <c r="L740">
        <v>1191</v>
      </c>
      <c r="N740">
        <v>1013</v>
      </c>
      <c r="O740" t="s">
        <v>695</v>
      </c>
      <c r="P740" t="s">
        <v>695</v>
      </c>
      <c r="Q740">
        <v>1</v>
      </c>
      <c r="W740">
        <v>0</v>
      </c>
      <c r="X740">
        <v>-1417349443</v>
      </c>
      <c r="Y740">
        <v>0.75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1</v>
      </c>
      <c r="AJ740">
        <v>1</v>
      </c>
      <c r="AK740">
        <v>1</v>
      </c>
      <c r="AL740">
        <v>1</v>
      </c>
      <c r="AN740">
        <v>0</v>
      </c>
      <c r="AO740">
        <v>1</v>
      </c>
      <c r="AP740">
        <v>0</v>
      </c>
      <c r="AQ740">
        <v>0</v>
      </c>
      <c r="AR740">
        <v>0</v>
      </c>
      <c r="AS740" t="s">
        <v>4</v>
      </c>
      <c r="AT740">
        <v>0.75</v>
      </c>
      <c r="AU740" t="s">
        <v>4</v>
      </c>
      <c r="AV740">
        <v>2</v>
      </c>
      <c r="AW740">
        <v>2</v>
      </c>
      <c r="AX740">
        <v>16484604</v>
      </c>
      <c r="AY740">
        <v>1</v>
      </c>
      <c r="AZ740">
        <v>0</v>
      </c>
      <c r="BA740">
        <v>730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Y740*Source!I372</f>
        <v>2.1600000000000001E-2</v>
      </c>
      <c r="CY740">
        <f>AD740</f>
        <v>0</v>
      </c>
      <c r="CZ740">
        <f>AH740</f>
        <v>0</v>
      </c>
      <c r="DA740">
        <f>AL740</f>
        <v>1</v>
      </c>
      <c r="DB740">
        <v>0</v>
      </c>
    </row>
    <row r="741" spans="1:106" x14ac:dyDescent="0.2">
      <c r="A741">
        <f>ROW(Source!A372)</f>
        <v>372</v>
      </c>
      <c r="B741">
        <v>16483241</v>
      </c>
      <c r="C741">
        <v>16484602</v>
      </c>
      <c r="D741">
        <v>15247974</v>
      </c>
      <c r="E741">
        <v>1</v>
      </c>
      <c r="F741">
        <v>1</v>
      </c>
      <c r="G741">
        <v>1</v>
      </c>
      <c r="H741">
        <v>2</v>
      </c>
      <c r="I741" t="s">
        <v>716</v>
      </c>
      <c r="J741" t="s">
        <v>717</v>
      </c>
      <c r="K741" t="s">
        <v>718</v>
      </c>
      <c r="L741">
        <v>1368</v>
      </c>
      <c r="N741">
        <v>1011</v>
      </c>
      <c r="O741" t="s">
        <v>701</v>
      </c>
      <c r="P741" t="s">
        <v>701</v>
      </c>
      <c r="Q741">
        <v>1</v>
      </c>
      <c r="W741">
        <v>0</v>
      </c>
      <c r="X741">
        <v>1188625873</v>
      </c>
      <c r="Y741">
        <v>0.75</v>
      </c>
      <c r="AA741">
        <v>0</v>
      </c>
      <c r="AB741">
        <v>31.26</v>
      </c>
      <c r="AC741">
        <v>13.5</v>
      </c>
      <c r="AD741">
        <v>0</v>
      </c>
      <c r="AE741">
        <v>0</v>
      </c>
      <c r="AF741">
        <v>31.26</v>
      </c>
      <c r="AG741">
        <v>13.5</v>
      </c>
      <c r="AH741">
        <v>0</v>
      </c>
      <c r="AI741">
        <v>1</v>
      </c>
      <c r="AJ741">
        <v>1</v>
      </c>
      <c r="AK741">
        <v>1</v>
      </c>
      <c r="AL741">
        <v>1</v>
      </c>
      <c r="AN741">
        <v>0</v>
      </c>
      <c r="AO741">
        <v>1</v>
      </c>
      <c r="AP741">
        <v>0</v>
      </c>
      <c r="AQ741">
        <v>0</v>
      </c>
      <c r="AR741">
        <v>0</v>
      </c>
      <c r="AS741" t="s">
        <v>4</v>
      </c>
      <c r="AT741">
        <v>0.75</v>
      </c>
      <c r="AU741" t="s">
        <v>4</v>
      </c>
      <c r="AV741">
        <v>0</v>
      </c>
      <c r="AW741">
        <v>2</v>
      </c>
      <c r="AX741">
        <v>16484605</v>
      </c>
      <c r="AY741">
        <v>1</v>
      </c>
      <c r="AZ741">
        <v>0</v>
      </c>
      <c r="BA741">
        <v>731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Y741*Source!I372</f>
        <v>2.1600000000000001E-2</v>
      </c>
      <c r="CY741">
        <f>AB741</f>
        <v>31.26</v>
      </c>
      <c r="CZ741">
        <f>AF741</f>
        <v>31.26</v>
      </c>
      <c r="DA741">
        <f>AJ741</f>
        <v>1</v>
      </c>
      <c r="DB741">
        <v>0</v>
      </c>
    </row>
    <row r="742" spans="1:106" x14ac:dyDescent="0.2">
      <c r="A742">
        <f>ROW(Source!A373)</f>
        <v>373</v>
      </c>
      <c r="B742">
        <v>16483255</v>
      </c>
      <c r="C742">
        <v>16484602</v>
      </c>
      <c r="D742">
        <v>15430767</v>
      </c>
      <c r="E742">
        <v>1</v>
      </c>
      <c r="F742">
        <v>1</v>
      </c>
      <c r="G742">
        <v>1</v>
      </c>
      <c r="H742">
        <v>1</v>
      </c>
      <c r="I742" t="s">
        <v>719</v>
      </c>
      <c r="J742" t="s">
        <v>4</v>
      </c>
      <c r="K742" t="s">
        <v>720</v>
      </c>
      <c r="L742">
        <v>1191</v>
      </c>
      <c r="N742">
        <v>1013</v>
      </c>
      <c r="O742" t="s">
        <v>695</v>
      </c>
      <c r="P742" t="s">
        <v>695</v>
      </c>
      <c r="Q742">
        <v>1</v>
      </c>
      <c r="W742">
        <v>0</v>
      </c>
      <c r="X742">
        <v>-400197608</v>
      </c>
      <c r="Y742">
        <v>32.1</v>
      </c>
      <c r="AA742">
        <v>0</v>
      </c>
      <c r="AB742">
        <v>0</v>
      </c>
      <c r="AC742">
        <v>0</v>
      </c>
      <c r="AD742">
        <v>55.7</v>
      </c>
      <c r="AE742">
        <v>0</v>
      </c>
      <c r="AF742">
        <v>0</v>
      </c>
      <c r="AG742">
        <v>0</v>
      </c>
      <c r="AH742">
        <v>8.5299999999999994</v>
      </c>
      <c r="AI742">
        <v>1</v>
      </c>
      <c r="AJ742">
        <v>1</v>
      </c>
      <c r="AK742">
        <v>1</v>
      </c>
      <c r="AL742">
        <v>6.53</v>
      </c>
      <c r="AN742">
        <v>0</v>
      </c>
      <c r="AO742">
        <v>1</v>
      </c>
      <c r="AP742">
        <v>0</v>
      </c>
      <c r="AQ742">
        <v>0</v>
      </c>
      <c r="AR742">
        <v>0</v>
      </c>
      <c r="AS742" t="s">
        <v>4</v>
      </c>
      <c r="AT742">
        <v>32.1</v>
      </c>
      <c r="AU742" t="s">
        <v>4</v>
      </c>
      <c r="AV742">
        <v>1</v>
      </c>
      <c r="AW742">
        <v>2</v>
      </c>
      <c r="AX742">
        <v>16484603</v>
      </c>
      <c r="AY742">
        <v>1</v>
      </c>
      <c r="AZ742">
        <v>0</v>
      </c>
      <c r="BA742">
        <v>732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Y742*Source!I373</f>
        <v>0.92447999999999997</v>
      </c>
      <c r="CY742">
        <f>AD742</f>
        <v>55.7</v>
      </c>
      <c r="CZ742">
        <f>AH742</f>
        <v>8.5299999999999994</v>
      </c>
      <c r="DA742">
        <f>AL742</f>
        <v>6.53</v>
      </c>
      <c r="DB742">
        <v>0</v>
      </c>
    </row>
    <row r="743" spans="1:106" x14ac:dyDescent="0.2">
      <c r="A743">
        <f>ROW(Source!A373)</f>
        <v>373</v>
      </c>
      <c r="B743">
        <v>16483255</v>
      </c>
      <c r="C743">
        <v>16484602</v>
      </c>
      <c r="D743">
        <v>15430395</v>
      </c>
      <c r="E743">
        <v>1</v>
      </c>
      <c r="F743">
        <v>1</v>
      </c>
      <c r="G743">
        <v>1</v>
      </c>
      <c r="H743">
        <v>1</v>
      </c>
      <c r="I743" t="s">
        <v>696</v>
      </c>
      <c r="J743" t="s">
        <v>4</v>
      </c>
      <c r="K743" t="s">
        <v>697</v>
      </c>
      <c r="L743">
        <v>1191</v>
      </c>
      <c r="N743">
        <v>1013</v>
      </c>
      <c r="O743" t="s">
        <v>695</v>
      </c>
      <c r="P743" t="s">
        <v>695</v>
      </c>
      <c r="Q743">
        <v>1</v>
      </c>
      <c r="W743">
        <v>0</v>
      </c>
      <c r="X743">
        <v>-1417349443</v>
      </c>
      <c r="Y743">
        <v>0.75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1</v>
      </c>
      <c r="AJ743">
        <v>1</v>
      </c>
      <c r="AK743">
        <v>6.53</v>
      </c>
      <c r="AL743">
        <v>1</v>
      </c>
      <c r="AN743">
        <v>0</v>
      </c>
      <c r="AO743">
        <v>1</v>
      </c>
      <c r="AP743">
        <v>0</v>
      </c>
      <c r="AQ743">
        <v>0</v>
      </c>
      <c r="AR743">
        <v>0</v>
      </c>
      <c r="AS743" t="s">
        <v>4</v>
      </c>
      <c r="AT743">
        <v>0.75</v>
      </c>
      <c r="AU743" t="s">
        <v>4</v>
      </c>
      <c r="AV743">
        <v>2</v>
      </c>
      <c r="AW743">
        <v>2</v>
      </c>
      <c r="AX743">
        <v>16484604</v>
      </c>
      <c r="AY743">
        <v>1</v>
      </c>
      <c r="AZ743">
        <v>0</v>
      </c>
      <c r="BA743">
        <v>733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Y743*Source!I373</f>
        <v>2.1600000000000001E-2</v>
      </c>
      <c r="CY743">
        <f>AD743</f>
        <v>0</v>
      </c>
      <c r="CZ743">
        <f>AH743</f>
        <v>0</v>
      </c>
      <c r="DA743">
        <f>AL743</f>
        <v>1</v>
      </c>
      <c r="DB743">
        <v>0</v>
      </c>
    </row>
    <row r="744" spans="1:106" x14ac:dyDescent="0.2">
      <c r="A744">
        <f>ROW(Source!A373)</f>
        <v>373</v>
      </c>
      <c r="B744">
        <v>16483255</v>
      </c>
      <c r="C744">
        <v>16484602</v>
      </c>
      <c r="D744">
        <v>15247974</v>
      </c>
      <c r="E744">
        <v>1</v>
      </c>
      <c r="F744">
        <v>1</v>
      </c>
      <c r="G744">
        <v>1</v>
      </c>
      <c r="H744">
        <v>2</v>
      </c>
      <c r="I744" t="s">
        <v>716</v>
      </c>
      <c r="J744" t="s">
        <v>717</v>
      </c>
      <c r="K744" t="s">
        <v>718</v>
      </c>
      <c r="L744">
        <v>1368</v>
      </c>
      <c r="N744">
        <v>1011</v>
      </c>
      <c r="O744" t="s">
        <v>701</v>
      </c>
      <c r="P744" t="s">
        <v>701</v>
      </c>
      <c r="Q744">
        <v>1</v>
      </c>
      <c r="W744">
        <v>0</v>
      </c>
      <c r="X744">
        <v>1188625873</v>
      </c>
      <c r="Y744">
        <v>0.75</v>
      </c>
      <c r="AA744">
        <v>0</v>
      </c>
      <c r="AB744">
        <v>204.13</v>
      </c>
      <c r="AC744">
        <v>13.5</v>
      </c>
      <c r="AD744">
        <v>0</v>
      </c>
      <c r="AE744">
        <v>0</v>
      </c>
      <c r="AF744">
        <v>31.26</v>
      </c>
      <c r="AG744">
        <v>13.5</v>
      </c>
      <c r="AH744">
        <v>0</v>
      </c>
      <c r="AI744">
        <v>1</v>
      </c>
      <c r="AJ744">
        <v>6.53</v>
      </c>
      <c r="AK744">
        <v>1</v>
      </c>
      <c r="AL744">
        <v>1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4</v>
      </c>
      <c r="AT744">
        <v>0.75</v>
      </c>
      <c r="AU744" t="s">
        <v>4</v>
      </c>
      <c r="AV744">
        <v>0</v>
      </c>
      <c r="AW744">
        <v>2</v>
      </c>
      <c r="AX744">
        <v>16484605</v>
      </c>
      <c r="AY744">
        <v>1</v>
      </c>
      <c r="AZ744">
        <v>0</v>
      </c>
      <c r="BA744">
        <v>734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Y744*Source!I373</f>
        <v>2.1600000000000001E-2</v>
      </c>
      <c r="CY744">
        <f>AB744</f>
        <v>204.13</v>
      </c>
      <c r="CZ744">
        <f>AF744</f>
        <v>31.26</v>
      </c>
      <c r="DA744">
        <f>AJ744</f>
        <v>6.53</v>
      </c>
      <c r="DB744">
        <v>0</v>
      </c>
    </row>
    <row r="745" spans="1:106" x14ac:dyDescent="0.2">
      <c r="A745">
        <f>ROW(Source!A416)</f>
        <v>416</v>
      </c>
      <c r="B745">
        <v>16483241</v>
      </c>
      <c r="C745">
        <v>16672896</v>
      </c>
      <c r="D745">
        <v>15436556</v>
      </c>
      <c r="E745">
        <v>1</v>
      </c>
      <c r="F745">
        <v>1</v>
      </c>
      <c r="G745">
        <v>1</v>
      </c>
      <c r="H745">
        <v>1</v>
      </c>
      <c r="I745" t="s">
        <v>860</v>
      </c>
      <c r="J745" t="s">
        <v>4</v>
      </c>
      <c r="K745" t="s">
        <v>861</v>
      </c>
      <c r="L745">
        <v>1191</v>
      </c>
      <c r="N745">
        <v>1013</v>
      </c>
      <c r="O745" t="s">
        <v>695</v>
      </c>
      <c r="P745" t="s">
        <v>695</v>
      </c>
      <c r="Q745">
        <v>1</v>
      </c>
      <c r="W745">
        <v>0</v>
      </c>
      <c r="X745">
        <v>1069510174</v>
      </c>
      <c r="Y745">
        <v>0.252</v>
      </c>
      <c r="AA745">
        <v>0</v>
      </c>
      <c r="AB745">
        <v>0</v>
      </c>
      <c r="AC745">
        <v>0</v>
      </c>
      <c r="AD745">
        <v>9.6199999999999992</v>
      </c>
      <c r="AE745">
        <v>0</v>
      </c>
      <c r="AF745">
        <v>0</v>
      </c>
      <c r="AG745">
        <v>0</v>
      </c>
      <c r="AH745">
        <v>9.6199999999999992</v>
      </c>
      <c r="AI745">
        <v>1</v>
      </c>
      <c r="AJ745">
        <v>1</v>
      </c>
      <c r="AK745">
        <v>1</v>
      </c>
      <c r="AL745">
        <v>1</v>
      </c>
      <c r="AN745">
        <v>0</v>
      </c>
      <c r="AO745">
        <v>1</v>
      </c>
      <c r="AP745">
        <v>1</v>
      </c>
      <c r="AQ745">
        <v>0</v>
      </c>
      <c r="AR745">
        <v>0</v>
      </c>
      <c r="AS745" t="s">
        <v>4</v>
      </c>
      <c r="AT745">
        <v>0.84</v>
      </c>
      <c r="AU745" t="s">
        <v>383</v>
      </c>
      <c r="AV745">
        <v>1</v>
      </c>
      <c r="AW745">
        <v>2</v>
      </c>
      <c r="AX745">
        <v>16672897</v>
      </c>
      <c r="AY745">
        <v>1</v>
      </c>
      <c r="AZ745">
        <v>0</v>
      </c>
      <c r="BA745">
        <v>735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Y745*Source!I416</f>
        <v>3.024</v>
      </c>
      <c r="CY745">
        <f>AD745</f>
        <v>9.6199999999999992</v>
      </c>
      <c r="CZ745">
        <f>AH745</f>
        <v>9.6199999999999992</v>
      </c>
      <c r="DA745">
        <f>AL745</f>
        <v>1</v>
      </c>
      <c r="DB745">
        <v>0</v>
      </c>
    </row>
    <row r="746" spans="1:106" x14ac:dyDescent="0.2">
      <c r="A746">
        <f>ROW(Source!A416)</f>
        <v>416</v>
      </c>
      <c r="B746">
        <v>16483241</v>
      </c>
      <c r="C746">
        <v>16672896</v>
      </c>
      <c r="D746">
        <v>15165918</v>
      </c>
      <c r="E746">
        <v>1</v>
      </c>
      <c r="F746">
        <v>1</v>
      </c>
      <c r="G746">
        <v>1</v>
      </c>
      <c r="H746">
        <v>3</v>
      </c>
      <c r="I746" t="s">
        <v>1032</v>
      </c>
      <c r="J746" t="s">
        <v>1033</v>
      </c>
      <c r="K746" t="s">
        <v>1034</v>
      </c>
      <c r="L746">
        <v>1346</v>
      </c>
      <c r="N746">
        <v>1009</v>
      </c>
      <c r="O746" t="s">
        <v>550</v>
      </c>
      <c r="P746" t="s">
        <v>550</v>
      </c>
      <c r="Q746">
        <v>1</v>
      </c>
      <c r="W746">
        <v>0</v>
      </c>
      <c r="X746">
        <v>1559187994</v>
      </c>
      <c r="Y746">
        <v>0</v>
      </c>
      <c r="AA746">
        <v>27.74</v>
      </c>
      <c r="AB746">
        <v>0</v>
      </c>
      <c r="AC746">
        <v>0</v>
      </c>
      <c r="AD746">
        <v>0</v>
      </c>
      <c r="AE746">
        <v>27.74</v>
      </c>
      <c r="AF746">
        <v>0</v>
      </c>
      <c r="AG746">
        <v>0</v>
      </c>
      <c r="AH746">
        <v>0</v>
      </c>
      <c r="AI746">
        <v>1</v>
      </c>
      <c r="AJ746">
        <v>1</v>
      </c>
      <c r="AK746">
        <v>1</v>
      </c>
      <c r="AL746">
        <v>1</v>
      </c>
      <c r="AN746">
        <v>0</v>
      </c>
      <c r="AO746">
        <v>1</v>
      </c>
      <c r="AP746">
        <v>1</v>
      </c>
      <c r="AQ746">
        <v>0</v>
      </c>
      <c r="AR746">
        <v>0</v>
      </c>
      <c r="AS746" t="s">
        <v>4</v>
      </c>
      <c r="AT746">
        <v>2.0000000000000001E-4</v>
      </c>
      <c r="AU746" t="s">
        <v>20</v>
      </c>
      <c r="AV746">
        <v>0</v>
      </c>
      <c r="AW746">
        <v>2</v>
      </c>
      <c r="AX746">
        <v>16672898</v>
      </c>
      <c r="AY746">
        <v>1</v>
      </c>
      <c r="AZ746">
        <v>0</v>
      </c>
      <c r="BA746">
        <v>736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Y746*Source!I416</f>
        <v>0</v>
      </c>
      <c r="CY746">
        <f t="shared" ref="CY746:CY751" si="81">AA746</f>
        <v>27.74</v>
      </c>
      <c r="CZ746">
        <f t="shared" ref="CZ746:CZ751" si="82">AE746</f>
        <v>27.74</v>
      </c>
      <c r="DA746">
        <f t="shared" ref="DA746:DA751" si="83">AI746</f>
        <v>1</v>
      </c>
      <c r="DB746">
        <v>0</v>
      </c>
    </row>
    <row r="747" spans="1:106" x14ac:dyDescent="0.2">
      <c r="A747">
        <f>ROW(Source!A416)</f>
        <v>416</v>
      </c>
      <c r="B747">
        <v>16483241</v>
      </c>
      <c r="C747">
        <v>16672896</v>
      </c>
      <c r="D747">
        <v>15170072</v>
      </c>
      <c r="E747">
        <v>1</v>
      </c>
      <c r="F747">
        <v>1</v>
      </c>
      <c r="G747">
        <v>1</v>
      </c>
      <c r="H747">
        <v>3</v>
      </c>
      <c r="I747" t="s">
        <v>1035</v>
      </c>
      <c r="J747" t="s">
        <v>1036</v>
      </c>
      <c r="K747" t="s">
        <v>1037</v>
      </c>
      <c r="L747">
        <v>1355</v>
      </c>
      <c r="N747">
        <v>1010</v>
      </c>
      <c r="O747" t="s">
        <v>258</v>
      </c>
      <c r="P747" t="s">
        <v>258</v>
      </c>
      <c r="Q747">
        <v>100</v>
      </c>
      <c r="W747">
        <v>0</v>
      </c>
      <c r="X747">
        <v>-66531260</v>
      </c>
      <c r="Y747">
        <v>0</v>
      </c>
      <c r="AA747">
        <v>83</v>
      </c>
      <c r="AB747">
        <v>0</v>
      </c>
      <c r="AC747">
        <v>0</v>
      </c>
      <c r="AD747">
        <v>0</v>
      </c>
      <c r="AE747">
        <v>83</v>
      </c>
      <c r="AF747">
        <v>0</v>
      </c>
      <c r="AG747">
        <v>0</v>
      </c>
      <c r="AH747">
        <v>0</v>
      </c>
      <c r="AI747">
        <v>1</v>
      </c>
      <c r="AJ747">
        <v>1</v>
      </c>
      <c r="AK747">
        <v>1</v>
      </c>
      <c r="AL747">
        <v>1</v>
      </c>
      <c r="AN747">
        <v>0</v>
      </c>
      <c r="AO747">
        <v>1</v>
      </c>
      <c r="AP747">
        <v>1</v>
      </c>
      <c r="AQ747">
        <v>0</v>
      </c>
      <c r="AR747">
        <v>0</v>
      </c>
      <c r="AS747" t="s">
        <v>4</v>
      </c>
      <c r="AT747">
        <v>0.01</v>
      </c>
      <c r="AU747" t="s">
        <v>20</v>
      </c>
      <c r="AV747">
        <v>0</v>
      </c>
      <c r="AW747">
        <v>2</v>
      </c>
      <c r="AX747">
        <v>16672899</v>
      </c>
      <c r="AY747">
        <v>1</v>
      </c>
      <c r="AZ747">
        <v>0</v>
      </c>
      <c r="BA747">
        <v>737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Y747*Source!I416</f>
        <v>0</v>
      </c>
      <c r="CY747">
        <f t="shared" si="81"/>
        <v>83</v>
      </c>
      <c r="CZ747">
        <f t="shared" si="82"/>
        <v>83</v>
      </c>
      <c r="DA747">
        <f t="shared" si="83"/>
        <v>1</v>
      </c>
      <c r="DB747">
        <v>0</v>
      </c>
    </row>
    <row r="748" spans="1:106" x14ac:dyDescent="0.2">
      <c r="A748">
        <f>ROW(Source!A416)</f>
        <v>416</v>
      </c>
      <c r="B748">
        <v>16483241</v>
      </c>
      <c r="C748">
        <v>16672896</v>
      </c>
      <c r="D748">
        <v>15171982</v>
      </c>
      <c r="E748">
        <v>1</v>
      </c>
      <c r="F748">
        <v>1</v>
      </c>
      <c r="G748">
        <v>1</v>
      </c>
      <c r="H748">
        <v>3</v>
      </c>
      <c r="I748" t="s">
        <v>841</v>
      </c>
      <c r="J748" t="s">
        <v>842</v>
      </c>
      <c r="K748" t="s">
        <v>843</v>
      </c>
      <c r="L748">
        <v>1348</v>
      </c>
      <c r="N748">
        <v>1009</v>
      </c>
      <c r="O748" t="s">
        <v>199</v>
      </c>
      <c r="P748" t="s">
        <v>199</v>
      </c>
      <c r="Q748">
        <v>1000</v>
      </c>
      <c r="W748">
        <v>0</v>
      </c>
      <c r="X748">
        <v>-1421715385</v>
      </c>
      <c r="Y748">
        <v>0</v>
      </c>
      <c r="AA748">
        <v>729.98</v>
      </c>
      <c r="AB748">
        <v>0</v>
      </c>
      <c r="AC748">
        <v>0</v>
      </c>
      <c r="AD748">
        <v>0</v>
      </c>
      <c r="AE748">
        <v>729.98</v>
      </c>
      <c r="AF748">
        <v>0</v>
      </c>
      <c r="AG748">
        <v>0</v>
      </c>
      <c r="AH748">
        <v>0</v>
      </c>
      <c r="AI748">
        <v>1</v>
      </c>
      <c r="AJ748">
        <v>1</v>
      </c>
      <c r="AK748">
        <v>1</v>
      </c>
      <c r="AL748">
        <v>1</v>
      </c>
      <c r="AN748">
        <v>0</v>
      </c>
      <c r="AO748">
        <v>1</v>
      </c>
      <c r="AP748">
        <v>1</v>
      </c>
      <c r="AQ748">
        <v>0</v>
      </c>
      <c r="AR748">
        <v>0</v>
      </c>
      <c r="AS748" t="s">
        <v>4</v>
      </c>
      <c r="AT748">
        <v>1.0000000000000001E-5</v>
      </c>
      <c r="AU748" t="s">
        <v>20</v>
      </c>
      <c r="AV748">
        <v>0</v>
      </c>
      <c r="AW748">
        <v>2</v>
      </c>
      <c r="AX748">
        <v>16672900</v>
      </c>
      <c r="AY748">
        <v>1</v>
      </c>
      <c r="AZ748">
        <v>0</v>
      </c>
      <c r="BA748">
        <v>738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Y748*Source!I416</f>
        <v>0</v>
      </c>
      <c r="CY748">
        <f t="shared" si="81"/>
        <v>729.98</v>
      </c>
      <c r="CZ748">
        <f t="shared" si="82"/>
        <v>729.98</v>
      </c>
      <c r="DA748">
        <f t="shared" si="83"/>
        <v>1</v>
      </c>
      <c r="DB748">
        <v>0</v>
      </c>
    </row>
    <row r="749" spans="1:106" x14ac:dyDescent="0.2">
      <c r="A749">
        <f>ROW(Source!A416)</f>
        <v>416</v>
      </c>
      <c r="B749">
        <v>16483241</v>
      </c>
      <c r="C749">
        <v>16672896</v>
      </c>
      <c r="D749">
        <v>15195043</v>
      </c>
      <c r="E749">
        <v>1</v>
      </c>
      <c r="F749">
        <v>1</v>
      </c>
      <c r="G749">
        <v>1</v>
      </c>
      <c r="H749">
        <v>3</v>
      </c>
      <c r="I749" t="s">
        <v>938</v>
      </c>
      <c r="J749" t="s">
        <v>939</v>
      </c>
      <c r="K749" t="s">
        <v>940</v>
      </c>
      <c r="L749">
        <v>1346</v>
      </c>
      <c r="N749">
        <v>1009</v>
      </c>
      <c r="O749" t="s">
        <v>550</v>
      </c>
      <c r="P749" t="s">
        <v>550</v>
      </c>
      <c r="Q749">
        <v>1</v>
      </c>
      <c r="W749">
        <v>0</v>
      </c>
      <c r="X749">
        <v>-1726842289</v>
      </c>
      <c r="Y749">
        <v>0</v>
      </c>
      <c r="AA749">
        <v>65.75</v>
      </c>
      <c r="AB749">
        <v>0</v>
      </c>
      <c r="AC749">
        <v>0</v>
      </c>
      <c r="AD749">
        <v>0</v>
      </c>
      <c r="AE749">
        <v>65.75</v>
      </c>
      <c r="AF749">
        <v>0</v>
      </c>
      <c r="AG749">
        <v>0</v>
      </c>
      <c r="AH749">
        <v>0</v>
      </c>
      <c r="AI749">
        <v>1</v>
      </c>
      <c r="AJ749">
        <v>1</v>
      </c>
      <c r="AK749">
        <v>1</v>
      </c>
      <c r="AL749">
        <v>1</v>
      </c>
      <c r="AN749">
        <v>0</v>
      </c>
      <c r="AO749">
        <v>1</v>
      </c>
      <c r="AP749">
        <v>1</v>
      </c>
      <c r="AQ749">
        <v>0</v>
      </c>
      <c r="AR749">
        <v>0</v>
      </c>
      <c r="AS749" t="s">
        <v>4</v>
      </c>
      <c r="AT749">
        <v>2E-3</v>
      </c>
      <c r="AU749" t="s">
        <v>20</v>
      </c>
      <c r="AV749">
        <v>0</v>
      </c>
      <c r="AW749">
        <v>2</v>
      </c>
      <c r="AX749">
        <v>16672901</v>
      </c>
      <c r="AY749">
        <v>1</v>
      </c>
      <c r="AZ749">
        <v>0</v>
      </c>
      <c r="BA749">
        <v>739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Y749*Source!I416</f>
        <v>0</v>
      </c>
      <c r="CY749">
        <f t="shared" si="81"/>
        <v>65.75</v>
      </c>
      <c r="CZ749">
        <f t="shared" si="82"/>
        <v>65.75</v>
      </c>
      <c r="DA749">
        <f t="shared" si="83"/>
        <v>1</v>
      </c>
      <c r="DB749">
        <v>0</v>
      </c>
    </row>
    <row r="750" spans="1:106" x14ac:dyDescent="0.2">
      <c r="A750">
        <f>ROW(Source!A416)</f>
        <v>416</v>
      </c>
      <c r="B750">
        <v>16483241</v>
      </c>
      <c r="C750">
        <v>16672896</v>
      </c>
      <c r="D750">
        <v>15202502</v>
      </c>
      <c r="E750">
        <v>1</v>
      </c>
      <c r="F750">
        <v>1</v>
      </c>
      <c r="G750">
        <v>1</v>
      </c>
      <c r="H750">
        <v>3</v>
      </c>
      <c r="I750" t="s">
        <v>1038</v>
      </c>
      <c r="J750" t="s">
        <v>1039</v>
      </c>
      <c r="K750" t="s">
        <v>1040</v>
      </c>
      <c r="L750">
        <v>1346</v>
      </c>
      <c r="N750">
        <v>1009</v>
      </c>
      <c r="O750" t="s">
        <v>550</v>
      </c>
      <c r="P750" t="s">
        <v>550</v>
      </c>
      <c r="Q750">
        <v>1</v>
      </c>
      <c r="W750">
        <v>0</v>
      </c>
      <c r="X750">
        <v>497371595</v>
      </c>
      <c r="Y750">
        <v>0</v>
      </c>
      <c r="AA750">
        <v>28.93</v>
      </c>
      <c r="AB750">
        <v>0</v>
      </c>
      <c r="AC750">
        <v>0</v>
      </c>
      <c r="AD750">
        <v>0</v>
      </c>
      <c r="AE750">
        <v>28.93</v>
      </c>
      <c r="AF750">
        <v>0</v>
      </c>
      <c r="AG750">
        <v>0</v>
      </c>
      <c r="AH750">
        <v>0</v>
      </c>
      <c r="AI750">
        <v>1</v>
      </c>
      <c r="AJ750">
        <v>1</v>
      </c>
      <c r="AK750">
        <v>1</v>
      </c>
      <c r="AL750">
        <v>1</v>
      </c>
      <c r="AN750">
        <v>0</v>
      </c>
      <c r="AO750">
        <v>1</v>
      </c>
      <c r="AP750">
        <v>1</v>
      </c>
      <c r="AQ750">
        <v>0</v>
      </c>
      <c r="AR750">
        <v>0</v>
      </c>
      <c r="AS750" t="s">
        <v>4</v>
      </c>
      <c r="AT750">
        <v>5.0000000000000001E-3</v>
      </c>
      <c r="AU750" t="s">
        <v>20</v>
      </c>
      <c r="AV750">
        <v>0</v>
      </c>
      <c r="AW750">
        <v>2</v>
      </c>
      <c r="AX750">
        <v>16672902</v>
      </c>
      <c r="AY750">
        <v>1</v>
      </c>
      <c r="AZ750">
        <v>0</v>
      </c>
      <c r="BA750">
        <v>740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Y750*Source!I416</f>
        <v>0</v>
      </c>
      <c r="CY750">
        <f t="shared" si="81"/>
        <v>28.93</v>
      </c>
      <c r="CZ750">
        <f t="shared" si="82"/>
        <v>28.93</v>
      </c>
      <c r="DA750">
        <f t="shared" si="83"/>
        <v>1</v>
      </c>
      <c r="DB750">
        <v>0</v>
      </c>
    </row>
    <row r="751" spans="1:106" x14ac:dyDescent="0.2">
      <c r="A751">
        <f>ROW(Source!A416)</f>
        <v>416</v>
      </c>
      <c r="B751">
        <v>16483241</v>
      </c>
      <c r="C751">
        <v>16672896</v>
      </c>
      <c r="D751">
        <v>15164559</v>
      </c>
      <c r="E751">
        <v>17</v>
      </c>
      <c r="F751">
        <v>1</v>
      </c>
      <c r="G751">
        <v>1</v>
      </c>
      <c r="H751">
        <v>3</v>
      </c>
      <c r="I751" t="s">
        <v>908</v>
      </c>
      <c r="J751" t="s">
        <v>4</v>
      </c>
      <c r="K751" t="s">
        <v>909</v>
      </c>
      <c r="L751">
        <v>1374</v>
      </c>
      <c r="N751">
        <v>1013</v>
      </c>
      <c r="O751" t="s">
        <v>910</v>
      </c>
      <c r="P751" t="s">
        <v>910</v>
      </c>
      <c r="Q751">
        <v>1</v>
      </c>
      <c r="W751">
        <v>0</v>
      </c>
      <c r="X751">
        <v>-1731369543</v>
      </c>
      <c r="Y751">
        <v>0</v>
      </c>
      <c r="AA751">
        <v>1</v>
      </c>
      <c r="AB751">
        <v>0</v>
      </c>
      <c r="AC751">
        <v>0</v>
      </c>
      <c r="AD751">
        <v>0</v>
      </c>
      <c r="AE751">
        <v>1</v>
      </c>
      <c r="AF751">
        <v>0</v>
      </c>
      <c r="AG751">
        <v>0</v>
      </c>
      <c r="AH751">
        <v>0</v>
      </c>
      <c r="AI751">
        <v>1</v>
      </c>
      <c r="AJ751">
        <v>1</v>
      </c>
      <c r="AK751">
        <v>1</v>
      </c>
      <c r="AL751">
        <v>1</v>
      </c>
      <c r="AN751">
        <v>0</v>
      </c>
      <c r="AO751">
        <v>1</v>
      </c>
      <c r="AP751">
        <v>1</v>
      </c>
      <c r="AQ751">
        <v>0</v>
      </c>
      <c r="AR751">
        <v>0</v>
      </c>
      <c r="AS751" t="s">
        <v>4</v>
      </c>
      <c r="AT751">
        <v>0.16</v>
      </c>
      <c r="AU751" t="s">
        <v>20</v>
      </c>
      <c r="AV751">
        <v>0</v>
      </c>
      <c r="AW751">
        <v>2</v>
      </c>
      <c r="AX751">
        <v>16672903</v>
      </c>
      <c r="AY751">
        <v>1</v>
      </c>
      <c r="AZ751">
        <v>0</v>
      </c>
      <c r="BA751">
        <v>741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Y751*Source!I416</f>
        <v>0</v>
      </c>
      <c r="CY751">
        <f t="shared" si="81"/>
        <v>1</v>
      </c>
      <c r="CZ751">
        <f t="shared" si="82"/>
        <v>1</v>
      </c>
      <c r="DA751">
        <f t="shared" si="83"/>
        <v>1</v>
      </c>
      <c r="DB751">
        <v>0</v>
      </c>
    </row>
    <row r="752" spans="1:106" x14ac:dyDescent="0.2">
      <c r="A752">
        <f>ROW(Source!A417)</f>
        <v>417</v>
      </c>
      <c r="B752">
        <v>16483255</v>
      </c>
      <c r="C752">
        <v>16672896</v>
      </c>
      <c r="D752">
        <v>15436556</v>
      </c>
      <c r="E752">
        <v>1</v>
      </c>
      <c r="F752">
        <v>1</v>
      </c>
      <c r="G752">
        <v>1</v>
      </c>
      <c r="H752">
        <v>1</v>
      </c>
      <c r="I752" t="s">
        <v>860</v>
      </c>
      <c r="J752" t="s">
        <v>4</v>
      </c>
      <c r="K752" t="s">
        <v>861</v>
      </c>
      <c r="L752">
        <v>1191</v>
      </c>
      <c r="N752">
        <v>1013</v>
      </c>
      <c r="O752" t="s">
        <v>695</v>
      </c>
      <c r="P752" t="s">
        <v>695</v>
      </c>
      <c r="Q752">
        <v>1</v>
      </c>
      <c r="W752">
        <v>0</v>
      </c>
      <c r="X752">
        <v>1069510174</v>
      </c>
      <c r="Y752">
        <v>0.252</v>
      </c>
      <c r="AA752">
        <v>0</v>
      </c>
      <c r="AB752">
        <v>0</v>
      </c>
      <c r="AC752">
        <v>0</v>
      </c>
      <c r="AD752">
        <v>62.82</v>
      </c>
      <c r="AE752">
        <v>0</v>
      </c>
      <c r="AF752">
        <v>0</v>
      </c>
      <c r="AG752">
        <v>0</v>
      </c>
      <c r="AH752">
        <v>9.6199999999999992</v>
      </c>
      <c r="AI752">
        <v>1</v>
      </c>
      <c r="AJ752">
        <v>1</v>
      </c>
      <c r="AK752">
        <v>1</v>
      </c>
      <c r="AL752">
        <v>6.53</v>
      </c>
      <c r="AN752">
        <v>0</v>
      </c>
      <c r="AO752">
        <v>1</v>
      </c>
      <c r="AP752">
        <v>1</v>
      </c>
      <c r="AQ752">
        <v>0</v>
      </c>
      <c r="AR752">
        <v>0</v>
      </c>
      <c r="AS752" t="s">
        <v>4</v>
      </c>
      <c r="AT752">
        <v>0.84</v>
      </c>
      <c r="AU752" t="s">
        <v>383</v>
      </c>
      <c r="AV752">
        <v>1</v>
      </c>
      <c r="AW752">
        <v>2</v>
      </c>
      <c r="AX752">
        <v>16672897</v>
      </c>
      <c r="AY752">
        <v>1</v>
      </c>
      <c r="AZ752">
        <v>0</v>
      </c>
      <c r="BA752">
        <v>742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Y752*Source!I417</f>
        <v>3.024</v>
      </c>
      <c r="CY752">
        <f>AD752</f>
        <v>62.82</v>
      </c>
      <c r="CZ752">
        <f>AH752</f>
        <v>9.6199999999999992</v>
      </c>
      <c r="DA752">
        <f>AL752</f>
        <v>6.53</v>
      </c>
      <c r="DB752">
        <v>0</v>
      </c>
    </row>
    <row r="753" spans="1:106" x14ac:dyDescent="0.2">
      <c r="A753">
        <f>ROW(Source!A417)</f>
        <v>417</v>
      </c>
      <c r="B753">
        <v>16483255</v>
      </c>
      <c r="C753">
        <v>16672896</v>
      </c>
      <c r="D753">
        <v>15165918</v>
      </c>
      <c r="E753">
        <v>1</v>
      </c>
      <c r="F753">
        <v>1</v>
      </c>
      <c r="G753">
        <v>1</v>
      </c>
      <c r="H753">
        <v>3</v>
      </c>
      <c r="I753" t="s">
        <v>1032</v>
      </c>
      <c r="J753" t="s">
        <v>1033</v>
      </c>
      <c r="K753" t="s">
        <v>1034</v>
      </c>
      <c r="L753">
        <v>1346</v>
      </c>
      <c r="N753">
        <v>1009</v>
      </c>
      <c r="O753" t="s">
        <v>550</v>
      </c>
      <c r="P753" t="s">
        <v>550</v>
      </c>
      <c r="Q753">
        <v>1</v>
      </c>
      <c r="W753">
        <v>0</v>
      </c>
      <c r="X753">
        <v>1559187994</v>
      </c>
      <c r="Y753">
        <v>0</v>
      </c>
      <c r="AA753">
        <v>181.14</v>
      </c>
      <c r="AB753">
        <v>0</v>
      </c>
      <c r="AC753">
        <v>0</v>
      </c>
      <c r="AD753">
        <v>0</v>
      </c>
      <c r="AE753">
        <v>27.74</v>
      </c>
      <c r="AF753">
        <v>0</v>
      </c>
      <c r="AG753">
        <v>0</v>
      </c>
      <c r="AH753">
        <v>0</v>
      </c>
      <c r="AI753">
        <v>6.53</v>
      </c>
      <c r="AJ753">
        <v>1</v>
      </c>
      <c r="AK753">
        <v>1</v>
      </c>
      <c r="AL753">
        <v>1</v>
      </c>
      <c r="AN753">
        <v>0</v>
      </c>
      <c r="AO753">
        <v>1</v>
      </c>
      <c r="AP753">
        <v>1</v>
      </c>
      <c r="AQ753">
        <v>0</v>
      </c>
      <c r="AR753">
        <v>0</v>
      </c>
      <c r="AS753" t="s">
        <v>4</v>
      </c>
      <c r="AT753">
        <v>2.0000000000000001E-4</v>
      </c>
      <c r="AU753" t="s">
        <v>20</v>
      </c>
      <c r="AV753">
        <v>0</v>
      </c>
      <c r="AW753">
        <v>2</v>
      </c>
      <c r="AX753">
        <v>16672898</v>
      </c>
      <c r="AY753">
        <v>1</v>
      </c>
      <c r="AZ753">
        <v>0</v>
      </c>
      <c r="BA753">
        <v>743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Y753*Source!I417</f>
        <v>0</v>
      </c>
      <c r="CY753">
        <f t="shared" ref="CY753:CY758" si="84">AA753</f>
        <v>181.14</v>
      </c>
      <c r="CZ753">
        <f t="shared" ref="CZ753:CZ758" si="85">AE753</f>
        <v>27.74</v>
      </c>
      <c r="DA753">
        <f t="shared" ref="DA753:DA758" si="86">AI753</f>
        <v>6.53</v>
      </c>
      <c r="DB753">
        <v>0</v>
      </c>
    </row>
    <row r="754" spans="1:106" x14ac:dyDescent="0.2">
      <c r="A754">
        <f>ROW(Source!A417)</f>
        <v>417</v>
      </c>
      <c r="B754">
        <v>16483255</v>
      </c>
      <c r="C754">
        <v>16672896</v>
      </c>
      <c r="D754">
        <v>15170072</v>
      </c>
      <c r="E754">
        <v>1</v>
      </c>
      <c r="F754">
        <v>1</v>
      </c>
      <c r="G754">
        <v>1</v>
      </c>
      <c r="H754">
        <v>3</v>
      </c>
      <c r="I754" t="s">
        <v>1035</v>
      </c>
      <c r="J754" t="s">
        <v>1036</v>
      </c>
      <c r="K754" t="s">
        <v>1037</v>
      </c>
      <c r="L754">
        <v>1355</v>
      </c>
      <c r="N754">
        <v>1010</v>
      </c>
      <c r="O754" t="s">
        <v>258</v>
      </c>
      <c r="P754" t="s">
        <v>258</v>
      </c>
      <c r="Q754">
        <v>100</v>
      </c>
      <c r="W754">
        <v>0</v>
      </c>
      <c r="X754">
        <v>-66531260</v>
      </c>
      <c r="Y754">
        <v>0</v>
      </c>
      <c r="AA754">
        <v>541.99</v>
      </c>
      <c r="AB754">
        <v>0</v>
      </c>
      <c r="AC754">
        <v>0</v>
      </c>
      <c r="AD754">
        <v>0</v>
      </c>
      <c r="AE754">
        <v>83</v>
      </c>
      <c r="AF754">
        <v>0</v>
      </c>
      <c r="AG754">
        <v>0</v>
      </c>
      <c r="AH754">
        <v>0</v>
      </c>
      <c r="AI754">
        <v>6.53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1</v>
      </c>
      <c r="AQ754">
        <v>0</v>
      </c>
      <c r="AR754">
        <v>0</v>
      </c>
      <c r="AS754" t="s">
        <v>4</v>
      </c>
      <c r="AT754">
        <v>0.01</v>
      </c>
      <c r="AU754" t="s">
        <v>20</v>
      </c>
      <c r="AV754">
        <v>0</v>
      </c>
      <c r="AW754">
        <v>2</v>
      </c>
      <c r="AX754">
        <v>16672899</v>
      </c>
      <c r="AY754">
        <v>1</v>
      </c>
      <c r="AZ754">
        <v>0</v>
      </c>
      <c r="BA754">
        <v>744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Y754*Source!I417</f>
        <v>0</v>
      </c>
      <c r="CY754">
        <f t="shared" si="84"/>
        <v>541.99</v>
      </c>
      <c r="CZ754">
        <f t="shared" si="85"/>
        <v>83</v>
      </c>
      <c r="DA754">
        <f t="shared" si="86"/>
        <v>6.53</v>
      </c>
      <c r="DB754">
        <v>0</v>
      </c>
    </row>
    <row r="755" spans="1:106" x14ac:dyDescent="0.2">
      <c r="A755">
        <f>ROW(Source!A417)</f>
        <v>417</v>
      </c>
      <c r="B755">
        <v>16483255</v>
      </c>
      <c r="C755">
        <v>16672896</v>
      </c>
      <c r="D755">
        <v>15171982</v>
      </c>
      <c r="E755">
        <v>1</v>
      </c>
      <c r="F755">
        <v>1</v>
      </c>
      <c r="G755">
        <v>1</v>
      </c>
      <c r="H755">
        <v>3</v>
      </c>
      <c r="I755" t="s">
        <v>841</v>
      </c>
      <c r="J755" t="s">
        <v>842</v>
      </c>
      <c r="K755" t="s">
        <v>843</v>
      </c>
      <c r="L755">
        <v>1348</v>
      </c>
      <c r="N755">
        <v>1009</v>
      </c>
      <c r="O755" t="s">
        <v>199</v>
      </c>
      <c r="P755" t="s">
        <v>199</v>
      </c>
      <c r="Q755">
        <v>1000</v>
      </c>
      <c r="W755">
        <v>0</v>
      </c>
      <c r="X755">
        <v>-1421715385</v>
      </c>
      <c r="Y755">
        <v>0</v>
      </c>
      <c r="AA755">
        <v>4766.7700000000004</v>
      </c>
      <c r="AB755">
        <v>0</v>
      </c>
      <c r="AC755">
        <v>0</v>
      </c>
      <c r="AD755">
        <v>0</v>
      </c>
      <c r="AE755">
        <v>729.98</v>
      </c>
      <c r="AF755">
        <v>0</v>
      </c>
      <c r="AG755">
        <v>0</v>
      </c>
      <c r="AH755">
        <v>0</v>
      </c>
      <c r="AI755">
        <v>6.53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1</v>
      </c>
      <c r="AQ755">
        <v>0</v>
      </c>
      <c r="AR755">
        <v>0</v>
      </c>
      <c r="AS755" t="s">
        <v>4</v>
      </c>
      <c r="AT755">
        <v>1.0000000000000001E-5</v>
      </c>
      <c r="AU755" t="s">
        <v>20</v>
      </c>
      <c r="AV755">
        <v>0</v>
      </c>
      <c r="AW755">
        <v>2</v>
      </c>
      <c r="AX755">
        <v>16672900</v>
      </c>
      <c r="AY755">
        <v>1</v>
      </c>
      <c r="AZ755">
        <v>0</v>
      </c>
      <c r="BA755">
        <v>745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Y755*Source!I417</f>
        <v>0</v>
      </c>
      <c r="CY755">
        <f t="shared" si="84"/>
        <v>4766.7700000000004</v>
      </c>
      <c r="CZ755">
        <f t="shared" si="85"/>
        <v>729.98</v>
      </c>
      <c r="DA755">
        <f t="shared" si="86"/>
        <v>6.53</v>
      </c>
      <c r="DB755">
        <v>0</v>
      </c>
    </row>
    <row r="756" spans="1:106" x14ac:dyDescent="0.2">
      <c r="A756">
        <f>ROW(Source!A417)</f>
        <v>417</v>
      </c>
      <c r="B756">
        <v>16483255</v>
      </c>
      <c r="C756">
        <v>16672896</v>
      </c>
      <c r="D756">
        <v>15195043</v>
      </c>
      <c r="E756">
        <v>1</v>
      </c>
      <c r="F756">
        <v>1</v>
      </c>
      <c r="G756">
        <v>1</v>
      </c>
      <c r="H756">
        <v>3</v>
      </c>
      <c r="I756" t="s">
        <v>938</v>
      </c>
      <c r="J756" t="s">
        <v>939</v>
      </c>
      <c r="K756" t="s">
        <v>940</v>
      </c>
      <c r="L756">
        <v>1346</v>
      </c>
      <c r="N756">
        <v>1009</v>
      </c>
      <c r="O756" t="s">
        <v>550</v>
      </c>
      <c r="P756" t="s">
        <v>550</v>
      </c>
      <c r="Q756">
        <v>1</v>
      </c>
      <c r="W756">
        <v>0</v>
      </c>
      <c r="X756">
        <v>-1726842289</v>
      </c>
      <c r="Y756">
        <v>0</v>
      </c>
      <c r="AA756">
        <v>429.35</v>
      </c>
      <c r="AB756">
        <v>0</v>
      </c>
      <c r="AC756">
        <v>0</v>
      </c>
      <c r="AD756">
        <v>0</v>
      </c>
      <c r="AE756">
        <v>65.75</v>
      </c>
      <c r="AF756">
        <v>0</v>
      </c>
      <c r="AG756">
        <v>0</v>
      </c>
      <c r="AH756">
        <v>0</v>
      </c>
      <c r="AI756">
        <v>6.53</v>
      </c>
      <c r="AJ756">
        <v>1</v>
      </c>
      <c r="AK756">
        <v>1</v>
      </c>
      <c r="AL756">
        <v>1</v>
      </c>
      <c r="AN756">
        <v>0</v>
      </c>
      <c r="AO756">
        <v>1</v>
      </c>
      <c r="AP756">
        <v>1</v>
      </c>
      <c r="AQ756">
        <v>0</v>
      </c>
      <c r="AR756">
        <v>0</v>
      </c>
      <c r="AS756" t="s">
        <v>4</v>
      </c>
      <c r="AT756">
        <v>2E-3</v>
      </c>
      <c r="AU756" t="s">
        <v>20</v>
      </c>
      <c r="AV756">
        <v>0</v>
      </c>
      <c r="AW756">
        <v>2</v>
      </c>
      <c r="AX756">
        <v>16672901</v>
      </c>
      <c r="AY756">
        <v>1</v>
      </c>
      <c r="AZ756">
        <v>0</v>
      </c>
      <c r="BA756">
        <v>746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Y756*Source!I417</f>
        <v>0</v>
      </c>
      <c r="CY756">
        <f t="shared" si="84"/>
        <v>429.35</v>
      </c>
      <c r="CZ756">
        <f t="shared" si="85"/>
        <v>65.75</v>
      </c>
      <c r="DA756">
        <f t="shared" si="86"/>
        <v>6.53</v>
      </c>
      <c r="DB756">
        <v>0</v>
      </c>
    </row>
    <row r="757" spans="1:106" x14ac:dyDescent="0.2">
      <c r="A757">
        <f>ROW(Source!A417)</f>
        <v>417</v>
      </c>
      <c r="B757">
        <v>16483255</v>
      </c>
      <c r="C757">
        <v>16672896</v>
      </c>
      <c r="D757">
        <v>15202502</v>
      </c>
      <c r="E757">
        <v>1</v>
      </c>
      <c r="F757">
        <v>1</v>
      </c>
      <c r="G757">
        <v>1</v>
      </c>
      <c r="H757">
        <v>3</v>
      </c>
      <c r="I757" t="s">
        <v>1038</v>
      </c>
      <c r="J757" t="s">
        <v>1039</v>
      </c>
      <c r="K757" t="s">
        <v>1040</v>
      </c>
      <c r="L757">
        <v>1346</v>
      </c>
      <c r="N757">
        <v>1009</v>
      </c>
      <c r="O757" t="s">
        <v>550</v>
      </c>
      <c r="P757" t="s">
        <v>550</v>
      </c>
      <c r="Q757">
        <v>1</v>
      </c>
      <c r="W757">
        <v>0</v>
      </c>
      <c r="X757">
        <v>497371595</v>
      </c>
      <c r="Y757">
        <v>0</v>
      </c>
      <c r="AA757">
        <v>188.91</v>
      </c>
      <c r="AB757">
        <v>0</v>
      </c>
      <c r="AC757">
        <v>0</v>
      </c>
      <c r="AD757">
        <v>0</v>
      </c>
      <c r="AE757">
        <v>28.93</v>
      </c>
      <c r="AF757">
        <v>0</v>
      </c>
      <c r="AG757">
        <v>0</v>
      </c>
      <c r="AH757">
        <v>0</v>
      </c>
      <c r="AI757">
        <v>6.53</v>
      </c>
      <c r="AJ757">
        <v>1</v>
      </c>
      <c r="AK757">
        <v>1</v>
      </c>
      <c r="AL757">
        <v>1</v>
      </c>
      <c r="AN757">
        <v>0</v>
      </c>
      <c r="AO757">
        <v>1</v>
      </c>
      <c r="AP757">
        <v>1</v>
      </c>
      <c r="AQ757">
        <v>0</v>
      </c>
      <c r="AR757">
        <v>0</v>
      </c>
      <c r="AS757" t="s">
        <v>4</v>
      </c>
      <c r="AT757">
        <v>5.0000000000000001E-3</v>
      </c>
      <c r="AU757" t="s">
        <v>20</v>
      </c>
      <c r="AV757">
        <v>0</v>
      </c>
      <c r="AW757">
        <v>2</v>
      </c>
      <c r="AX757">
        <v>16672902</v>
      </c>
      <c r="AY757">
        <v>1</v>
      </c>
      <c r="AZ757">
        <v>0</v>
      </c>
      <c r="BA757">
        <v>747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Y757*Source!I417</f>
        <v>0</v>
      </c>
      <c r="CY757">
        <f t="shared" si="84"/>
        <v>188.91</v>
      </c>
      <c r="CZ757">
        <f t="shared" si="85"/>
        <v>28.93</v>
      </c>
      <c r="DA757">
        <f t="shared" si="86"/>
        <v>6.53</v>
      </c>
      <c r="DB757">
        <v>0</v>
      </c>
    </row>
    <row r="758" spans="1:106" x14ac:dyDescent="0.2">
      <c r="A758">
        <f>ROW(Source!A417)</f>
        <v>417</v>
      </c>
      <c r="B758">
        <v>16483255</v>
      </c>
      <c r="C758">
        <v>16672896</v>
      </c>
      <c r="D758">
        <v>15164559</v>
      </c>
      <c r="E758">
        <v>17</v>
      </c>
      <c r="F758">
        <v>1</v>
      </c>
      <c r="G758">
        <v>1</v>
      </c>
      <c r="H758">
        <v>3</v>
      </c>
      <c r="I758" t="s">
        <v>908</v>
      </c>
      <c r="J758" t="s">
        <v>4</v>
      </c>
      <c r="K758" t="s">
        <v>909</v>
      </c>
      <c r="L758">
        <v>1374</v>
      </c>
      <c r="N758">
        <v>1013</v>
      </c>
      <c r="O758" t="s">
        <v>910</v>
      </c>
      <c r="P758" t="s">
        <v>910</v>
      </c>
      <c r="Q758">
        <v>1</v>
      </c>
      <c r="W758">
        <v>0</v>
      </c>
      <c r="X758">
        <v>-1731369543</v>
      </c>
      <c r="Y758">
        <v>0</v>
      </c>
      <c r="AA758">
        <v>1</v>
      </c>
      <c r="AB758">
        <v>0</v>
      </c>
      <c r="AC758">
        <v>0</v>
      </c>
      <c r="AD758">
        <v>0</v>
      </c>
      <c r="AE758">
        <v>1</v>
      </c>
      <c r="AF758">
        <v>0</v>
      </c>
      <c r="AG758">
        <v>0</v>
      </c>
      <c r="AH758">
        <v>0</v>
      </c>
      <c r="AI758">
        <v>1</v>
      </c>
      <c r="AJ758">
        <v>1</v>
      </c>
      <c r="AK758">
        <v>1</v>
      </c>
      <c r="AL758">
        <v>1</v>
      </c>
      <c r="AN758">
        <v>0</v>
      </c>
      <c r="AO758">
        <v>1</v>
      </c>
      <c r="AP758">
        <v>1</v>
      </c>
      <c r="AQ758">
        <v>0</v>
      </c>
      <c r="AR758">
        <v>0</v>
      </c>
      <c r="AS758" t="s">
        <v>4</v>
      </c>
      <c r="AT758">
        <v>0.16</v>
      </c>
      <c r="AU758" t="s">
        <v>20</v>
      </c>
      <c r="AV758">
        <v>0</v>
      </c>
      <c r="AW758">
        <v>2</v>
      </c>
      <c r="AX758">
        <v>16672903</v>
      </c>
      <c r="AY758">
        <v>1</v>
      </c>
      <c r="AZ758">
        <v>0</v>
      </c>
      <c r="BA758">
        <v>748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Y758*Source!I417</f>
        <v>0</v>
      </c>
      <c r="CY758">
        <f t="shared" si="84"/>
        <v>1</v>
      </c>
      <c r="CZ758">
        <f t="shared" si="85"/>
        <v>1</v>
      </c>
      <c r="DA758">
        <f t="shared" si="86"/>
        <v>1</v>
      </c>
      <c r="DB758">
        <v>0</v>
      </c>
    </row>
    <row r="759" spans="1:106" x14ac:dyDescent="0.2">
      <c r="A759">
        <f>ROW(Source!A418)</f>
        <v>418</v>
      </c>
      <c r="B759">
        <v>16483241</v>
      </c>
      <c r="C759">
        <v>16484672</v>
      </c>
      <c r="D759">
        <v>15435721</v>
      </c>
      <c r="E759">
        <v>1</v>
      </c>
      <c r="F759">
        <v>1</v>
      </c>
      <c r="G759">
        <v>1</v>
      </c>
      <c r="H759">
        <v>1</v>
      </c>
      <c r="I759" t="s">
        <v>911</v>
      </c>
      <c r="J759" t="s">
        <v>4</v>
      </c>
      <c r="K759" t="s">
        <v>912</v>
      </c>
      <c r="L759">
        <v>1191</v>
      </c>
      <c r="N759">
        <v>1013</v>
      </c>
      <c r="O759" t="s">
        <v>695</v>
      </c>
      <c r="P759" t="s">
        <v>695</v>
      </c>
      <c r="Q759">
        <v>1</v>
      </c>
      <c r="W759">
        <v>0</v>
      </c>
      <c r="X759">
        <v>1983201532</v>
      </c>
      <c r="Y759">
        <v>4.8869999999999996</v>
      </c>
      <c r="AA759">
        <v>0</v>
      </c>
      <c r="AB759">
        <v>0</v>
      </c>
      <c r="AC759">
        <v>0</v>
      </c>
      <c r="AD759">
        <v>9.51</v>
      </c>
      <c r="AE759">
        <v>0</v>
      </c>
      <c r="AF759">
        <v>0</v>
      </c>
      <c r="AG759">
        <v>0</v>
      </c>
      <c r="AH759">
        <v>9.51</v>
      </c>
      <c r="AI759">
        <v>1</v>
      </c>
      <c r="AJ759">
        <v>1</v>
      </c>
      <c r="AK759">
        <v>1</v>
      </c>
      <c r="AL759">
        <v>1</v>
      </c>
      <c r="AN759">
        <v>0</v>
      </c>
      <c r="AO759">
        <v>1</v>
      </c>
      <c r="AP759">
        <v>1</v>
      </c>
      <c r="AQ759">
        <v>0</v>
      </c>
      <c r="AR759">
        <v>0</v>
      </c>
      <c r="AS759" t="s">
        <v>4</v>
      </c>
      <c r="AT759">
        <v>16.29</v>
      </c>
      <c r="AU759" t="s">
        <v>383</v>
      </c>
      <c r="AV759">
        <v>1</v>
      </c>
      <c r="AW759">
        <v>2</v>
      </c>
      <c r="AX759">
        <v>16484679</v>
      </c>
      <c r="AY759">
        <v>1</v>
      </c>
      <c r="AZ759">
        <v>0</v>
      </c>
      <c r="BA759">
        <v>749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Y759*Source!I418</f>
        <v>1.7593199999999998</v>
      </c>
      <c r="CY759">
        <f>AD759</f>
        <v>9.51</v>
      </c>
      <c r="CZ759">
        <f>AH759</f>
        <v>9.51</v>
      </c>
      <c r="DA759">
        <f>AL759</f>
        <v>1</v>
      </c>
      <c r="DB759">
        <v>0</v>
      </c>
    </row>
    <row r="760" spans="1:106" x14ac:dyDescent="0.2">
      <c r="A760">
        <f>ROW(Source!A418)</f>
        <v>418</v>
      </c>
      <c r="B760">
        <v>16483241</v>
      </c>
      <c r="C760">
        <v>16484672</v>
      </c>
      <c r="D760">
        <v>15430395</v>
      </c>
      <c r="E760">
        <v>1</v>
      </c>
      <c r="F760">
        <v>1</v>
      </c>
      <c r="G760">
        <v>1</v>
      </c>
      <c r="H760">
        <v>1</v>
      </c>
      <c r="I760" t="s">
        <v>696</v>
      </c>
      <c r="J760" t="s">
        <v>4</v>
      </c>
      <c r="K760" t="s">
        <v>697</v>
      </c>
      <c r="L760">
        <v>1191</v>
      </c>
      <c r="N760">
        <v>1013</v>
      </c>
      <c r="O760" t="s">
        <v>695</v>
      </c>
      <c r="P760" t="s">
        <v>695</v>
      </c>
      <c r="Q760">
        <v>1</v>
      </c>
      <c r="W760">
        <v>0</v>
      </c>
      <c r="X760">
        <v>-1417349443</v>
      </c>
      <c r="Y760">
        <v>0.01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1</v>
      </c>
      <c r="AJ760">
        <v>1</v>
      </c>
      <c r="AK760">
        <v>1</v>
      </c>
      <c r="AL760">
        <v>1</v>
      </c>
      <c r="AN760">
        <v>0</v>
      </c>
      <c r="AO760">
        <v>1</v>
      </c>
      <c r="AP760">
        <v>0</v>
      </c>
      <c r="AQ760">
        <v>0</v>
      </c>
      <c r="AR760">
        <v>0</v>
      </c>
      <c r="AS760" t="s">
        <v>4</v>
      </c>
      <c r="AT760">
        <v>0.01</v>
      </c>
      <c r="AU760" t="s">
        <v>4</v>
      </c>
      <c r="AV760">
        <v>2</v>
      </c>
      <c r="AW760">
        <v>2</v>
      </c>
      <c r="AX760">
        <v>16484680</v>
      </c>
      <c r="AY760">
        <v>1</v>
      </c>
      <c r="AZ760">
        <v>2048</v>
      </c>
      <c r="BA760">
        <v>750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Y760*Source!I418</f>
        <v>3.5999999999999999E-3</v>
      </c>
      <c r="CY760">
        <f>AD760</f>
        <v>0</v>
      </c>
      <c r="CZ760">
        <f>AH760</f>
        <v>0</v>
      </c>
      <c r="DA760">
        <f>AL760</f>
        <v>1</v>
      </c>
      <c r="DB760">
        <v>0</v>
      </c>
    </row>
    <row r="761" spans="1:106" x14ac:dyDescent="0.2">
      <c r="A761">
        <f>ROW(Source!A418)</f>
        <v>418</v>
      </c>
      <c r="B761">
        <v>16483241</v>
      </c>
      <c r="C761">
        <v>16484672</v>
      </c>
      <c r="D761">
        <v>15247974</v>
      </c>
      <c r="E761">
        <v>1</v>
      </c>
      <c r="F761">
        <v>1</v>
      </c>
      <c r="G761">
        <v>1</v>
      </c>
      <c r="H761">
        <v>2</v>
      </c>
      <c r="I761" t="s">
        <v>716</v>
      </c>
      <c r="J761" t="s">
        <v>717</v>
      </c>
      <c r="K761" t="s">
        <v>718</v>
      </c>
      <c r="L761">
        <v>1368</v>
      </c>
      <c r="N761">
        <v>1011</v>
      </c>
      <c r="O761" t="s">
        <v>701</v>
      </c>
      <c r="P761" t="s">
        <v>701</v>
      </c>
      <c r="Q761">
        <v>1</v>
      </c>
      <c r="W761">
        <v>0</v>
      </c>
      <c r="X761">
        <v>1188625873</v>
      </c>
      <c r="Y761">
        <v>3.0000000000000001E-3</v>
      </c>
      <c r="AA761">
        <v>0</v>
      </c>
      <c r="AB761">
        <v>31.26</v>
      </c>
      <c r="AC761">
        <v>13.5</v>
      </c>
      <c r="AD761">
        <v>0</v>
      </c>
      <c r="AE761">
        <v>0</v>
      </c>
      <c r="AF761">
        <v>31.26</v>
      </c>
      <c r="AG761">
        <v>13.5</v>
      </c>
      <c r="AH761">
        <v>0</v>
      </c>
      <c r="AI761">
        <v>1</v>
      </c>
      <c r="AJ761">
        <v>1</v>
      </c>
      <c r="AK761">
        <v>1</v>
      </c>
      <c r="AL761">
        <v>1</v>
      </c>
      <c r="AN761">
        <v>0</v>
      </c>
      <c r="AO761">
        <v>1</v>
      </c>
      <c r="AP761">
        <v>1</v>
      </c>
      <c r="AQ761">
        <v>0</v>
      </c>
      <c r="AR761">
        <v>0</v>
      </c>
      <c r="AS761" t="s">
        <v>4</v>
      </c>
      <c r="AT761">
        <v>0.01</v>
      </c>
      <c r="AU761" t="s">
        <v>383</v>
      </c>
      <c r="AV761">
        <v>0</v>
      </c>
      <c r="AW761">
        <v>2</v>
      </c>
      <c r="AX761">
        <v>16484681</v>
      </c>
      <c r="AY761">
        <v>1</v>
      </c>
      <c r="AZ761">
        <v>0</v>
      </c>
      <c r="BA761">
        <v>751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Y761*Source!I418</f>
        <v>1.08E-3</v>
      </c>
      <c r="CY761">
        <f>AB761</f>
        <v>31.26</v>
      </c>
      <c r="CZ761">
        <f>AF761</f>
        <v>31.26</v>
      </c>
      <c r="DA761">
        <f>AJ761</f>
        <v>1</v>
      </c>
      <c r="DB761">
        <v>0</v>
      </c>
    </row>
    <row r="762" spans="1:106" x14ac:dyDescent="0.2">
      <c r="A762">
        <f>ROW(Source!A418)</f>
        <v>418</v>
      </c>
      <c r="B762">
        <v>16483241</v>
      </c>
      <c r="C762">
        <v>16484672</v>
      </c>
      <c r="D762">
        <v>15170076</v>
      </c>
      <c r="E762">
        <v>1</v>
      </c>
      <c r="F762">
        <v>1</v>
      </c>
      <c r="G762">
        <v>1</v>
      </c>
      <c r="H762">
        <v>3</v>
      </c>
      <c r="I762" t="s">
        <v>913</v>
      </c>
      <c r="J762" t="s">
        <v>914</v>
      </c>
      <c r="K762" t="s">
        <v>915</v>
      </c>
      <c r="L762">
        <v>1356</v>
      </c>
      <c r="N762">
        <v>1010</v>
      </c>
      <c r="O762" t="s">
        <v>127</v>
      </c>
      <c r="P762" t="s">
        <v>127</v>
      </c>
      <c r="Q762">
        <v>1000</v>
      </c>
      <c r="W762">
        <v>0</v>
      </c>
      <c r="X762">
        <v>1975348994</v>
      </c>
      <c r="Y762">
        <v>0</v>
      </c>
      <c r="AA762">
        <v>180</v>
      </c>
      <c r="AB762">
        <v>0</v>
      </c>
      <c r="AC762">
        <v>0</v>
      </c>
      <c r="AD762">
        <v>0</v>
      </c>
      <c r="AE762">
        <v>180</v>
      </c>
      <c r="AF762">
        <v>0</v>
      </c>
      <c r="AG762">
        <v>0</v>
      </c>
      <c r="AH762">
        <v>0</v>
      </c>
      <c r="AI762">
        <v>1</v>
      </c>
      <c r="AJ762">
        <v>1</v>
      </c>
      <c r="AK762">
        <v>1</v>
      </c>
      <c r="AL762">
        <v>1</v>
      </c>
      <c r="AN762">
        <v>0</v>
      </c>
      <c r="AO762">
        <v>1</v>
      </c>
      <c r="AP762">
        <v>1</v>
      </c>
      <c r="AQ762">
        <v>0</v>
      </c>
      <c r="AR762">
        <v>0</v>
      </c>
      <c r="AS762" t="s">
        <v>4</v>
      </c>
      <c r="AT762">
        <v>0.2</v>
      </c>
      <c r="AU762" t="s">
        <v>20</v>
      </c>
      <c r="AV762">
        <v>0</v>
      </c>
      <c r="AW762">
        <v>2</v>
      </c>
      <c r="AX762">
        <v>16484682</v>
      </c>
      <c r="AY762">
        <v>1</v>
      </c>
      <c r="AZ762">
        <v>0</v>
      </c>
      <c r="BA762">
        <v>752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Y762*Source!I418</f>
        <v>0</v>
      </c>
      <c r="CY762">
        <f>AA762</f>
        <v>180</v>
      </c>
      <c r="CZ762">
        <f>AE762</f>
        <v>180</v>
      </c>
      <c r="DA762">
        <f>AI762</f>
        <v>1</v>
      </c>
      <c r="DB762">
        <v>0</v>
      </c>
    </row>
    <row r="763" spans="1:106" x14ac:dyDescent="0.2">
      <c r="A763">
        <f>ROW(Source!A418)</f>
        <v>418</v>
      </c>
      <c r="B763">
        <v>16483241</v>
      </c>
      <c r="C763">
        <v>16484672</v>
      </c>
      <c r="D763">
        <v>15170438</v>
      </c>
      <c r="E763">
        <v>1</v>
      </c>
      <c r="F763">
        <v>1</v>
      </c>
      <c r="G763">
        <v>1</v>
      </c>
      <c r="H763">
        <v>3</v>
      </c>
      <c r="I763" t="s">
        <v>916</v>
      </c>
      <c r="J763" t="s">
        <v>917</v>
      </c>
      <c r="K763" t="s">
        <v>918</v>
      </c>
      <c r="L763">
        <v>1348</v>
      </c>
      <c r="N763">
        <v>1009</v>
      </c>
      <c r="O763" t="s">
        <v>199</v>
      </c>
      <c r="P763" t="s">
        <v>199</v>
      </c>
      <c r="Q763">
        <v>1000</v>
      </c>
      <c r="W763">
        <v>0</v>
      </c>
      <c r="X763">
        <v>-1755229539</v>
      </c>
      <c r="Y763">
        <v>0</v>
      </c>
      <c r="AA763">
        <v>12430</v>
      </c>
      <c r="AB763">
        <v>0</v>
      </c>
      <c r="AC763">
        <v>0</v>
      </c>
      <c r="AD763">
        <v>0</v>
      </c>
      <c r="AE763">
        <v>12430</v>
      </c>
      <c r="AF763">
        <v>0</v>
      </c>
      <c r="AG763">
        <v>0</v>
      </c>
      <c r="AH763">
        <v>0</v>
      </c>
      <c r="AI763">
        <v>1</v>
      </c>
      <c r="AJ763">
        <v>1</v>
      </c>
      <c r="AK763">
        <v>1</v>
      </c>
      <c r="AL763">
        <v>1</v>
      </c>
      <c r="AN763">
        <v>0</v>
      </c>
      <c r="AO763">
        <v>1</v>
      </c>
      <c r="AP763">
        <v>1</v>
      </c>
      <c r="AQ763">
        <v>0</v>
      </c>
      <c r="AR763">
        <v>0</v>
      </c>
      <c r="AS763" t="s">
        <v>4</v>
      </c>
      <c r="AT763">
        <v>1E-3</v>
      </c>
      <c r="AU763" t="s">
        <v>20</v>
      </c>
      <c r="AV763">
        <v>0</v>
      </c>
      <c r="AW763">
        <v>2</v>
      </c>
      <c r="AX763">
        <v>16484683</v>
      </c>
      <c r="AY763">
        <v>1</v>
      </c>
      <c r="AZ763">
        <v>0</v>
      </c>
      <c r="BA763">
        <v>753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Y763*Source!I418</f>
        <v>0</v>
      </c>
      <c r="CY763">
        <f>AA763</f>
        <v>12430</v>
      </c>
      <c r="CZ763">
        <f>AE763</f>
        <v>12430</v>
      </c>
      <c r="DA763">
        <f>AI763</f>
        <v>1</v>
      </c>
      <c r="DB763">
        <v>0</v>
      </c>
    </row>
    <row r="764" spans="1:106" x14ac:dyDescent="0.2">
      <c r="A764">
        <f>ROW(Source!A418)</f>
        <v>418</v>
      </c>
      <c r="B764">
        <v>16483241</v>
      </c>
      <c r="C764">
        <v>16484672</v>
      </c>
      <c r="D764">
        <v>15164559</v>
      </c>
      <c r="E764">
        <v>17</v>
      </c>
      <c r="F764">
        <v>1</v>
      </c>
      <c r="G764">
        <v>1</v>
      </c>
      <c r="H764">
        <v>3</v>
      </c>
      <c r="I764" t="s">
        <v>908</v>
      </c>
      <c r="J764" t="s">
        <v>4</v>
      </c>
      <c r="K764" t="s">
        <v>909</v>
      </c>
      <c r="L764">
        <v>1374</v>
      </c>
      <c r="N764">
        <v>1013</v>
      </c>
      <c r="O764" t="s">
        <v>910</v>
      </c>
      <c r="P764" t="s">
        <v>910</v>
      </c>
      <c r="Q764">
        <v>1</v>
      </c>
      <c r="W764">
        <v>0</v>
      </c>
      <c r="X764">
        <v>-1731369543</v>
      </c>
      <c r="Y764">
        <v>0</v>
      </c>
      <c r="AA764">
        <v>1</v>
      </c>
      <c r="AB764">
        <v>0</v>
      </c>
      <c r="AC764">
        <v>0</v>
      </c>
      <c r="AD764">
        <v>0</v>
      </c>
      <c r="AE764">
        <v>1</v>
      </c>
      <c r="AF764">
        <v>0</v>
      </c>
      <c r="AG764">
        <v>0</v>
      </c>
      <c r="AH764">
        <v>0</v>
      </c>
      <c r="AI764">
        <v>1</v>
      </c>
      <c r="AJ764">
        <v>1</v>
      </c>
      <c r="AK764">
        <v>1</v>
      </c>
      <c r="AL764">
        <v>1</v>
      </c>
      <c r="AN764">
        <v>0</v>
      </c>
      <c r="AO764">
        <v>1</v>
      </c>
      <c r="AP764">
        <v>1</v>
      </c>
      <c r="AQ764">
        <v>0</v>
      </c>
      <c r="AR764">
        <v>0</v>
      </c>
      <c r="AS764" t="s">
        <v>4</v>
      </c>
      <c r="AT764">
        <v>3.1</v>
      </c>
      <c r="AU764" t="s">
        <v>20</v>
      </c>
      <c r="AV764">
        <v>0</v>
      </c>
      <c r="AW764">
        <v>2</v>
      </c>
      <c r="AX764">
        <v>16484684</v>
      </c>
      <c r="AY764">
        <v>1</v>
      </c>
      <c r="AZ764">
        <v>0</v>
      </c>
      <c r="BA764">
        <v>754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Y764*Source!I418</f>
        <v>0</v>
      </c>
      <c r="CY764">
        <f>AA764</f>
        <v>1</v>
      </c>
      <c r="CZ764">
        <f>AE764</f>
        <v>1</v>
      </c>
      <c r="DA764">
        <f>AI764</f>
        <v>1</v>
      </c>
      <c r="DB764">
        <v>0</v>
      </c>
    </row>
    <row r="765" spans="1:106" x14ac:dyDescent="0.2">
      <c r="A765">
        <f>ROW(Source!A419)</f>
        <v>419</v>
      </c>
      <c r="B765">
        <v>16483255</v>
      </c>
      <c r="C765">
        <v>16484672</v>
      </c>
      <c r="D765">
        <v>15435721</v>
      </c>
      <c r="E765">
        <v>1</v>
      </c>
      <c r="F765">
        <v>1</v>
      </c>
      <c r="G765">
        <v>1</v>
      </c>
      <c r="H765">
        <v>1</v>
      </c>
      <c r="I765" t="s">
        <v>911</v>
      </c>
      <c r="J765" t="s">
        <v>4</v>
      </c>
      <c r="K765" t="s">
        <v>912</v>
      </c>
      <c r="L765">
        <v>1191</v>
      </c>
      <c r="N765">
        <v>1013</v>
      </c>
      <c r="O765" t="s">
        <v>695</v>
      </c>
      <c r="P765" t="s">
        <v>695</v>
      </c>
      <c r="Q765">
        <v>1</v>
      </c>
      <c r="W765">
        <v>0</v>
      </c>
      <c r="X765">
        <v>1983201532</v>
      </c>
      <c r="Y765">
        <v>4.8869999999999996</v>
      </c>
      <c r="AA765">
        <v>0</v>
      </c>
      <c r="AB765">
        <v>0</v>
      </c>
      <c r="AC765">
        <v>0</v>
      </c>
      <c r="AD765">
        <v>62.1</v>
      </c>
      <c r="AE765">
        <v>0</v>
      </c>
      <c r="AF765">
        <v>0</v>
      </c>
      <c r="AG765">
        <v>0</v>
      </c>
      <c r="AH765">
        <v>9.51</v>
      </c>
      <c r="AI765">
        <v>1</v>
      </c>
      <c r="AJ765">
        <v>1</v>
      </c>
      <c r="AK765">
        <v>1</v>
      </c>
      <c r="AL765">
        <v>6.53</v>
      </c>
      <c r="AN765">
        <v>0</v>
      </c>
      <c r="AO765">
        <v>1</v>
      </c>
      <c r="AP765">
        <v>1</v>
      </c>
      <c r="AQ765">
        <v>0</v>
      </c>
      <c r="AR765">
        <v>0</v>
      </c>
      <c r="AS765" t="s">
        <v>4</v>
      </c>
      <c r="AT765">
        <v>16.29</v>
      </c>
      <c r="AU765" t="s">
        <v>383</v>
      </c>
      <c r="AV765">
        <v>1</v>
      </c>
      <c r="AW765">
        <v>2</v>
      </c>
      <c r="AX765">
        <v>16484679</v>
      </c>
      <c r="AY765">
        <v>1</v>
      </c>
      <c r="AZ765">
        <v>0</v>
      </c>
      <c r="BA765">
        <v>755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Y765*Source!I419</f>
        <v>1.7593199999999998</v>
      </c>
      <c r="CY765">
        <f>AD765</f>
        <v>62.1</v>
      </c>
      <c r="CZ765">
        <f>AH765</f>
        <v>9.51</v>
      </c>
      <c r="DA765">
        <f>AL765</f>
        <v>6.53</v>
      </c>
      <c r="DB765">
        <v>0</v>
      </c>
    </row>
    <row r="766" spans="1:106" x14ac:dyDescent="0.2">
      <c r="A766">
        <f>ROW(Source!A419)</f>
        <v>419</v>
      </c>
      <c r="B766">
        <v>16483255</v>
      </c>
      <c r="C766">
        <v>16484672</v>
      </c>
      <c r="D766">
        <v>15430395</v>
      </c>
      <c r="E766">
        <v>1</v>
      </c>
      <c r="F766">
        <v>1</v>
      </c>
      <c r="G766">
        <v>1</v>
      </c>
      <c r="H766">
        <v>1</v>
      </c>
      <c r="I766" t="s">
        <v>696</v>
      </c>
      <c r="J766" t="s">
        <v>4</v>
      </c>
      <c r="K766" t="s">
        <v>697</v>
      </c>
      <c r="L766">
        <v>1191</v>
      </c>
      <c r="N766">
        <v>1013</v>
      </c>
      <c r="O766" t="s">
        <v>695</v>
      </c>
      <c r="P766" t="s">
        <v>695</v>
      </c>
      <c r="Q766">
        <v>1</v>
      </c>
      <c r="W766">
        <v>0</v>
      </c>
      <c r="X766">
        <v>-1417349443</v>
      </c>
      <c r="Y766">
        <v>0.01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1</v>
      </c>
      <c r="AJ766">
        <v>1</v>
      </c>
      <c r="AK766">
        <v>6.53</v>
      </c>
      <c r="AL766">
        <v>1</v>
      </c>
      <c r="AN766">
        <v>0</v>
      </c>
      <c r="AO766">
        <v>1</v>
      </c>
      <c r="AP766">
        <v>0</v>
      </c>
      <c r="AQ766">
        <v>0</v>
      </c>
      <c r="AR766">
        <v>0</v>
      </c>
      <c r="AS766" t="s">
        <v>4</v>
      </c>
      <c r="AT766">
        <v>0.01</v>
      </c>
      <c r="AU766" t="s">
        <v>4</v>
      </c>
      <c r="AV766">
        <v>2</v>
      </c>
      <c r="AW766">
        <v>2</v>
      </c>
      <c r="AX766">
        <v>16484680</v>
      </c>
      <c r="AY766">
        <v>1</v>
      </c>
      <c r="AZ766">
        <v>2048</v>
      </c>
      <c r="BA766">
        <v>756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Y766*Source!I419</f>
        <v>3.5999999999999999E-3</v>
      </c>
      <c r="CY766">
        <f>AD766</f>
        <v>0</v>
      </c>
      <c r="CZ766">
        <f>AH766</f>
        <v>0</v>
      </c>
      <c r="DA766">
        <f>AL766</f>
        <v>1</v>
      </c>
      <c r="DB766">
        <v>0</v>
      </c>
    </row>
    <row r="767" spans="1:106" x14ac:dyDescent="0.2">
      <c r="A767">
        <f>ROW(Source!A419)</f>
        <v>419</v>
      </c>
      <c r="B767">
        <v>16483255</v>
      </c>
      <c r="C767">
        <v>16484672</v>
      </c>
      <c r="D767">
        <v>15247974</v>
      </c>
      <c r="E767">
        <v>1</v>
      </c>
      <c r="F767">
        <v>1</v>
      </c>
      <c r="G767">
        <v>1</v>
      </c>
      <c r="H767">
        <v>2</v>
      </c>
      <c r="I767" t="s">
        <v>716</v>
      </c>
      <c r="J767" t="s">
        <v>717</v>
      </c>
      <c r="K767" t="s">
        <v>718</v>
      </c>
      <c r="L767">
        <v>1368</v>
      </c>
      <c r="N767">
        <v>1011</v>
      </c>
      <c r="O767" t="s">
        <v>701</v>
      </c>
      <c r="P767" t="s">
        <v>701</v>
      </c>
      <c r="Q767">
        <v>1</v>
      </c>
      <c r="W767">
        <v>0</v>
      </c>
      <c r="X767">
        <v>1188625873</v>
      </c>
      <c r="Y767">
        <v>3.0000000000000001E-3</v>
      </c>
      <c r="AA767">
        <v>0</v>
      </c>
      <c r="AB767">
        <v>204.13</v>
      </c>
      <c r="AC767">
        <v>13.5</v>
      </c>
      <c r="AD767">
        <v>0</v>
      </c>
      <c r="AE767">
        <v>0</v>
      </c>
      <c r="AF767">
        <v>31.26</v>
      </c>
      <c r="AG767">
        <v>13.5</v>
      </c>
      <c r="AH767">
        <v>0</v>
      </c>
      <c r="AI767">
        <v>1</v>
      </c>
      <c r="AJ767">
        <v>6.53</v>
      </c>
      <c r="AK767">
        <v>1</v>
      </c>
      <c r="AL767">
        <v>1</v>
      </c>
      <c r="AN767">
        <v>0</v>
      </c>
      <c r="AO767">
        <v>1</v>
      </c>
      <c r="AP767">
        <v>1</v>
      </c>
      <c r="AQ767">
        <v>0</v>
      </c>
      <c r="AR767">
        <v>0</v>
      </c>
      <c r="AS767" t="s">
        <v>4</v>
      </c>
      <c r="AT767">
        <v>0.01</v>
      </c>
      <c r="AU767" t="s">
        <v>383</v>
      </c>
      <c r="AV767">
        <v>0</v>
      </c>
      <c r="AW767">
        <v>2</v>
      </c>
      <c r="AX767">
        <v>16484681</v>
      </c>
      <c r="AY767">
        <v>1</v>
      </c>
      <c r="AZ767">
        <v>0</v>
      </c>
      <c r="BA767">
        <v>757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Y767*Source!I419</f>
        <v>1.08E-3</v>
      </c>
      <c r="CY767">
        <f>AB767</f>
        <v>204.13</v>
      </c>
      <c r="CZ767">
        <f>AF767</f>
        <v>31.26</v>
      </c>
      <c r="DA767">
        <f>AJ767</f>
        <v>6.53</v>
      </c>
      <c r="DB767">
        <v>0</v>
      </c>
    </row>
    <row r="768" spans="1:106" x14ac:dyDescent="0.2">
      <c r="A768">
        <f>ROW(Source!A419)</f>
        <v>419</v>
      </c>
      <c r="B768">
        <v>16483255</v>
      </c>
      <c r="C768">
        <v>16484672</v>
      </c>
      <c r="D768">
        <v>15170076</v>
      </c>
      <c r="E768">
        <v>1</v>
      </c>
      <c r="F768">
        <v>1</v>
      </c>
      <c r="G768">
        <v>1</v>
      </c>
      <c r="H768">
        <v>3</v>
      </c>
      <c r="I768" t="s">
        <v>913</v>
      </c>
      <c r="J768" t="s">
        <v>914</v>
      </c>
      <c r="K768" t="s">
        <v>915</v>
      </c>
      <c r="L768">
        <v>1356</v>
      </c>
      <c r="N768">
        <v>1010</v>
      </c>
      <c r="O768" t="s">
        <v>127</v>
      </c>
      <c r="P768" t="s">
        <v>127</v>
      </c>
      <c r="Q768">
        <v>1000</v>
      </c>
      <c r="W768">
        <v>0</v>
      </c>
      <c r="X768">
        <v>1975348994</v>
      </c>
      <c r="Y768">
        <v>0</v>
      </c>
      <c r="AA768">
        <v>1175.4000000000001</v>
      </c>
      <c r="AB768">
        <v>0</v>
      </c>
      <c r="AC768">
        <v>0</v>
      </c>
      <c r="AD768">
        <v>0</v>
      </c>
      <c r="AE768">
        <v>180</v>
      </c>
      <c r="AF768">
        <v>0</v>
      </c>
      <c r="AG768">
        <v>0</v>
      </c>
      <c r="AH768">
        <v>0</v>
      </c>
      <c r="AI768">
        <v>6.53</v>
      </c>
      <c r="AJ768">
        <v>1</v>
      </c>
      <c r="AK768">
        <v>1</v>
      </c>
      <c r="AL768">
        <v>1</v>
      </c>
      <c r="AN768">
        <v>0</v>
      </c>
      <c r="AO768">
        <v>1</v>
      </c>
      <c r="AP768">
        <v>1</v>
      </c>
      <c r="AQ768">
        <v>0</v>
      </c>
      <c r="AR768">
        <v>0</v>
      </c>
      <c r="AS768" t="s">
        <v>4</v>
      </c>
      <c r="AT768">
        <v>0.2</v>
      </c>
      <c r="AU768" t="s">
        <v>20</v>
      </c>
      <c r="AV768">
        <v>0</v>
      </c>
      <c r="AW768">
        <v>2</v>
      </c>
      <c r="AX768">
        <v>16484682</v>
      </c>
      <c r="AY768">
        <v>1</v>
      </c>
      <c r="AZ768">
        <v>0</v>
      </c>
      <c r="BA768">
        <v>758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Y768*Source!I419</f>
        <v>0</v>
      </c>
      <c r="CY768">
        <f>AA768</f>
        <v>1175.4000000000001</v>
      </c>
      <c r="CZ768">
        <f>AE768</f>
        <v>180</v>
      </c>
      <c r="DA768">
        <f>AI768</f>
        <v>6.53</v>
      </c>
      <c r="DB768">
        <v>0</v>
      </c>
    </row>
    <row r="769" spans="1:106" x14ac:dyDescent="0.2">
      <c r="A769">
        <f>ROW(Source!A419)</f>
        <v>419</v>
      </c>
      <c r="B769">
        <v>16483255</v>
      </c>
      <c r="C769">
        <v>16484672</v>
      </c>
      <c r="D769">
        <v>15170438</v>
      </c>
      <c r="E769">
        <v>1</v>
      </c>
      <c r="F769">
        <v>1</v>
      </c>
      <c r="G769">
        <v>1</v>
      </c>
      <c r="H769">
        <v>3</v>
      </c>
      <c r="I769" t="s">
        <v>916</v>
      </c>
      <c r="J769" t="s">
        <v>917</v>
      </c>
      <c r="K769" t="s">
        <v>918</v>
      </c>
      <c r="L769">
        <v>1348</v>
      </c>
      <c r="N769">
        <v>1009</v>
      </c>
      <c r="O769" t="s">
        <v>199</v>
      </c>
      <c r="P769" t="s">
        <v>199</v>
      </c>
      <c r="Q769">
        <v>1000</v>
      </c>
      <c r="W769">
        <v>0</v>
      </c>
      <c r="X769">
        <v>-1755229539</v>
      </c>
      <c r="Y769">
        <v>0</v>
      </c>
      <c r="AA769">
        <v>81167.899999999994</v>
      </c>
      <c r="AB769">
        <v>0</v>
      </c>
      <c r="AC769">
        <v>0</v>
      </c>
      <c r="AD769">
        <v>0</v>
      </c>
      <c r="AE769">
        <v>12430</v>
      </c>
      <c r="AF769">
        <v>0</v>
      </c>
      <c r="AG769">
        <v>0</v>
      </c>
      <c r="AH769">
        <v>0</v>
      </c>
      <c r="AI769">
        <v>6.53</v>
      </c>
      <c r="AJ769">
        <v>1</v>
      </c>
      <c r="AK769">
        <v>1</v>
      </c>
      <c r="AL769">
        <v>1</v>
      </c>
      <c r="AN769">
        <v>0</v>
      </c>
      <c r="AO769">
        <v>1</v>
      </c>
      <c r="AP769">
        <v>1</v>
      </c>
      <c r="AQ769">
        <v>0</v>
      </c>
      <c r="AR769">
        <v>0</v>
      </c>
      <c r="AS769" t="s">
        <v>4</v>
      </c>
      <c r="AT769">
        <v>1E-3</v>
      </c>
      <c r="AU769" t="s">
        <v>20</v>
      </c>
      <c r="AV769">
        <v>0</v>
      </c>
      <c r="AW769">
        <v>2</v>
      </c>
      <c r="AX769">
        <v>16484683</v>
      </c>
      <c r="AY769">
        <v>1</v>
      </c>
      <c r="AZ769">
        <v>0</v>
      </c>
      <c r="BA769">
        <v>759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Y769*Source!I419</f>
        <v>0</v>
      </c>
      <c r="CY769">
        <f>AA769</f>
        <v>81167.899999999994</v>
      </c>
      <c r="CZ769">
        <f>AE769</f>
        <v>12430</v>
      </c>
      <c r="DA769">
        <f>AI769</f>
        <v>6.53</v>
      </c>
      <c r="DB769">
        <v>0</v>
      </c>
    </row>
    <row r="770" spans="1:106" x14ac:dyDescent="0.2">
      <c r="A770">
        <f>ROW(Source!A419)</f>
        <v>419</v>
      </c>
      <c r="B770">
        <v>16483255</v>
      </c>
      <c r="C770">
        <v>16484672</v>
      </c>
      <c r="D770">
        <v>15164559</v>
      </c>
      <c r="E770">
        <v>17</v>
      </c>
      <c r="F770">
        <v>1</v>
      </c>
      <c r="G770">
        <v>1</v>
      </c>
      <c r="H770">
        <v>3</v>
      </c>
      <c r="I770" t="s">
        <v>908</v>
      </c>
      <c r="J770" t="s">
        <v>4</v>
      </c>
      <c r="K770" t="s">
        <v>909</v>
      </c>
      <c r="L770">
        <v>1374</v>
      </c>
      <c r="N770">
        <v>1013</v>
      </c>
      <c r="O770" t="s">
        <v>910</v>
      </c>
      <c r="P770" t="s">
        <v>910</v>
      </c>
      <c r="Q770">
        <v>1</v>
      </c>
      <c r="W770">
        <v>0</v>
      </c>
      <c r="X770">
        <v>-1731369543</v>
      </c>
      <c r="Y770">
        <v>0</v>
      </c>
      <c r="AA770">
        <v>1</v>
      </c>
      <c r="AB770">
        <v>0</v>
      </c>
      <c r="AC770">
        <v>0</v>
      </c>
      <c r="AD770">
        <v>0</v>
      </c>
      <c r="AE770">
        <v>1</v>
      </c>
      <c r="AF770">
        <v>0</v>
      </c>
      <c r="AG770">
        <v>0</v>
      </c>
      <c r="AH770">
        <v>0</v>
      </c>
      <c r="AI770">
        <v>1</v>
      </c>
      <c r="AJ770">
        <v>1</v>
      </c>
      <c r="AK770">
        <v>1</v>
      </c>
      <c r="AL770">
        <v>1</v>
      </c>
      <c r="AN770">
        <v>0</v>
      </c>
      <c r="AO770">
        <v>1</v>
      </c>
      <c r="AP770">
        <v>1</v>
      </c>
      <c r="AQ770">
        <v>0</v>
      </c>
      <c r="AR770">
        <v>0</v>
      </c>
      <c r="AS770" t="s">
        <v>4</v>
      </c>
      <c r="AT770">
        <v>3.1</v>
      </c>
      <c r="AU770" t="s">
        <v>20</v>
      </c>
      <c r="AV770">
        <v>0</v>
      </c>
      <c r="AW770">
        <v>2</v>
      </c>
      <c r="AX770">
        <v>16484684</v>
      </c>
      <c r="AY770">
        <v>1</v>
      </c>
      <c r="AZ770">
        <v>0</v>
      </c>
      <c r="BA770">
        <v>760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Y770*Source!I419</f>
        <v>0</v>
      </c>
      <c r="CY770">
        <f>AA770</f>
        <v>1</v>
      </c>
      <c r="CZ770">
        <f>AE770</f>
        <v>1</v>
      </c>
      <c r="DA770">
        <f>AI770</f>
        <v>1</v>
      </c>
      <c r="DB770">
        <v>0</v>
      </c>
    </row>
    <row r="771" spans="1:106" x14ac:dyDescent="0.2">
      <c r="A771">
        <f>ROW(Source!A420)</f>
        <v>420</v>
      </c>
      <c r="B771">
        <v>16483241</v>
      </c>
      <c r="C771">
        <v>16484687</v>
      </c>
      <c r="D771">
        <v>15430517</v>
      </c>
      <c r="E771">
        <v>1</v>
      </c>
      <c r="F771">
        <v>1</v>
      </c>
      <c r="G771">
        <v>1</v>
      </c>
      <c r="H771">
        <v>1</v>
      </c>
      <c r="I771" t="s">
        <v>752</v>
      </c>
      <c r="J771" t="s">
        <v>4</v>
      </c>
      <c r="K771" t="s">
        <v>753</v>
      </c>
      <c r="L771">
        <v>1191</v>
      </c>
      <c r="N771">
        <v>1013</v>
      </c>
      <c r="O771" t="s">
        <v>695</v>
      </c>
      <c r="P771" t="s">
        <v>695</v>
      </c>
      <c r="Q771">
        <v>1</v>
      </c>
      <c r="W771">
        <v>0</v>
      </c>
      <c r="X771">
        <v>735429535</v>
      </c>
      <c r="Y771">
        <v>9.64</v>
      </c>
      <c r="AA771">
        <v>0</v>
      </c>
      <c r="AB771">
        <v>0</v>
      </c>
      <c r="AC771">
        <v>0</v>
      </c>
      <c r="AD771">
        <v>7.8</v>
      </c>
      <c r="AE771">
        <v>0</v>
      </c>
      <c r="AF771">
        <v>0</v>
      </c>
      <c r="AG771">
        <v>0</v>
      </c>
      <c r="AH771">
        <v>7.8</v>
      </c>
      <c r="AI771">
        <v>1</v>
      </c>
      <c r="AJ771">
        <v>1</v>
      </c>
      <c r="AK771">
        <v>1</v>
      </c>
      <c r="AL771">
        <v>1</v>
      </c>
      <c r="AN771">
        <v>0</v>
      </c>
      <c r="AO771">
        <v>1</v>
      </c>
      <c r="AP771">
        <v>0</v>
      </c>
      <c r="AQ771">
        <v>0</v>
      </c>
      <c r="AR771">
        <v>0</v>
      </c>
      <c r="AS771" t="s">
        <v>4</v>
      </c>
      <c r="AT771">
        <v>9.64</v>
      </c>
      <c r="AU771" t="s">
        <v>4</v>
      </c>
      <c r="AV771">
        <v>1</v>
      </c>
      <c r="AW771">
        <v>2</v>
      </c>
      <c r="AX771">
        <v>16484688</v>
      </c>
      <c r="AY771">
        <v>1</v>
      </c>
      <c r="AZ771">
        <v>0</v>
      </c>
      <c r="BA771">
        <v>761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Y771*Source!I420</f>
        <v>3.4704000000000002</v>
      </c>
      <c r="CY771">
        <f>AD771</f>
        <v>7.8</v>
      </c>
      <c r="CZ771">
        <f>AH771</f>
        <v>7.8</v>
      </c>
      <c r="DA771">
        <f>AL771</f>
        <v>1</v>
      </c>
      <c r="DB771">
        <v>0</v>
      </c>
    </row>
    <row r="772" spans="1:106" x14ac:dyDescent="0.2">
      <c r="A772">
        <f>ROW(Source!A420)</f>
        <v>420</v>
      </c>
      <c r="B772">
        <v>16483241</v>
      </c>
      <c r="C772">
        <v>16484687</v>
      </c>
      <c r="D772">
        <v>15430395</v>
      </c>
      <c r="E772">
        <v>1</v>
      </c>
      <c r="F772">
        <v>1</v>
      </c>
      <c r="G772">
        <v>1</v>
      </c>
      <c r="H772">
        <v>1</v>
      </c>
      <c r="I772" t="s">
        <v>696</v>
      </c>
      <c r="J772" t="s">
        <v>4</v>
      </c>
      <c r="K772" t="s">
        <v>697</v>
      </c>
      <c r="L772">
        <v>1191</v>
      </c>
      <c r="N772">
        <v>1013</v>
      </c>
      <c r="O772" t="s">
        <v>695</v>
      </c>
      <c r="P772" t="s">
        <v>695</v>
      </c>
      <c r="Q772">
        <v>1</v>
      </c>
      <c r="W772">
        <v>0</v>
      </c>
      <c r="X772">
        <v>-1417349443</v>
      </c>
      <c r="Y772">
        <v>0.01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1</v>
      </c>
      <c r="AJ772">
        <v>1</v>
      </c>
      <c r="AK772">
        <v>1</v>
      </c>
      <c r="AL772">
        <v>1</v>
      </c>
      <c r="AN772">
        <v>0</v>
      </c>
      <c r="AO772">
        <v>1</v>
      </c>
      <c r="AP772">
        <v>0</v>
      </c>
      <c r="AQ772">
        <v>0</v>
      </c>
      <c r="AR772">
        <v>0</v>
      </c>
      <c r="AS772" t="s">
        <v>4</v>
      </c>
      <c r="AT772">
        <v>0.01</v>
      </c>
      <c r="AU772" t="s">
        <v>4</v>
      </c>
      <c r="AV772">
        <v>2</v>
      </c>
      <c r="AW772">
        <v>2</v>
      </c>
      <c r="AX772">
        <v>16484689</v>
      </c>
      <c r="AY772">
        <v>1</v>
      </c>
      <c r="AZ772">
        <v>0</v>
      </c>
      <c r="BA772">
        <v>762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Y772*Source!I420</f>
        <v>3.5999999999999999E-3</v>
      </c>
      <c r="CY772">
        <f>AD772</f>
        <v>0</v>
      </c>
      <c r="CZ772">
        <f>AH772</f>
        <v>0</v>
      </c>
      <c r="DA772">
        <f>AL772</f>
        <v>1</v>
      </c>
      <c r="DB772">
        <v>0</v>
      </c>
    </row>
    <row r="773" spans="1:106" x14ac:dyDescent="0.2">
      <c r="A773">
        <f>ROW(Source!A420)</f>
        <v>420</v>
      </c>
      <c r="B773">
        <v>16483241</v>
      </c>
      <c r="C773">
        <v>16484687</v>
      </c>
      <c r="D773">
        <v>15247974</v>
      </c>
      <c r="E773">
        <v>1</v>
      </c>
      <c r="F773">
        <v>1</v>
      </c>
      <c r="G773">
        <v>1</v>
      </c>
      <c r="H773">
        <v>2</v>
      </c>
      <c r="I773" t="s">
        <v>716</v>
      </c>
      <c r="J773" t="s">
        <v>717</v>
      </c>
      <c r="K773" t="s">
        <v>718</v>
      </c>
      <c r="L773">
        <v>1368</v>
      </c>
      <c r="N773">
        <v>1011</v>
      </c>
      <c r="O773" t="s">
        <v>701</v>
      </c>
      <c r="P773" t="s">
        <v>701</v>
      </c>
      <c r="Q773">
        <v>1</v>
      </c>
      <c r="W773">
        <v>0</v>
      </c>
      <c r="X773">
        <v>1188625873</v>
      </c>
      <c r="Y773">
        <v>0.01</v>
      </c>
      <c r="AA773">
        <v>0</v>
      </c>
      <c r="AB773">
        <v>31.26</v>
      </c>
      <c r="AC773">
        <v>13.5</v>
      </c>
      <c r="AD773">
        <v>0</v>
      </c>
      <c r="AE773">
        <v>0</v>
      </c>
      <c r="AF773">
        <v>31.26</v>
      </c>
      <c r="AG773">
        <v>13.5</v>
      </c>
      <c r="AH773">
        <v>0</v>
      </c>
      <c r="AI773">
        <v>1</v>
      </c>
      <c r="AJ773">
        <v>1</v>
      </c>
      <c r="AK773">
        <v>1</v>
      </c>
      <c r="AL773">
        <v>1</v>
      </c>
      <c r="AN773">
        <v>0</v>
      </c>
      <c r="AO773">
        <v>1</v>
      </c>
      <c r="AP773">
        <v>0</v>
      </c>
      <c r="AQ773">
        <v>0</v>
      </c>
      <c r="AR773">
        <v>0</v>
      </c>
      <c r="AS773" t="s">
        <v>4</v>
      </c>
      <c r="AT773">
        <v>0.01</v>
      </c>
      <c r="AU773" t="s">
        <v>4</v>
      </c>
      <c r="AV773">
        <v>0</v>
      </c>
      <c r="AW773">
        <v>2</v>
      </c>
      <c r="AX773">
        <v>16484690</v>
      </c>
      <c r="AY773">
        <v>1</v>
      </c>
      <c r="AZ773">
        <v>0</v>
      </c>
      <c r="BA773">
        <v>763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Y773*Source!I420</f>
        <v>3.5999999999999999E-3</v>
      </c>
      <c r="CY773">
        <f>AB773</f>
        <v>31.26</v>
      </c>
      <c r="CZ773">
        <f>AF773</f>
        <v>31.26</v>
      </c>
      <c r="DA773">
        <f>AJ773</f>
        <v>1</v>
      </c>
      <c r="DB773">
        <v>0</v>
      </c>
    </row>
    <row r="774" spans="1:106" x14ac:dyDescent="0.2">
      <c r="A774">
        <f>ROW(Source!A421)</f>
        <v>421</v>
      </c>
      <c r="B774">
        <v>16483255</v>
      </c>
      <c r="C774">
        <v>16484687</v>
      </c>
      <c r="D774">
        <v>15430517</v>
      </c>
      <c r="E774">
        <v>1</v>
      </c>
      <c r="F774">
        <v>1</v>
      </c>
      <c r="G774">
        <v>1</v>
      </c>
      <c r="H774">
        <v>1</v>
      </c>
      <c r="I774" t="s">
        <v>752</v>
      </c>
      <c r="J774" t="s">
        <v>4</v>
      </c>
      <c r="K774" t="s">
        <v>753</v>
      </c>
      <c r="L774">
        <v>1191</v>
      </c>
      <c r="N774">
        <v>1013</v>
      </c>
      <c r="O774" t="s">
        <v>695</v>
      </c>
      <c r="P774" t="s">
        <v>695</v>
      </c>
      <c r="Q774">
        <v>1</v>
      </c>
      <c r="W774">
        <v>0</v>
      </c>
      <c r="X774">
        <v>735429535</v>
      </c>
      <c r="Y774">
        <v>9.64</v>
      </c>
      <c r="AA774">
        <v>0</v>
      </c>
      <c r="AB774">
        <v>0</v>
      </c>
      <c r="AC774">
        <v>0</v>
      </c>
      <c r="AD774">
        <v>50.93</v>
      </c>
      <c r="AE774">
        <v>0</v>
      </c>
      <c r="AF774">
        <v>0</v>
      </c>
      <c r="AG774">
        <v>0</v>
      </c>
      <c r="AH774">
        <v>7.8</v>
      </c>
      <c r="AI774">
        <v>1</v>
      </c>
      <c r="AJ774">
        <v>1</v>
      </c>
      <c r="AK774">
        <v>1</v>
      </c>
      <c r="AL774">
        <v>6.53</v>
      </c>
      <c r="AN774">
        <v>0</v>
      </c>
      <c r="AO774">
        <v>1</v>
      </c>
      <c r="AP774">
        <v>0</v>
      </c>
      <c r="AQ774">
        <v>0</v>
      </c>
      <c r="AR774">
        <v>0</v>
      </c>
      <c r="AS774" t="s">
        <v>4</v>
      </c>
      <c r="AT774">
        <v>9.64</v>
      </c>
      <c r="AU774" t="s">
        <v>4</v>
      </c>
      <c r="AV774">
        <v>1</v>
      </c>
      <c r="AW774">
        <v>2</v>
      </c>
      <c r="AX774">
        <v>16484688</v>
      </c>
      <c r="AY774">
        <v>1</v>
      </c>
      <c r="AZ774">
        <v>0</v>
      </c>
      <c r="BA774">
        <v>764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Y774*Source!I421</f>
        <v>3.4704000000000002</v>
      </c>
      <c r="CY774">
        <f>AD774</f>
        <v>50.93</v>
      </c>
      <c r="CZ774">
        <f>AH774</f>
        <v>7.8</v>
      </c>
      <c r="DA774">
        <f>AL774</f>
        <v>6.53</v>
      </c>
      <c r="DB774">
        <v>0</v>
      </c>
    </row>
    <row r="775" spans="1:106" x14ac:dyDescent="0.2">
      <c r="A775">
        <f>ROW(Source!A421)</f>
        <v>421</v>
      </c>
      <c r="B775">
        <v>16483255</v>
      </c>
      <c r="C775">
        <v>16484687</v>
      </c>
      <c r="D775">
        <v>15430395</v>
      </c>
      <c r="E775">
        <v>1</v>
      </c>
      <c r="F775">
        <v>1</v>
      </c>
      <c r="G775">
        <v>1</v>
      </c>
      <c r="H775">
        <v>1</v>
      </c>
      <c r="I775" t="s">
        <v>696</v>
      </c>
      <c r="J775" t="s">
        <v>4</v>
      </c>
      <c r="K775" t="s">
        <v>697</v>
      </c>
      <c r="L775">
        <v>1191</v>
      </c>
      <c r="N775">
        <v>1013</v>
      </c>
      <c r="O775" t="s">
        <v>695</v>
      </c>
      <c r="P775" t="s">
        <v>695</v>
      </c>
      <c r="Q775">
        <v>1</v>
      </c>
      <c r="W775">
        <v>0</v>
      </c>
      <c r="X775">
        <v>-1417349443</v>
      </c>
      <c r="Y775">
        <v>0.01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1</v>
      </c>
      <c r="AJ775">
        <v>1</v>
      </c>
      <c r="AK775">
        <v>6.53</v>
      </c>
      <c r="AL775">
        <v>1</v>
      </c>
      <c r="AN775">
        <v>0</v>
      </c>
      <c r="AO775">
        <v>1</v>
      </c>
      <c r="AP775">
        <v>0</v>
      </c>
      <c r="AQ775">
        <v>0</v>
      </c>
      <c r="AR775">
        <v>0</v>
      </c>
      <c r="AS775" t="s">
        <v>4</v>
      </c>
      <c r="AT775">
        <v>0.01</v>
      </c>
      <c r="AU775" t="s">
        <v>4</v>
      </c>
      <c r="AV775">
        <v>2</v>
      </c>
      <c r="AW775">
        <v>2</v>
      </c>
      <c r="AX775">
        <v>16484689</v>
      </c>
      <c r="AY775">
        <v>1</v>
      </c>
      <c r="AZ775">
        <v>0</v>
      </c>
      <c r="BA775">
        <v>765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Y775*Source!I421</f>
        <v>3.5999999999999999E-3</v>
      </c>
      <c r="CY775">
        <f>AD775</f>
        <v>0</v>
      </c>
      <c r="CZ775">
        <f>AH775</f>
        <v>0</v>
      </c>
      <c r="DA775">
        <f>AL775</f>
        <v>1</v>
      </c>
      <c r="DB775">
        <v>0</v>
      </c>
    </row>
    <row r="776" spans="1:106" x14ac:dyDescent="0.2">
      <c r="A776">
        <f>ROW(Source!A421)</f>
        <v>421</v>
      </c>
      <c r="B776">
        <v>16483255</v>
      </c>
      <c r="C776">
        <v>16484687</v>
      </c>
      <c r="D776">
        <v>15247974</v>
      </c>
      <c r="E776">
        <v>1</v>
      </c>
      <c r="F776">
        <v>1</v>
      </c>
      <c r="G776">
        <v>1</v>
      </c>
      <c r="H776">
        <v>2</v>
      </c>
      <c r="I776" t="s">
        <v>716</v>
      </c>
      <c r="J776" t="s">
        <v>717</v>
      </c>
      <c r="K776" t="s">
        <v>718</v>
      </c>
      <c r="L776">
        <v>1368</v>
      </c>
      <c r="N776">
        <v>1011</v>
      </c>
      <c r="O776" t="s">
        <v>701</v>
      </c>
      <c r="P776" t="s">
        <v>701</v>
      </c>
      <c r="Q776">
        <v>1</v>
      </c>
      <c r="W776">
        <v>0</v>
      </c>
      <c r="X776">
        <v>1188625873</v>
      </c>
      <c r="Y776">
        <v>0.01</v>
      </c>
      <c r="AA776">
        <v>0</v>
      </c>
      <c r="AB776">
        <v>204.13</v>
      </c>
      <c r="AC776">
        <v>13.5</v>
      </c>
      <c r="AD776">
        <v>0</v>
      </c>
      <c r="AE776">
        <v>0</v>
      </c>
      <c r="AF776">
        <v>31.26</v>
      </c>
      <c r="AG776">
        <v>13.5</v>
      </c>
      <c r="AH776">
        <v>0</v>
      </c>
      <c r="AI776">
        <v>1</v>
      </c>
      <c r="AJ776">
        <v>6.53</v>
      </c>
      <c r="AK776">
        <v>1</v>
      </c>
      <c r="AL776">
        <v>1</v>
      </c>
      <c r="AN776">
        <v>0</v>
      </c>
      <c r="AO776">
        <v>1</v>
      </c>
      <c r="AP776">
        <v>0</v>
      </c>
      <c r="AQ776">
        <v>0</v>
      </c>
      <c r="AR776">
        <v>0</v>
      </c>
      <c r="AS776" t="s">
        <v>4</v>
      </c>
      <c r="AT776">
        <v>0.01</v>
      </c>
      <c r="AU776" t="s">
        <v>4</v>
      </c>
      <c r="AV776">
        <v>0</v>
      </c>
      <c r="AW776">
        <v>2</v>
      </c>
      <c r="AX776">
        <v>16484690</v>
      </c>
      <c r="AY776">
        <v>1</v>
      </c>
      <c r="AZ776">
        <v>0</v>
      </c>
      <c r="BA776">
        <v>766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Y776*Source!I421</f>
        <v>3.5999999999999999E-3</v>
      </c>
      <c r="CY776">
        <f>AB776</f>
        <v>204.13</v>
      </c>
      <c r="CZ776">
        <f>AF776</f>
        <v>31.26</v>
      </c>
      <c r="DA776">
        <f>AJ776</f>
        <v>6.53</v>
      </c>
      <c r="DB776">
        <v>0</v>
      </c>
    </row>
    <row r="777" spans="1:106" x14ac:dyDescent="0.2">
      <c r="A777">
        <f>ROW(Source!A422)</f>
        <v>422</v>
      </c>
      <c r="B777">
        <v>16483241</v>
      </c>
      <c r="C777">
        <v>16484691</v>
      </c>
      <c r="D777">
        <v>15438286</v>
      </c>
      <c r="E777">
        <v>1</v>
      </c>
      <c r="F777">
        <v>1</v>
      </c>
      <c r="G777">
        <v>1</v>
      </c>
      <c r="H777">
        <v>1</v>
      </c>
      <c r="I777" t="s">
        <v>876</v>
      </c>
      <c r="J777" t="s">
        <v>4</v>
      </c>
      <c r="K777" t="s">
        <v>877</v>
      </c>
      <c r="L777">
        <v>1191</v>
      </c>
      <c r="N777">
        <v>1013</v>
      </c>
      <c r="O777" t="s">
        <v>695</v>
      </c>
      <c r="P777" t="s">
        <v>695</v>
      </c>
      <c r="Q777">
        <v>1</v>
      </c>
      <c r="W777">
        <v>0</v>
      </c>
      <c r="X777">
        <v>-1027537862</v>
      </c>
      <c r="Y777">
        <v>15.2</v>
      </c>
      <c r="AA777">
        <v>0</v>
      </c>
      <c r="AB777">
        <v>0</v>
      </c>
      <c r="AC777">
        <v>0</v>
      </c>
      <c r="AD777">
        <v>9.18</v>
      </c>
      <c r="AE777">
        <v>0</v>
      </c>
      <c r="AF777">
        <v>0</v>
      </c>
      <c r="AG777">
        <v>0</v>
      </c>
      <c r="AH777">
        <v>9.18</v>
      </c>
      <c r="AI777">
        <v>1</v>
      </c>
      <c r="AJ777">
        <v>1</v>
      </c>
      <c r="AK777">
        <v>1</v>
      </c>
      <c r="AL777">
        <v>1</v>
      </c>
      <c r="AN777">
        <v>0</v>
      </c>
      <c r="AO777">
        <v>1</v>
      </c>
      <c r="AP777">
        <v>0</v>
      </c>
      <c r="AQ777">
        <v>0</v>
      </c>
      <c r="AR777">
        <v>0</v>
      </c>
      <c r="AS777" t="s">
        <v>4</v>
      </c>
      <c r="AT777">
        <v>15.2</v>
      </c>
      <c r="AU777" t="s">
        <v>4</v>
      </c>
      <c r="AV777">
        <v>1</v>
      </c>
      <c r="AW777">
        <v>2</v>
      </c>
      <c r="AX777">
        <v>16484692</v>
      </c>
      <c r="AY777">
        <v>1</v>
      </c>
      <c r="AZ777">
        <v>0</v>
      </c>
      <c r="BA777">
        <v>767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Y777*Source!I422</f>
        <v>10.943999999999999</v>
      </c>
      <c r="CY777">
        <f>AD777</f>
        <v>9.18</v>
      </c>
      <c r="CZ777">
        <f>AH777</f>
        <v>9.18</v>
      </c>
      <c r="DA777">
        <f>AL777</f>
        <v>1</v>
      </c>
      <c r="DB777">
        <v>0</v>
      </c>
    </row>
    <row r="778" spans="1:106" x14ac:dyDescent="0.2">
      <c r="A778">
        <f>ROW(Source!A422)</f>
        <v>422</v>
      </c>
      <c r="B778">
        <v>16483241</v>
      </c>
      <c r="C778">
        <v>16484691</v>
      </c>
      <c r="D778">
        <v>15170155</v>
      </c>
      <c r="E778">
        <v>1</v>
      </c>
      <c r="F778">
        <v>1</v>
      </c>
      <c r="G778">
        <v>1</v>
      </c>
      <c r="H778">
        <v>3</v>
      </c>
      <c r="I778" t="s">
        <v>811</v>
      </c>
      <c r="J778" t="s">
        <v>812</v>
      </c>
      <c r="K778" t="s">
        <v>813</v>
      </c>
      <c r="L778">
        <v>1355</v>
      </c>
      <c r="N778">
        <v>1010</v>
      </c>
      <c r="O778" t="s">
        <v>258</v>
      </c>
      <c r="P778" t="s">
        <v>258</v>
      </c>
      <c r="Q778">
        <v>100</v>
      </c>
      <c r="W778">
        <v>0</v>
      </c>
      <c r="X778">
        <v>1135215184</v>
      </c>
      <c r="Y778">
        <v>1.75</v>
      </c>
      <c r="AA778">
        <v>8</v>
      </c>
      <c r="AB778">
        <v>0</v>
      </c>
      <c r="AC778">
        <v>0</v>
      </c>
      <c r="AD778">
        <v>0</v>
      </c>
      <c r="AE778">
        <v>8</v>
      </c>
      <c r="AF778">
        <v>0</v>
      </c>
      <c r="AG778">
        <v>0</v>
      </c>
      <c r="AH778">
        <v>0</v>
      </c>
      <c r="AI778">
        <v>1</v>
      </c>
      <c r="AJ778">
        <v>1</v>
      </c>
      <c r="AK778">
        <v>1</v>
      </c>
      <c r="AL778">
        <v>1</v>
      </c>
      <c r="AN778">
        <v>0</v>
      </c>
      <c r="AO778">
        <v>1</v>
      </c>
      <c r="AP778">
        <v>0</v>
      </c>
      <c r="AQ778">
        <v>0</v>
      </c>
      <c r="AR778">
        <v>0</v>
      </c>
      <c r="AS778" t="s">
        <v>4</v>
      </c>
      <c r="AT778">
        <v>1.75</v>
      </c>
      <c r="AU778" t="s">
        <v>4</v>
      </c>
      <c r="AV778">
        <v>0</v>
      </c>
      <c r="AW778">
        <v>2</v>
      </c>
      <c r="AX778">
        <v>16484693</v>
      </c>
      <c r="AY778">
        <v>1</v>
      </c>
      <c r="AZ778">
        <v>0</v>
      </c>
      <c r="BA778">
        <v>768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Y778*Source!I422</f>
        <v>1.26</v>
      </c>
      <c r="CY778">
        <f>AA778</f>
        <v>8</v>
      </c>
      <c r="CZ778">
        <f>AE778</f>
        <v>8</v>
      </c>
      <c r="DA778">
        <f>AI778</f>
        <v>1</v>
      </c>
      <c r="DB778">
        <v>0</v>
      </c>
    </row>
    <row r="779" spans="1:106" x14ac:dyDescent="0.2">
      <c r="A779">
        <f>ROW(Source!A422)</f>
        <v>422</v>
      </c>
      <c r="B779">
        <v>16483241</v>
      </c>
      <c r="C779">
        <v>16484691</v>
      </c>
      <c r="D779">
        <v>15233695</v>
      </c>
      <c r="E779">
        <v>1</v>
      </c>
      <c r="F779">
        <v>1</v>
      </c>
      <c r="G779">
        <v>1</v>
      </c>
      <c r="H779">
        <v>3</v>
      </c>
      <c r="I779" t="s">
        <v>570</v>
      </c>
      <c r="J779" t="s">
        <v>572</v>
      </c>
      <c r="K779" t="s">
        <v>571</v>
      </c>
      <c r="L779">
        <v>1302</v>
      </c>
      <c r="N779">
        <v>1003</v>
      </c>
      <c r="O779" t="s">
        <v>116</v>
      </c>
      <c r="P779" t="s">
        <v>116</v>
      </c>
      <c r="Q779">
        <v>10</v>
      </c>
      <c r="W779">
        <v>0</v>
      </c>
      <c r="X779">
        <v>1802750156</v>
      </c>
      <c r="Y779">
        <v>10</v>
      </c>
      <c r="AA779">
        <v>24.54</v>
      </c>
      <c r="AB779">
        <v>0</v>
      </c>
      <c r="AC779">
        <v>0</v>
      </c>
      <c r="AD779">
        <v>0</v>
      </c>
      <c r="AE779">
        <v>24.54</v>
      </c>
      <c r="AF779">
        <v>0</v>
      </c>
      <c r="AG779">
        <v>0</v>
      </c>
      <c r="AH779">
        <v>0</v>
      </c>
      <c r="AI779">
        <v>1</v>
      </c>
      <c r="AJ779">
        <v>1</v>
      </c>
      <c r="AK779">
        <v>1</v>
      </c>
      <c r="AL779">
        <v>1</v>
      </c>
      <c r="AN779">
        <v>0</v>
      </c>
      <c r="AO779">
        <v>0</v>
      </c>
      <c r="AP779">
        <v>0</v>
      </c>
      <c r="AQ779">
        <v>0</v>
      </c>
      <c r="AR779">
        <v>0</v>
      </c>
      <c r="AS779" t="s">
        <v>4</v>
      </c>
      <c r="AT779">
        <v>10</v>
      </c>
      <c r="AU779" t="s">
        <v>4</v>
      </c>
      <c r="AV779">
        <v>0</v>
      </c>
      <c r="AW779">
        <v>1</v>
      </c>
      <c r="AX779">
        <v>-1</v>
      </c>
      <c r="AY779">
        <v>0</v>
      </c>
      <c r="AZ779">
        <v>0</v>
      </c>
      <c r="BA779" t="s">
        <v>4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Y779*Source!I422</f>
        <v>7.1999999999999993</v>
      </c>
      <c r="CY779">
        <f>AA779</f>
        <v>24.54</v>
      </c>
      <c r="CZ779">
        <f>AE779</f>
        <v>24.54</v>
      </c>
      <c r="DA779">
        <f>AI779</f>
        <v>1</v>
      </c>
      <c r="DB779">
        <v>0</v>
      </c>
    </row>
    <row r="780" spans="1:106" x14ac:dyDescent="0.2">
      <c r="A780">
        <f>ROW(Source!A422)</f>
        <v>422</v>
      </c>
      <c r="B780">
        <v>16483241</v>
      </c>
      <c r="C780">
        <v>16484691</v>
      </c>
      <c r="D780">
        <v>15164559</v>
      </c>
      <c r="E780">
        <v>17</v>
      </c>
      <c r="F780">
        <v>1</v>
      </c>
      <c r="G780">
        <v>1</v>
      </c>
      <c r="H780">
        <v>3</v>
      </c>
      <c r="I780" t="s">
        <v>908</v>
      </c>
      <c r="J780" t="s">
        <v>4</v>
      </c>
      <c r="K780" t="s">
        <v>909</v>
      </c>
      <c r="L780">
        <v>1374</v>
      </c>
      <c r="N780">
        <v>1013</v>
      </c>
      <c r="O780" t="s">
        <v>910</v>
      </c>
      <c r="P780" t="s">
        <v>910</v>
      </c>
      <c r="Q780">
        <v>1</v>
      </c>
      <c r="W780">
        <v>0</v>
      </c>
      <c r="X780">
        <v>-1731369543</v>
      </c>
      <c r="Y780">
        <v>2.79</v>
      </c>
      <c r="AA780">
        <v>1</v>
      </c>
      <c r="AB780">
        <v>0</v>
      </c>
      <c r="AC780">
        <v>0</v>
      </c>
      <c r="AD780">
        <v>0</v>
      </c>
      <c r="AE780">
        <v>1</v>
      </c>
      <c r="AF780">
        <v>0</v>
      </c>
      <c r="AG780">
        <v>0</v>
      </c>
      <c r="AH780">
        <v>0</v>
      </c>
      <c r="AI780">
        <v>1</v>
      </c>
      <c r="AJ780">
        <v>1</v>
      </c>
      <c r="AK780">
        <v>1</v>
      </c>
      <c r="AL780">
        <v>1</v>
      </c>
      <c r="AN780">
        <v>0</v>
      </c>
      <c r="AO780">
        <v>1</v>
      </c>
      <c r="AP780">
        <v>0</v>
      </c>
      <c r="AQ780">
        <v>0</v>
      </c>
      <c r="AR780">
        <v>0</v>
      </c>
      <c r="AS780" t="s">
        <v>4</v>
      </c>
      <c r="AT780">
        <v>2.79</v>
      </c>
      <c r="AU780" t="s">
        <v>4</v>
      </c>
      <c r="AV780">
        <v>0</v>
      </c>
      <c r="AW780">
        <v>2</v>
      </c>
      <c r="AX780">
        <v>16484694</v>
      </c>
      <c r="AY780">
        <v>1</v>
      </c>
      <c r="AZ780">
        <v>0</v>
      </c>
      <c r="BA780">
        <v>769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Y780*Source!I422</f>
        <v>2.0087999999999999</v>
      </c>
      <c r="CY780">
        <f>AA780</f>
        <v>1</v>
      </c>
      <c r="CZ780">
        <f>AE780</f>
        <v>1</v>
      </c>
      <c r="DA780">
        <f>AI780</f>
        <v>1</v>
      </c>
      <c r="DB780">
        <v>0</v>
      </c>
    </row>
    <row r="781" spans="1:106" x14ac:dyDescent="0.2">
      <c r="A781">
        <f>ROW(Source!A423)</f>
        <v>423</v>
      </c>
      <c r="B781">
        <v>16483255</v>
      </c>
      <c r="C781">
        <v>16484691</v>
      </c>
      <c r="D781">
        <v>15438286</v>
      </c>
      <c r="E781">
        <v>1</v>
      </c>
      <c r="F781">
        <v>1</v>
      </c>
      <c r="G781">
        <v>1</v>
      </c>
      <c r="H781">
        <v>1</v>
      </c>
      <c r="I781" t="s">
        <v>876</v>
      </c>
      <c r="J781" t="s">
        <v>4</v>
      </c>
      <c r="K781" t="s">
        <v>877</v>
      </c>
      <c r="L781">
        <v>1191</v>
      </c>
      <c r="N781">
        <v>1013</v>
      </c>
      <c r="O781" t="s">
        <v>695</v>
      </c>
      <c r="P781" t="s">
        <v>695</v>
      </c>
      <c r="Q781">
        <v>1</v>
      </c>
      <c r="W781">
        <v>0</v>
      </c>
      <c r="X781">
        <v>-1027537862</v>
      </c>
      <c r="Y781">
        <v>15.2</v>
      </c>
      <c r="AA781">
        <v>0</v>
      </c>
      <c r="AB781">
        <v>0</v>
      </c>
      <c r="AC781">
        <v>0</v>
      </c>
      <c r="AD781">
        <v>59.95</v>
      </c>
      <c r="AE781">
        <v>0</v>
      </c>
      <c r="AF781">
        <v>0</v>
      </c>
      <c r="AG781">
        <v>0</v>
      </c>
      <c r="AH781">
        <v>9.18</v>
      </c>
      <c r="AI781">
        <v>1</v>
      </c>
      <c r="AJ781">
        <v>1</v>
      </c>
      <c r="AK781">
        <v>1</v>
      </c>
      <c r="AL781">
        <v>6.53</v>
      </c>
      <c r="AN781">
        <v>0</v>
      </c>
      <c r="AO781">
        <v>1</v>
      </c>
      <c r="AP781">
        <v>0</v>
      </c>
      <c r="AQ781">
        <v>0</v>
      </c>
      <c r="AR781">
        <v>0</v>
      </c>
      <c r="AS781" t="s">
        <v>4</v>
      </c>
      <c r="AT781">
        <v>15.2</v>
      </c>
      <c r="AU781" t="s">
        <v>4</v>
      </c>
      <c r="AV781">
        <v>1</v>
      </c>
      <c r="AW781">
        <v>2</v>
      </c>
      <c r="AX781">
        <v>16484692</v>
      </c>
      <c r="AY781">
        <v>1</v>
      </c>
      <c r="AZ781">
        <v>0</v>
      </c>
      <c r="BA781">
        <v>770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Y781*Source!I423</f>
        <v>10.943999999999999</v>
      </c>
      <c r="CY781">
        <f>AD781</f>
        <v>59.95</v>
      </c>
      <c r="CZ781">
        <f>AH781</f>
        <v>9.18</v>
      </c>
      <c r="DA781">
        <f>AL781</f>
        <v>6.53</v>
      </c>
      <c r="DB781">
        <v>0</v>
      </c>
    </row>
    <row r="782" spans="1:106" x14ac:dyDescent="0.2">
      <c r="A782">
        <f>ROW(Source!A423)</f>
        <v>423</v>
      </c>
      <c r="B782">
        <v>16483255</v>
      </c>
      <c r="C782">
        <v>16484691</v>
      </c>
      <c r="D782">
        <v>15170155</v>
      </c>
      <c r="E782">
        <v>1</v>
      </c>
      <c r="F782">
        <v>1</v>
      </c>
      <c r="G782">
        <v>1</v>
      </c>
      <c r="H782">
        <v>3</v>
      </c>
      <c r="I782" t="s">
        <v>811</v>
      </c>
      <c r="J782" t="s">
        <v>812</v>
      </c>
      <c r="K782" t="s">
        <v>813</v>
      </c>
      <c r="L782">
        <v>1355</v>
      </c>
      <c r="N782">
        <v>1010</v>
      </c>
      <c r="O782" t="s">
        <v>258</v>
      </c>
      <c r="P782" t="s">
        <v>258</v>
      </c>
      <c r="Q782">
        <v>100</v>
      </c>
      <c r="W782">
        <v>0</v>
      </c>
      <c r="X782">
        <v>1135215184</v>
      </c>
      <c r="Y782">
        <v>1.75</v>
      </c>
      <c r="AA782">
        <v>52.24</v>
      </c>
      <c r="AB782">
        <v>0</v>
      </c>
      <c r="AC782">
        <v>0</v>
      </c>
      <c r="AD782">
        <v>0</v>
      </c>
      <c r="AE782">
        <v>8</v>
      </c>
      <c r="AF782">
        <v>0</v>
      </c>
      <c r="AG782">
        <v>0</v>
      </c>
      <c r="AH782">
        <v>0</v>
      </c>
      <c r="AI782">
        <v>6.53</v>
      </c>
      <c r="AJ782">
        <v>1</v>
      </c>
      <c r="AK782">
        <v>1</v>
      </c>
      <c r="AL782">
        <v>1</v>
      </c>
      <c r="AN782">
        <v>0</v>
      </c>
      <c r="AO782">
        <v>1</v>
      </c>
      <c r="AP782">
        <v>0</v>
      </c>
      <c r="AQ782">
        <v>0</v>
      </c>
      <c r="AR782">
        <v>0</v>
      </c>
      <c r="AS782" t="s">
        <v>4</v>
      </c>
      <c r="AT782">
        <v>1.75</v>
      </c>
      <c r="AU782" t="s">
        <v>4</v>
      </c>
      <c r="AV782">
        <v>0</v>
      </c>
      <c r="AW782">
        <v>2</v>
      </c>
      <c r="AX782">
        <v>16484693</v>
      </c>
      <c r="AY782">
        <v>1</v>
      </c>
      <c r="AZ782">
        <v>0</v>
      </c>
      <c r="BA782">
        <v>771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Y782*Source!I423</f>
        <v>1.26</v>
      </c>
      <c r="CY782">
        <f>AA782</f>
        <v>52.24</v>
      </c>
      <c r="CZ782">
        <f>AE782</f>
        <v>8</v>
      </c>
      <c r="DA782">
        <f>AI782</f>
        <v>6.53</v>
      </c>
      <c r="DB782">
        <v>0</v>
      </c>
    </row>
    <row r="783" spans="1:106" x14ac:dyDescent="0.2">
      <c r="A783">
        <f>ROW(Source!A423)</f>
        <v>423</v>
      </c>
      <c r="B783">
        <v>16483255</v>
      </c>
      <c r="C783">
        <v>16484691</v>
      </c>
      <c r="D783">
        <v>15233695</v>
      </c>
      <c r="E783">
        <v>1</v>
      </c>
      <c r="F783">
        <v>1</v>
      </c>
      <c r="G783">
        <v>1</v>
      </c>
      <c r="H783">
        <v>3</v>
      </c>
      <c r="I783" t="s">
        <v>570</v>
      </c>
      <c r="J783" t="s">
        <v>572</v>
      </c>
      <c r="K783" t="s">
        <v>571</v>
      </c>
      <c r="L783">
        <v>1302</v>
      </c>
      <c r="N783">
        <v>1003</v>
      </c>
      <c r="O783" t="s">
        <v>116</v>
      </c>
      <c r="P783" t="s">
        <v>116</v>
      </c>
      <c r="Q783">
        <v>10</v>
      </c>
      <c r="W783">
        <v>0</v>
      </c>
      <c r="X783">
        <v>1802750156</v>
      </c>
      <c r="Y783">
        <v>10</v>
      </c>
      <c r="AA783">
        <v>160.25</v>
      </c>
      <c r="AB783">
        <v>0</v>
      </c>
      <c r="AC783">
        <v>0</v>
      </c>
      <c r="AD783">
        <v>0</v>
      </c>
      <c r="AE783">
        <v>24.54</v>
      </c>
      <c r="AF783">
        <v>0</v>
      </c>
      <c r="AG783">
        <v>0</v>
      </c>
      <c r="AH783">
        <v>0</v>
      </c>
      <c r="AI783">
        <v>6.53</v>
      </c>
      <c r="AJ783">
        <v>1</v>
      </c>
      <c r="AK783">
        <v>1</v>
      </c>
      <c r="AL783">
        <v>1</v>
      </c>
      <c r="AN783">
        <v>0</v>
      </c>
      <c r="AO783">
        <v>0</v>
      </c>
      <c r="AP783">
        <v>0</v>
      </c>
      <c r="AQ783">
        <v>0</v>
      </c>
      <c r="AR783">
        <v>0</v>
      </c>
      <c r="AS783" t="s">
        <v>4</v>
      </c>
      <c r="AT783">
        <v>10</v>
      </c>
      <c r="AU783" t="s">
        <v>4</v>
      </c>
      <c r="AV783">
        <v>0</v>
      </c>
      <c r="AW783">
        <v>1</v>
      </c>
      <c r="AX783">
        <v>-1</v>
      </c>
      <c r="AY783">
        <v>0</v>
      </c>
      <c r="AZ783">
        <v>0</v>
      </c>
      <c r="BA783" t="s">
        <v>4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Y783*Source!I423</f>
        <v>7.1999999999999993</v>
      </c>
      <c r="CY783">
        <f>AA783</f>
        <v>160.25</v>
      </c>
      <c r="CZ783">
        <f>AE783</f>
        <v>24.54</v>
      </c>
      <c r="DA783">
        <f>AI783</f>
        <v>6.53</v>
      </c>
      <c r="DB783">
        <v>0</v>
      </c>
    </row>
    <row r="784" spans="1:106" x14ac:dyDescent="0.2">
      <c r="A784">
        <f>ROW(Source!A423)</f>
        <v>423</v>
      </c>
      <c r="B784">
        <v>16483255</v>
      </c>
      <c r="C784">
        <v>16484691</v>
      </c>
      <c r="D784">
        <v>15164559</v>
      </c>
      <c r="E784">
        <v>17</v>
      </c>
      <c r="F784">
        <v>1</v>
      </c>
      <c r="G784">
        <v>1</v>
      </c>
      <c r="H784">
        <v>3</v>
      </c>
      <c r="I784" t="s">
        <v>908</v>
      </c>
      <c r="J784" t="s">
        <v>4</v>
      </c>
      <c r="K784" t="s">
        <v>909</v>
      </c>
      <c r="L784">
        <v>1374</v>
      </c>
      <c r="N784">
        <v>1013</v>
      </c>
      <c r="O784" t="s">
        <v>910</v>
      </c>
      <c r="P784" t="s">
        <v>910</v>
      </c>
      <c r="Q784">
        <v>1</v>
      </c>
      <c r="W784">
        <v>0</v>
      </c>
      <c r="X784">
        <v>-1731369543</v>
      </c>
      <c r="Y784">
        <v>2.79</v>
      </c>
      <c r="AA784">
        <v>1</v>
      </c>
      <c r="AB784">
        <v>0</v>
      </c>
      <c r="AC784">
        <v>0</v>
      </c>
      <c r="AD784">
        <v>0</v>
      </c>
      <c r="AE784">
        <v>1</v>
      </c>
      <c r="AF784">
        <v>0</v>
      </c>
      <c r="AG784">
        <v>0</v>
      </c>
      <c r="AH784">
        <v>0</v>
      </c>
      <c r="AI784">
        <v>1</v>
      </c>
      <c r="AJ784">
        <v>1</v>
      </c>
      <c r="AK784">
        <v>1</v>
      </c>
      <c r="AL784">
        <v>1</v>
      </c>
      <c r="AN784">
        <v>0</v>
      </c>
      <c r="AO784">
        <v>1</v>
      </c>
      <c r="AP784">
        <v>0</v>
      </c>
      <c r="AQ784">
        <v>0</v>
      </c>
      <c r="AR784">
        <v>0</v>
      </c>
      <c r="AS784" t="s">
        <v>4</v>
      </c>
      <c r="AT784">
        <v>2.79</v>
      </c>
      <c r="AU784" t="s">
        <v>4</v>
      </c>
      <c r="AV784">
        <v>0</v>
      </c>
      <c r="AW784">
        <v>2</v>
      </c>
      <c r="AX784">
        <v>16484694</v>
      </c>
      <c r="AY784">
        <v>1</v>
      </c>
      <c r="AZ784">
        <v>0</v>
      </c>
      <c r="BA784">
        <v>772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Y784*Source!I423</f>
        <v>2.0087999999999999</v>
      </c>
      <c r="CY784">
        <f>AA784</f>
        <v>1</v>
      </c>
      <c r="CZ784">
        <f>AE784</f>
        <v>1</v>
      </c>
      <c r="DA784">
        <f>AI784</f>
        <v>1</v>
      </c>
      <c r="DB784">
        <v>0</v>
      </c>
    </row>
    <row r="785" spans="1:106" x14ac:dyDescent="0.2">
      <c r="A785">
        <f>ROW(Source!A426)</f>
        <v>426</v>
      </c>
      <c r="B785">
        <v>16483241</v>
      </c>
      <c r="C785">
        <v>16484709</v>
      </c>
      <c r="D785">
        <v>15430397</v>
      </c>
      <c r="E785">
        <v>1</v>
      </c>
      <c r="F785">
        <v>1</v>
      </c>
      <c r="G785">
        <v>1</v>
      </c>
      <c r="H785">
        <v>1</v>
      </c>
      <c r="I785" t="s">
        <v>761</v>
      </c>
      <c r="J785" t="s">
        <v>4</v>
      </c>
      <c r="K785" t="s">
        <v>762</v>
      </c>
      <c r="L785">
        <v>1191</v>
      </c>
      <c r="N785">
        <v>1013</v>
      </c>
      <c r="O785" t="s">
        <v>695</v>
      </c>
      <c r="P785" t="s">
        <v>695</v>
      </c>
      <c r="Q785">
        <v>1</v>
      </c>
      <c r="W785">
        <v>0</v>
      </c>
      <c r="X785">
        <v>-1081351934</v>
      </c>
      <c r="Y785">
        <v>5.39</v>
      </c>
      <c r="AA785">
        <v>0</v>
      </c>
      <c r="AB785">
        <v>0</v>
      </c>
      <c r="AC785">
        <v>0</v>
      </c>
      <c r="AD785">
        <v>9.4</v>
      </c>
      <c r="AE785">
        <v>0</v>
      </c>
      <c r="AF785">
        <v>0</v>
      </c>
      <c r="AG785">
        <v>0</v>
      </c>
      <c r="AH785">
        <v>9.4</v>
      </c>
      <c r="AI785">
        <v>1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0</v>
      </c>
      <c r="AQ785">
        <v>0</v>
      </c>
      <c r="AR785">
        <v>0</v>
      </c>
      <c r="AS785" t="s">
        <v>4</v>
      </c>
      <c r="AT785">
        <v>5.39</v>
      </c>
      <c r="AU785" t="s">
        <v>4</v>
      </c>
      <c r="AV785">
        <v>1</v>
      </c>
      <c r="AW785">
        <v>2</v>
      </c>
      <c r="AX785">
        <v>16484710</v>
      </c>
      <c r="AY785">
        <v>1</v>
      </c>
      <c r="AZ785">
        <v>0</v>
      </c>
      <c r="BA785">
        <v>773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Y785*Source!I426</f>
        <v>3.8807999999999998</v>
      </c>
      <c r="CY785">
        <f>AD785</f>
        <v>9.4</v>
      </c>
      <c r="CZ785">
        <f>AH785</f>
        <v>9.4</v>
      </c>
      <c r="DA785">
        <f>AL785</f>
        <v>1</v>
      </c>
      <c r="DB785">
        <v>0</v>
      </c>
    </row>
    <row r="786" spans="1:106" x14ac:dyDescent="0.2">
      <c r="A786">
        <f>ROW(Source!A426)</f>
        <v>426</v>
      </c>
      <c r="B786">
        <v>16483241</v>
      </c>
      <c r="C786">
        <v>16484709</v>
      </c>
      <c r="D786">
        <v>15430395</v>
      </c>
      <c r="E786">
        <v>1</v>
      </c>
      <c r="F786">
        <v>1</v>
      </c>
      <c r="G786">
        <v>1</v>
      </c>
      <c r="H786">
        <v>1</v>
      </c>
      <c r="I786" t="s">
        <v>696</v>
      </c>
      <c r="J786" t="s">
        <v>4</v>
      </c>
      <c r="K786" t="s">
        <v>697</v>
      </c>
      <c r="L786">
        <v>1191</v>
      </c>
      <c r="N786">
        <v>1013</v>
      </c>
      <c r="O786" t="s">
        <v>695</v>
      </c>
      <c r="P786" t="s">
        <v>695</v>
      </c>
      <c r="Q786">
        <v>1</v>
      </c>
      <c r="W786">
        <v>0</v>
      </c>
      <c r="X786">
        <v>-1417349443</v>
      </c>
      <c r="Y786">
        <v>0.04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1</v>
      </c>
      <c r="AJ786">
        <v>1</v>
      </c>
      <c r="AK786">
        <v>1</v>
      </c>
      <c r="AL786">
        <v>1</v>
      </c>
      <c r="AN786">
        <v>0</v>
      </c>
      <c r="AO786">
        <v>1</v>
      </c>
      <c r="AP786">
        <v>0</v>
      </c>
      <c r="AQ786">
        <v>0</v>
      </c>
      <c r="AR786">
        <v>0</v>
      </c>
      <c r="AS786" t="s">
        <v>4</v>
      </c>
      <c r="AT786">
        <v>0.04</v>
      </c>
      <c r="AU786" t="s">
        <v>4</v>
      </c>
      <c r="AV786">
        <v>2</v>
      </c>
      <c r="AW786">
        <v>2</v>
      </c>
      <c r="AX786">
        <v>16484711</v>
      </c>
      <c r="AY786">
        <v>1</v>
      </c>
      <c r="AZ786">
        <v>0</v>
      </c>
      <c r="BA786">
        <v>774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Y786*Source!I426</f>
        <v>2.8799999999999999E-2</v>
      </c>
      <c r="CY786">
        <f>AD786</f>
        <v>0</v>
      </c>
      <c r="CZ786">
        <f>AH786</f>
        <v>0</v>
      </c>
      <c r="DA786">
        <f>AL786</f>
        <v>1</v>
      </c>
      <c r="DB786">
        <v>0</v>
      </c>
    </row>
    <row r="787" spans="1:106" x14ac:dyDescent="0.2">
      <c r="A787">
        <f>ROW(Source!A426)</f>
        <v>426</v>
      </c>
      <c r="B787">
        <v>16483241</v>
      </c>
      <c r="C787">
        <v>16484709</v>
      </c>
      <c r="D787">
        <v>15247680</v>
      </c>
      <c r="E787">
        <v>1</v>
      </c>
      <c r="F787">
        <v>1</v>
      </c>
      <c r="G787">
        <v>1</v>
      </c>
      <c r="H787">
        <v>2</v>
      </c>
      <c r="I787" t="s">
        <v>726</v>
      </c>
      <c r="J787" t="s">
        <v>727</v>
      </c>
      <c r="K787" t="s">
        <v>728</v>
      </c>
      <c r="L787">
        <v>1368</v>
      </c>
      <c r="N787">
        <v>1011</v>
      </c>
      <c r="O787" t="s">
        <v>701</v>
      </c>
      <c r="P787" t="s">
        <v>701</v>
      </c>
      <c r="Q787">
        <v>1</v>
      </c>
      <c r="W787">
        <v>0</v>
      </c>
      <c r="X787">
        <v>-1718674368</v>
      </c>
      <c r="Y787">
        <v>0.02</v>
      </c>
      <c r="AA787">
        <v>0</v>
      </c>
      <c r="AB787">
        <v>111.99</v>
      </c>
      <c r="AC787">
        <v>13.5</v>
      </c>
      <c r="AD787">
        <v>0</v>
      </c>
      <c r="AE787">
        <v>0</v>
      </c>
      <c r="AF787">
        <v>111.99</v>
      </c>
      <c r="AG787">
        <v>13.5</v>
      </c>
      <c r="AH787">
        <v>0</v>
      </c>
      <c r="AI787">
        <v>1</v>
      </c>
      <c r="AJ787">
        <v>1</v>
      </c>
      <c r="AK787">
        <v>1</v>
      </c>
      <c r="AL787">
        <v>1</v>
      </c>
      <c r="AN787">
        <v>0</v>
      </c>
      <c r="AO787">
        <v>1</v>
      </c>
      <c r="AP787">
        <v>0</v>
      </c>
      <c r="AQ787">
        <v>0</v>
      </c>
      <c r="AR787">
        <v>0</v>
      </c>
      <c r="AS787" t="s">
        <v>4</v>
      </c>
      <c r="AT787">
        <v>0.02</v>
      </c>
      <c r="AU787" t="s">
        <v>4</v>
      </c>
      <c r="AV787">
        <v>0</v>
      </c>
      <c r="AW787">
        <v>2</v>
      </c>
      <c r="AX787">
        <v>16484712</v>
      </c>
      <c r="AY787">
        <v>1</v>
      </c>
      <c r="AZ787">
        <v>0</v>
      </c>
      <c r="BA787">
        <v>775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Y787*Source!I426</f>
        <v>1.44E-2</v>
      </c>
      <c r="CY787">
        <f>AB787</f>
        <v>111.99</v>
      </c>
      <c r="CZ787">
        <f>AF787</f>
        <v>111.99</v>
      </c>
      <c r="DA787">
        <f>AJ787</f>
        <v>1</v>
      </c>
      <c r="DB787">
        <v>0</v>
      </c>
    </row>
    <row r="788" spans="1:106" x14ac:dyDescent="0.2">
      <c r="A788">
        <f>ROW(Source!A426)</f>
        <v>426</v>
      </c>
      <c r="B788">
        <v>16483241</v>
      </c>
      <c r="C788">
        <v>16484709</v>
      </c>
      <c r="D788">
        <v>15249073</v>
      </c>
      <c r="E788">
        <v>1</v>
      </c>
      <c r="F788">
        <v>1</v>
      </c>
      <c r="G788">
        <v>1</v>
      </c>
      <c r="H788">
        <v>2</v>
      </c>
      <c r="I788" t="s">
        <v>698</v>
      </c>
      <c r="J788" t="s">
        <v>699</v>
      </c>
      <c r="K788" t="s">
        <v>700</v>
      </c>
      <c r="L788">
        <v>1368</v>
      </c>
      <c r="N788">
        <v>1011</v>
      </c>
      <c r="O788" t="s">
        <v>701</v>
      </c>
      <c r="P788" t="s">
        <v>701</v>
      </c>
      <c r="Q788">
        <v>1</v>
      </c>
      <c r="W788">
        <v>0</v>
      </c>
      <c r="X788">
        <v>1372534845</v>
      </c>
      <c r="Y788">
        <v>0.02</v>
      </c>
      <c r="AA788">
        <v>0</v>
      </c>
      <c r="AB788">
        <v>65.709999999999994</v>
      </c>
      <c r="AC788">
        <v>11.6</v>
      </c>
      <c r="AD788">
        <v>0</v>
      </c>
      <c r="AE788">
        <v>0</v>
      </c>
      <c r="AF788">
        <v>65.709999999999994</v>
      </c>
      <c r="AG788">
        <v>11.6</v>
      </c>
      <c r="AH788">
        <v>0</v>
      </c>
      <c r="AI788">
        <v>1</v>
      </c>
      <c r="AJ788">
        <v>1</v>
      </c>
      <c r="AK788">
        <v>1</v>
      </c>
      <c r="AL788">
        <v>1</v>
      </c>
      <c r="AN788">
        <v>0</v>
      </c>
      <c r="AO788">
        <v>1</v>
      </c>
      <c r="AP788">
        <v>0</v>
      </c>
      <c r="AQ788">
        <v>0</v>
      </c>
      <c r="AR788">
        <v>0</v>
      </c>
      <c r="AS788" t="s">
        <v>4</v>
      </c>
      <c r="AT788">
        <v>0.02</v>
      </c>
      <c r="AU788" t="s">
        <v>4</v>
      </c>
      <c r="AV788">
        <v>0</v>
      </c>
      <c r="AW788">
        <v>2</v>
      </c>
      <c r="AX788">
        <v>16484713</v>
      </c>
      <c r="AY788">
        <v>1</v>
      </c>
      <c r="AZ788">
        <v>0</v>
      </c>
      <c r="BA788">
        <v>776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Y788*Source!I426</f>
        <v>1.44E-2</v>
      </c>
      <c r="CY788">
        <f>AB788</f>
        <v>65.709999999999994</v>
      </c>
      <c r="CZ788">
        <f>AF788</f>
        <v>65.709999999999994</v>
      </c>
      <c r="DA788">
        <f>AJ788</f>
        <v>1</v>
      </c>
      <c r="DB788">
        <v>0</v>
      </c>
    </row>
    <row r="789" spans="1:106" x14ac:dyDescent="0.2">
      <c r="A789">
        <f>ROW(Source!A426)</f>
        <v>426</v>
      </c>
      <c r="B789">
        <v>16483241</v>
      </c>
      <c r="C789">
        <v>16484709</v>
      </c>
      <c r="D789">
        <v>15167588</v>
      </c>
      <c r="E789">
        <v>1</v>
      </c>
      <c r="F789">
        <v>1</v>
      </c>
      <c r="G789">
        <v>1</v>
      </c>
      <c r="H789">
        <v>3</v>
      </c>
      <c r="I789" t="s">
        <v>887</v>
      </c>
      <c r="J789" t="s">
        <v>888</v>
      </c>
      <c r="K789" t="s">
        <v>889</v>
      </c>
      <c r="L789">
        <v>1346</v>
      </c>
      <c r="N789">
        <v>1009</v>
      </c>
      <c r="O789" t="s">
        <v>550</v>
      </c>
      <c r="P789" t="s">
        <v>550</v>
      </c>
      <c r="Q789">
        <v>1</v>
      </c>
      <c r="W789">
        <v>0</v>
      </c>
      <c r="X789">
        <v>-1088866022</v>
      </c>
      <c r="Y789">
        <v>0.16</v>
      </c>
      <c r="AA789">
        <v>30.4</v>
      </c>
      <c r="AB789">
        <v>0</v>
      </c>
      <c r="AC789">
        <v>0</v>
      </c>
      <c r="AD789">
        <v>0</v>
      </c>
      <c r="AE789">
        <v>30.4</v>
      </c>
      <c r="AF789">
        <v>0</v>
      </c>
      <c r="AG789">
        <v>0</v>
      </c>
      <c r="AH789">
        <v>0</v>
      </c>
      <c r="AI789">
        <v>1</v>
      </c>
      <c r="AJ789">
        <v>1</v>
      </c>
      <c r="AK789">
        <v>1</v>
      </c>
      <c r="AL789">
        <v>1</v>
      </c>
      <c r="AN789">
        <v>0</v>
      </c>
      <c r="AO789">
        <v>1</v>
      </c>
      <c r="AP789">
        <v>0</v>
      </c>
      <c r="AQ789">
        <v>0</v>
      </c>
      <c r="AR789">
        <v>0</v>
      </c>
      <c r="AS789" t="s">
        <v>4</v>
      </c>
      <c r="AT789">
        <v>0.16</v>
      </c>
      <c r="AU789" t="s">
        <v>4</v>
      </c>
      <c r="AV789">
        <v>0</v>
      </c>
      <c r="AW789">
        <v>2</v>
      </c>
      <c r="AX789">
        <v>16484714</v>
      </c>
      <c r="AY789">
        <v>1</v>
      </c>
      <c r="AZ789">
        <v>0</v>
      </c>
      <c r="BA789">
        <v>777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>Y789*Source!I426</f>
        <v>0.1152</v>
      </c>
      <c r="CY789">
        <f t="shared" ref="CY789:CY795" si="87">AA789</f>
        <v>30.4</v>
      </c>
      <c r="CZ789">
        <f t="shared" ref="CZ789:CZ795" si="88">AE789</f>
        <v>30.4</v>
      </c>
      <c r="DA789">
        <f t="shared" ref="DA789:DA795" si="89">AI789</f>
        <v>1</v>
      </c>
      <c r="DB789">
        <v>0</v>
      </c>
    </row>
    <row r="790" spans="1:106" x14ac:dyDescent="0.2">
      <c r="A790">
        <f>ROW(Source!A426)</f>
        <v>426</v>
      </c>
      <c r="B790">
        <v>16483241</v>
      </c>
      <c r="C790">
        <v>16484709</v>
      </c>
      <c r="D790">
        <v>15167867</v>
      </c>
      <c r="E790">
        <v>1</v>
      </c>
      <c r="F790">
        <v>1</v>
      </c>
      <c r="G790">
        <v>1</v>
      </c>
      <c r="H790">
        <v>3</v>
      </c>
      <c r="I790" t="s">
        <v>947</v>
      </c>
      <c r="J790" t="s">
        <v>948</v>
      </c>
      <c r="K790" t="s">
        <v>949</v>
      </c>
      <c r="L790">
        <v>1348</v>
      </c>
      <c r="N790">
        <v>1009</v>
      </c>
      <c r="O790" t="s">
        <v>199</v>
      </c>
      <c r="P790" t="s">
        <v>199</v>
      </c>
      <c r="Q790">
        <v>1000</v>
      </c>
      <c r="W790">
        <v>0</v>
      </c>
      <c r="X790">
        <v>1012095217</v>
      </c>
      <c r="Y790">
        <v>5.9999999999999995E-4</v>
      </c>
      <c r="AA790">
        <v>1820</v>
      </c>
      <c r="AB790">
        <v>0</v>
      </c>
      <c r="AC790">
        <v>0</v>
      </c>
      <c r="AD790">
        <v>0</v>
      </c>
      <c r="AE790">
        <v>1820</v>
      </c>
      <c r="AF790">
        <v>0</v>
      </c>
      <c r="AG790">
        <v>0</v>
      </c>
      <c r="AH790">
        <v>0</v>
      </c>
      <c r="AI790">
        <v>1</v>
      </c>
      <c r="AJ790">
        <v>1</v>
      </c>
      <c r="AK790">
        <v>1</v>
      </c>
      <c r="AL790">
        <v>1</v>
      </c>
      <c r="AN790">
        <v>0</v>
      </c>
      <c r="AO790">
        <v>1</v>
      </c>
      <c r="AP790">
        <v>0</v>
      </c>
      <c r="AQ790">
        <v>0</v>
      </c>
      <c r="AR790">
        <v>0</v>
      </c>
      <c r="AS790" t="s">
        <v>4</v>
      </c>
      <c r="AT790">
        <v>5.9999999999999995E-4</v>
      </c>
      <c r="AU790" t="s">
        <v>4</v>
      </c>
      <c r="AV790">
        <v>0</v>
      </c>
      <c r="AW790">
        <v>2</v>
      </c>
      <c r="AX790">
        <v>16484715</v>
      </c>
      <c r="AY790">
        <v>1</v>
      </c>
      <c r="AZ790">
        <v>0</v>
      </c>
      <c r="BA790">
        <v>778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>Y790*Source!I426</f>
        <v>4.3199999999999993E-4</v>
      </c>
      <c r="CY790">
        <f t="shared" si="87"/>
        <v>1820</v>
      </c>
      <c r="CZ790">
        <f t="shared" si="88"/>
        <v>1820</v>
      </c>
      <c r="DA790">
        <f t="shared" si="89"/>
        <v>1</v>
      </c>
      <c r="DB790">
        <v>0</v>
      </c>
    </row>
    <row r="791" spans="1:106" x14ac:dyDescent="0.2">
      <c r="A791">
        <f>ROW(Source!A426)</f>
        <v>426</v>
      </c>
      <c r="B791">
        <v>16483241</v>
      </c>
      <c r="C791">
        <v>16484709</v>
      </c>
      <c r="D791">
        <v>15203834</v>
      </c>
      <c r="E791">
        <v>1</v>
      </c>
      <c r="F791">
        <v>1</v>
      </c>
      <c r="G791">
        <v>1</v>
      </c>
      <c r="H791">
        <v>3</v>
      </c>
      <c r="I791" t="s">
        <v>893</v>
      </c>
      <c r="J791" t="s">
        <v>894</v>
      </c>
      <c r="K791" t="s">
        <v>895</v>
      </c>
      <c r="L791">
        <v>1346</v>
      </c>
      <c r="N791">
        <v>1009</v>
      </c>
      <c r="O791" t="s">
        <v>550</v>
      </c>
      <c r="P791" t="s">
        <v>550</v>
      </c>
      <c r="Q791">
        <v>1</v>
      </c>
      <c r="W791">
        <v>0</v>
      </c>
      <c r="X791">
        <v>210558753</v>
      </c>
      <c r="Y791">
        <v>0.02</v>
      </c>
      <c r="AA791">
        <v>28.6</v>
      </c>
      <c r="AB791">
        <v>0</v>
      </c>
      <c r="AC791">
        <v>0</v>
      </c>
      <c r="AD791">
        <v>0</v>
      </c>
      <c r="AE791">
        <v>28.6</v>
      </c>
      <c r="AF791">
        <v>0</v>
      </c>
      <c r="AG791">
        <v>0</v>
      </c>
      <c r="AH791">
        <v>0</v>
      </c>
      <c r="AI791">
        <v>1</v>
      </c>
      <c r="AJ791">
        <v>1</v>
      </c>
      <c r="AK791">
        <v>1</v>
      </c>
      <c r="AL791">
        <v>1</v>
      </c>
      <c r="AN791">
        <v>0</v>
      </c>
      <c r="AO791">
        <v>1</v>
      </c>
      <c r="AP791">
        <v>0</v>
      </c>
      <c r="AQ791">
        <v>0</v>
      </c>
      <c r="AR791">
        <v>0</v>
      </c>
      <c r="AS791" t="s">
        <v>4</v>
      </c>
      <c r="AT791">
        <v>0.02</v>
      </c>
      <c r="AU791" t="s">
        <v>4</v>
      </c>
      <c r="AV791">
        <v>0</v>
      </c>
      <c r="AW791">
        <v>2</v>
      </c>
      <c r="AX791">
        <v>16484716</v>
      </c>
      <c r="AY791">
        <v>1</v>
      </c>
      <c r="AZ791">
        <v>0</v>
      </c>
      <c r="BA791">
        <v>779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>Y791*Source!I426</f>
        <v>1.44E-2</v>
      </c>
      <c r="CY791">
        <f t="shared" si="87"/>
        <v>28.6</v>
      </c>
      <c r="CZ791">
        <f t="shared" si="88"/>
        <v>28.6</v>
      </c>
      <c r="DA791">
        <f t="shared" si="89"/>
        <v>1</v>
      </c>
      <c r="DB791">
        <v>0</v>
      </c>
    </row>
    <row r="792" spans="1:106" x14ac:dyDescent="0.2">
      <c r="A792">
        <f>ROW(Source!A426)</f>
        <v>426</v>
      </c>
      <c r="B792">
        <v>16483241</v>
      </c>
      <c r="C792">
        <v>16484709</v>
      </c>
      <c r="D792">
        <v>15217527</v>
      </c>
      <c r="E792">
        <v>1</v>
      </c>
      <c r="F792">
        <v>1</v>
      </c>
      <c r="G792">
        <v>1</v>
      </c>
      <c r="H792">
        <v>3</v>
      </c>
      <c r="I792" t="s">
        <v>1041</v>
      </c>
      <c r="J792" t="s">
        <v>1042</v>
      </c>
      <c r="K792" t="s">
        <v>1043</v>
      </c>
      <c r="L792">
        <v>1355</v>
      </c>
      <c r="N792">
        <v>1010</v>
      </c>
      <c r="O792" t="s">
        <v>258</v>
      </c>
      <c r="P792" t="s">
        <v>258</v>
      </c>
      <c r="Q792">
        <v>100</v>
      </c>
      <c r="W792">
        <v>0</v>
      </c>
      <c r="X792">
        <v>-423136440</v>
      </c>
      <c r="Y792">
        <v>0.05</v>
      </c>
      <c r="AA792">
        <v>110</v>
      </c>
      <c r="AB792">
        <v>0</v>
      </c>
      <c r="AC792">
        <v>0</v>
      </c>
      <c r="AD792">
        <v>0</v>
      </c>
      <c r="AE792">
        <v>110</v>
      </c>
      <c r="AF792">
        <v>0</v>
      </c>
      <c r="AG792">
        <v>0</v>
      </c>
      <c r="AH792">
        <v>0</v>
      </c>
      <c r="AI792">
        <v>1</v>
      </c>
      <c r="AJ792">
        <v>1</v>
      </c>
      <c r="AK792">
        <v>1</v>
      </c>
      <c r="AL792">
        <v>1</v>
      </c>
      <c r="AN792">
        <v>0</v>
      </c>
      <c r="AO792">
        <v>1</v>
      </c>
      <c r="AP792">
        <v>0</v>
      </c>
      <c r="AQ792">
        <v>0</v>
      </c>
      <c r="AR792">
        <v>0</v>
      </c>
      <c r="AS792" t="s">
        <v>4</v>
      </c>
      <c r="AT792">
        <v>0.05</v>
      </c>
      <c r="AU792" t="s">
        <v>4</v>
      </c>
      <c r="AV792">
        <v>0</v>
      </c>
      <c r="AW792">
        <v>2</v>
      </c>
      <c r="AX792">
        <v>16484717</v>
      </c>
      <c r="AY792">
        <v>1</v>
      </c>
      <c r="AZ792">
        <v>0</v>
      </c>
      <c r="BA792">
        <v>780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>Y792*Source!I426</f>
        <v>3.5999999999999997E-2</v>
      </c>
      <c r="CY792">
        <f t="shared" si="87"/>
        <v>110</v>
      </c>
      <c r="CZ792">
        <f t="shared" si="88"/>
        <v>110</v>
      </c>
      <c r="DA792">
        <f t="shared" si="89"/>
        <v>1</v>
      </c>
      <c r="DB792">
        <v>0</v>
      </c>
    </row>
    <row r="793" spans="1:106" x14ac:dyDescent="0.2">
      <c r="A793">
        <f>ROW(Source!A426)</f>
        <v>426</v>
      </c>
      <c r="B793">
        <v>16483241</v>
      </c>
      <c r="C793">
        <v>16484709</v>
      </c>
      <c r="D793">
        <v>15217578</v>
      </c>
      <c r="E793">
        <v>1</v>
      </c>
      <c r="F793">
        <v>1</v>
      </c>
      <c r="G793">
        <v>1</v>
      </c>
      <c r="H793">
        <v>3</v>
      </c>
      <c r="I793" t="s">
        <v>1044</v>
      </c>
      <c r="J793" t="s">
        <v>1045</v>
      </c>
      <c r="K793" t="s">
        <v>1046</v>
      </c>
      <c r="L793">
        <v>1356</v>
      </c>
      <c r="N793">
        <v>1010</v>
      </c>
      <c r="O793" t="s">
        <v>127</v>
      </c>
      <c r="P793" t="s">
        <v>127</v>
      </c>
      <c r="Q793">
        <v>1000</v>
      </c>
      <c r="W793">
        <v>0</v>
      </c>
      <c r="X793">
        <v>537827188</v>
      </c>
      <c r="Y793">
        <v>1.2200000000000001E-2</v>
      </c>
      <c r="AA793">
        <v>119</v>
      </c>
      <c r="AB793">
        <v>0</v>
      </c>
      <c r="AC793">
        <v>0</v>
      </c>
      <c r="AD793">
        <v>0</v>
      </c>
      <c r="AE793">
        <v>119</v>
      </c>
      <c r="AF793">
        <v>0</v>
      </c>
      <c r="AG793">
        <v>0</v>
      </c>
      <c r="AH793">
        <v>0</v>
      </c>
      <c r="AI793">
        <v>1</v>
      </c>
      <c r="AJ793">
        <v>1</v>
      </c>
      <c r="AK793">
        <v>1</v>
      </c>
      <c r="AL793">
        <v>1</v>
      </c>
      <c r="AN793">
        <v>0</v>
      </c>
      <c r="AO793">
        <v>1</v>
      </c>
      <c r="AP793">
        <v>0</v>
      </c>
      <c r="AQ793">
        <v>0</v>
      </c>
      <c r="AR793">
        <v>0</v>
      </c>
      <c r="AS793" t="s">
        <v>4</v>
      </c>
      <c r="AT793">
        <v>1.2200000000000001E-2</v>
      </c>
      <c r="AU793" t="s">
        <v>4</v>
      </c>
      <c r="AV793">
        <v>0</v>
      </c>
      <c r="AW793">
        <v>2</v>
      </c>
      <c r="AX793">
        <v>16484718</v>
      </c>
      <c r="AY793">
        <v>1</v>
      </c>
      <c r="AZ793">
        <v>0</v>
      </c>
      <c r="BA793">
        <v>781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>Y793*Source!I426</f>
        <v>8.7840000000000001E-3</v>
      </c>
      <c r="CY793">
        <f t="shared" si="87"/>
        <v>119</v>
      </c>
      <c r="CZ793">
        <f t="shared" si="88"/>
        <v>119</v>
      </c>
      <c r="DA793">
        <f t="shared" si="89"/>
        <v>1</v>
      </c>
      <c r="DB793">
        <v>0</v>
      </c>
    </row>
    <row r="794" spans="1:106" x14ac:dyDescent="0.2">
      <c r="A794">
        <f>ROW(Source!A426)</f>
        <v>426</v>
      </c>
      <c r="B794">
        <v>16483241</v>
      </c>
      <c r="C794">
        <v>16484709</v>
      </c>
      <c r="D794">
        <v>15224252</v>
      </c>
      <c r="E794">
        <v>1</v>
      </c>
      <c r="F794">
        <v>1</v>
      </c>
      <c r="G794">
        <v>1</v>
      </c>
      <c r="H794">
        <v>3</v>
      </c>
      <c r="I794" t="s">
        <v>578</v>
      </c>
      <c r="J794" t="s">
        <v>580</v>
      </c>
      <c r="K794" t="s">
        <v>579</v>
      </c>
      <c r="L794">
        <v>1477</v>
      </c>
      <c r="N794">
        <v>1013</v>
      </c>
      <c r="O794" t="s">
        <v>419</v>
      </c>
      <c r="P794" t="s">
        <v>421</v>
      </c>
      <c r="Q794">
        <v>1</v>
      </c>
      <c r="W794">
        <v>0</v>
      </c>
      <c r="X794">
        <v>306897885</v>
      </c>
      <c r="Y794">
        <v>0.1</v>
      </c>
      <c r="AA794">
        <v>4097.9399999999996</v>
      </c>
      <c r="AB794">
        <v>0</v>
      </c>
      <c r="AC794">
        <v>0</v>
      </c>
      <c r="AD794">
        <v>0</v>
      </c>
      <c r="AE794">
        <v>4097.9399999999996</v>
      </c>
      <c r="AF794">
        <v>0</v>
      </c>
      <c r="AG794">
        <v>0</v>
      </c>
      <c r="AH794">
        <v>0</v>
      </c>
      <c r="AI794">
        <v>1</v>
      </c>
      <c r="AJ794">
        <v>1</v>
      </c>
      <c r="AK794">
        <v>1</v>
      </c>
      <c r="AL794">
        <v>1</v>
      </c>
      <c r="AN794">
        <v>0</v>
      </c>
      <c r="AO794">
        <v>0</v>
      </c>
      <c r="AP794">
        <v>0</v>
      </c>
      <c r="AQ794">
        <v>0</v>
      </c>
      <c r="AR794">
        <v>0</v>
      </c>
      <c r="AS794" t="s">
        <v>4</v>
      </c>
      <c r="AT794">
        <v>0.1</v>
      </c>
      <c r="AU794" t="s">
        <v>4</v>
      </c>
      <c r="AV794">
        <v>0</v>
      </c>
      <c r="AW794">
        <v>1</v>
      </c>
      <c r="AX794">
        <v>-1</v>
      </c>
      <c r="AY794">
        <v>0</v>
      </c>
      <c r="AZ794">
        <v>0</v>
      </c>
      <c r="BA794" t="s">
        <v>4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>Y794*Source!I426</f>
        <v>7.1999999999999995E-2</v>
      </c>
      <c r="CY794">
        <f t="shared" si="87"/>
        <v>4097.9399999999996</v>
      </c>
      <c r="CZ794">
        <f t="shared" si="88"/>
        <v>4097.9399999999996</v>
      </c>
      <c r="DA794">
        <f t="shared" si="89"/>
        <v>1</v>
      </c>
      <c r="DB794">
        <v>0</v>
      </c>
    </row>
    <row r="795" spans="1:106" x14ac:dyDescent="0.2">
      <c r="A795">
        <f>ROW(Source!A426)</f>
        <v>426</v>
      </c>
      <c r="B795">
        <v>16483241</v>
      </c>
      <c r="C795">
        <v>16484709</v>
      </c>
      <c r="D795">
        <v>15164559</v>
      </c>
      <c r="E795">
        <v>17</v>
      </c>
      <c r="F795">
        <v>1</v>
      </c>
      <c r="G795">
        <v>1</v>
      </c>
      <c r="H795">
        <v>3</v>
      </c>
      <c r="I795" t="s">
        <v>908</v>
      </c>
      <c r="J795" t="s">
        <v>4</v>
      </c>
      <c r="K795" t="s">
        <v>909</v>
      </c>
      <c r="L795">
        <v>1374</v>
      </c>
      <c r="N795">
        <v>1013</v>
      </c>
      <c r="O795" t="s">
        <v>910</v>
      </c>
      <c r="P795" t="s">
        <v>910</v>
      </c>
      <c r="Q795">
        <v>1</v>
      </c>
      <c r="W795">
        <v>0</v>
      </c>
      <c r="X795">
        <v>-1731369543</v>
      </c>
      <c r="Y795">
        <v>1.01</v>
      </c>
      <c r="AA795">
        <v>1</v>
      </c>
      <c r="AB795">
        <v>0</v>
      </c>
      <c r="AC795">
        <v>0</v>
      </c>
      <c r="AD795">
        <v>0</v>
      </c>
      <c r="AE795">
        <v>1</v>
      </c>
      <c r="AF795">
        <v>0</v>
      </c>
      <c r="AG795">
        <v>0</v>
      </c>
      <c r="AH795">
        <v>0</v>
      </c>
      <c r="AI795">
        <v>1</v>
      </c>
      <c r="AJ795">
        <v>1</v>
      </c>
      <c r="AK795">
        <v>1</v>
      </c>
      <c r="AL795">
        <v>1</v>
      </c>
      <c r="AN795">
        <v>0</v>
      </c>
      <c r="AO795">
        <v>1</v>
      </c>
      <c r="AP795">
        <v>0</v>
      </c>
      <c r="AQ795">
        <v>0</v>
      </c>
      <c r="AR795">
        <v>0</v>
      </c>
      <c r="AS795" t="s">
        <v>4</v>
      </c>
      <c r="AT795">
        <v>1.01</v>
      </c>
      <c r="AU795" t="s">
        <v>4</v>
      </c>
      <c r="AV795">
        <v>0</v>
      </c>
      <c r="AW795">
        <v>2</v>
      </c>
      <c r="AX795">
        <v>16484719</v>
      </c>
      <c r="AY795">
        <v>1</v>
      </c>
      <c r="AZ795">
        <v>0</v>
      </c>
      <c r="BA795">
        <v>782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>Y795*Source!I426</f>
        <v>0.72719999999999996</v>
      </c>
      <c r="CY795">
        <f t="shared" si="87"/>
        <v>1</v>
      </c>
      <c r="CZ795">
        <f t="shared" si="88"/>
        <v>1</v>
      </c>
      <c r="DA795">
        <f t="shared" si="89"/>
        <v>1</v>
      </c>
      <c r="DB795">
        <v>0</v>
      </c>
    </row>
    <row r="796" spans="1:106" x14ac:dyDescent="0.2">
      <c r="A796">
        <f>ROW(Source!A427)</f>
        <v>427</v>
      </c>
      <c r="B796">
        <v>16483255</v>
      </c>
      <c r="C796">
        <v>16484709</v>
      </c>
      <c r="D796">
        <v>15430397</v>
      </c>
      <c r="E796">
        <v>1</v>
      </c>
      <c r="F796">
        <v>1</v>
      </c>
      <c r="G796">
        <v>1</v>
      </c>
      <c r="H796">
        <v>1</v>
      </c>
      <c r="I796" t="s">
        <v>761</v>
      </c>
      <c r="J796" t="s">
        <v>4</v>
      </c>
      <c r="K796" t="s">
        <v>762</v>
      </c>
      <c r="L796">
        <v>1191</v>
      </c>
      <c r="N796">
        <v>1013</v>
      </c>
      <c r="O796" t="s">
        <v>695</v>
      </c>
      <c r="P796" t="s">
        <v>695</v>
      </c>
      <c r="Q796">
        <v>1</v>
      </c>
      <c r="W796">
        <v>0</v>
      </c>
      <c r="X796">
        <v>-1081351934</v>
      </c>
      <c r="Y796">
        <v>5.39</v>
      </c>
      <c r="AA796">
        <v>0</v>
      </c>
      <c r="AB796">
        <v>0</v>
      </c>
      <c r="AC796">
        <v>0</v>
      </c>
      <c r="AD796">
        <v>61.38</v>
      </c>
      <c r="AE796">
        <v>0</v>
      </c>
      <c r="AF796">
        <v>0</v>
      </c>
      <c r="AG796">
        <v>0</v>
      </c>
      <c r="AH796">
        <v>9.4</v>
      </c>
      <c r="AI796">
        <v>1</v>
      </c>
      <c r="AJ796">
        <v>1</v>
      </c>
      <c r="AK796">
        <v>1</v>
      </c>
      <c r="AL796">
        <v>6.53</v>
      </c>
      <c r="AN796">
        <v>0</v>
      </c>
      <c r="AO796">
        <v>1</v>
      </c>
      <c r="AP796">
        <v>0</v>
      </c>
      <c r="AQ796">
        <v>0</v>
      </c>
      <c r="AR796">
        <v>0</v>
      </c>
      <c r="AS796" t="s">
        <v>4</v>
      </c>
      <c r="AT796">
        <v>5.39</v>
      </c>
      <c r="AU796" t="s">
        <v>4</v>
      </c>
      <c r="AV796">
        <v>1</v>
      </c>
      <c r="AW796">
        <v>2</v>
      </c>
      <c r="AX796">
        <v>16484710</v>
      </c>
      <c r="AY796">
        <v>1</v>
      </c>
      <c r="AZ796">
        <v>0</v>
      </c>
      <c r="BA796">
        <v>783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>Y796*Source!I427</f>
        <v>3.8807999999999998</v>
      </c>
      <c r="CY796">
        <f>AD796</f>
        <v>61.38</v>
      </c>
      <c r="CZ796">
        <f>AH796</f>
        <v>9.4</v>
      </c>
      <c r="DA796">
        <f>AL796</f>
        <v>6.53</v>
      </c>
      <c r="DB796">
        <v>0</v>
      </c>
    </row>
    <row r="797" spans="1:106" x14ac:dyDescent="0.2">
      <c r="A797">
        <f>ROW(Source!A427)</f>
        <v>427</v>
      </c>
      <c r="B797">
        <v>16483255</v>
      </c>
      <c r="C797">
        <v>16484709</v>
      </c>
      <c r="D797">
        <v>15430395</v>
      </c>
      <c r="E797">
        <v>1</v>
      </c>
      <c r="F797">
        <v>1</v>
      </c>
      <c r="G797">
        <v>1</v>
      </c>
      <c r="H797">
        <v>1</v>
      </c>
      <c r="I797" t="s">
        <v>696</v>
      </c>
      <c r="J797" t="s">
        <v>4</v>
      </c>
      <c r="K797" t="s">
        <v>697</v>
      </c>
      <c r="L797">
        <v>1191</v>
      </c>
      <c r="N797">
        <v>1013</v>
      </c>
      <c r="O797" t="s">
        <v>695</v>
      </c>
      <c r="P797" t="s">
        <v>695</v>
      </c>
      <c r="Q797">
        <v>1</v>
      </c>
      <c r="W797">
        <v>0</v>
      </c>
      <c r="X797">
        <v>-1417349443</v>
      </c>
      <c r="Y797">
        <v>0.04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1</v>
      </c>
      <c r="AJ797">
        <v>1</v>
      </c>
      <c r="AK797">
        <v>6.53</v>
      </c>
      <c r="AL797">
        <v>1</v>
      </c>
      <c r="AN797">
        <v>0</v>
      </c>
      <c r="AO797">
        <v>1</v>
      </c>
      <c r="AP797">
        <v>0</v>
      </c>
      <c r="AQ797">
        <v>0</v>
      </c>
      <c r="AR797">
        <v>0</v>
      </c>
      <c r="AS797" t="s">
        <v>4</v>
      </c>
      <c r="AT797">
        <v>0.04</v>
      </c>
      <c r="AU797" t="s">
        <v>4</v>
      </c>
      <c r="AV797">
        <v>2</v>
      </c>
      <c r="AW797">
        <v>2</v>
      </c>
      <c r="AX797">
        <v>16484711</v>
      </c>
      <c r="AY797">
        <v>1</v>
      </c>
      <c r="AZ797">
        <v>0</v>
      </c>
      <c r="BA797">
        <v>784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>Y797*Source!I427</f>
        <v>2.8799999999999999E-2</v>
      </c>
      <c r="CY797">
        <f>AD797</f>
        <v>0</v>
      </c>
      <c r="CZ797">
        <f>AH797</f>
        <v>0</v>
      </c>
      <c r="DA797">
        <f>AL797</f>
        <v>1</v>
      </c>
      <c r="DB797">
        <v>0</v>
      </c>
    </row>
    <row r="798" spans="1:106" x14ac:dyDescent="0.2">
      <c r="A798">
        <f>ROW(Source!A427)</f>
        <v>427</v>
      </c>
      <c r="B798">
        <v>16483255</v>
      </c>
      <c r="C798">
        <v>16484709</v>
      </c>
      <c r="D798">
        <v>15247680</v>
      </c>
      <c r="E798">
        <v>1</v>
      </c>
      <c r="F798">
        <v>1</v>
      </c>
      <c r="G798">
        <v>1</v>
      </c>
      <c r="H798">
        <v>2</v>
      </c>
      <c r="I798" t="s">
        <v>726</v>
      </c>
      <c r="J798" t="s">
        <v>727</v>
      </c>
      <c r="K798" t="s">
        <v>728</v>
      </c>
      <c r="L798">
        <v>1368</v>
      </c>
      <c r="N798">
        <v>1011</v>
      </c>
      <c r="O798" t="s">
        <v>701</v>
      </c>
      <c r="P798" t="s">
        <v>701</v>
      </c>
      <c r="Q798">
        <v>1</v>
      </c>
      <c r="W798">
        <v>0</v>
      </c>
      <c r="X798">
        <v>-1718674368</v>
      </c>
      <c r="Y798">
        <v>0.02</v>
      </c>
      <c r="AA798">
        <v>0</v>
      </c>
      <c r="AB798">
        <v>731.29</v>
      </c>
      <c r="AC798">
        <v>13.5</v>
      </c>
      <c r="AD798">
        <v>0</v>
      </c>
      <c r="AE798">
        <v>0</v>
      </c>
      <c r="AF798">
        <v>111.99</v>
      </c>
      <c r="AG798">
        <v>13.5</v>
      </c>
      <c r="AH798">
        <v>0</v>
      </c>
      <c r="AI798">
        <v>1</v>
      </c>
      <c r="AJ798">
        <v>6.53</v>
      </c>
      <c r="AK798">
        <v>1</v>
      </c>
      <c r="AL798">
        <v>1</v>
      </c>
      <c r="AN798">
        <v>0</v>
      </c>
      <c r="AO798">
        <v>1</v>
      </c>
      <c r="AP798">
        <v>0</v>
      </c>
      <c r="AQ798">
        <v>0</v>
      </c>
      <c r="AR798">
        <v>0</v>
      </c>
      <c r="AS798" t="s">
        <v>4</v>
      </c>
      <c r="AT798">
        <v>0.02</v>
      </c>
      <c r="AU798" t="s">
        <v>4</v>
      </c>
      <c r="AV798">
        <v>0</v>
      </c>
      <c r="AW798">
        <v>2</v>
      </c>
      <c r="AX798">
        <v>16484712</v>
      </c>
      <c r="AY798">
        <v>1</v>
      </c>
      <c r="AZ798">
        <v>0</v>
      </c>
      <c r="BA798">
        <v>785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>Y798*Source!I427</f>
        <v>1.44E-2</v>
      </c>
      <c r="CY798">
        <f>AB798</f>
        <v>731.29</v>
      </c>
      <c r="CZ798">
        <f>AF798</f>
        <v>111.99</v>
      </c>
      <c r="DA798">
        <f>AJ798</f>
        <v>6.53</v>
      </c>
      <c r="DB798">
        <v>0</v>
      </c>
    </row>
    <row r="799" spans="1:106" x14ac:dyDescent="0.2">
      <c r="A799">
        <f>ROW(Source!A427)</f>
        <v>427</v>
      </c>
      <c r="B799">
        <v>16483255</v>
      </c>
      <c r="C799">
        <v>16484709</v>
      </c>
      <c r="D799">
        <v>15249073</v>
      </c>
      <c r="E799">
        <v>1</v>
      </c>
      <c r="F799">
        <v>1</v>
      </c>
      <c r="G799">
        <v>1</v>
      </c>
      <c r="H799">
        <v>2</v>
      </c>
      <c r="I799" t="s">
        <v>698</v>
      </c>
      <c r="J799" t="s">
        <v>699</v>
      </c>
      <c r="K799" t="s">
        <v>700</v>
      </c>
      <c r="L799">
        <v>1368</v>
      </c>
      <c r="N799">
        <v>1011</v>
      </c>
      <c r="O799" t="s">
        <v>701</v>
      </c>
      <c r="P799" t="s">
        <v>701</v>
      </c>
      <c r="Q799">
        <v>1</v>
      </c>
      <c r="W799">
        <v>0</v>
      </c>
      <c r="X799">
        <v>1372534845</v>
      </c>
      <c r="Y799">
        <v>0.02</v>
      </c>
      <c r="AA799">
        <v>0</v>
      </c>
      <c r="AB799">
        <v>429.09</v>
      </c>
      <c r="AC799">
        <v>11.6</v>
      </c>
      <c r="AD799">
        <v>0</v>
      </c>
      <c r="AE799">
        <v>0</v>
      </c>
      <c r="AF799">
        <v>65.709999999999994</v>
      </c>
      <c r="AG799">
        <v>11.6</v>
      </c>
      <c r="AH799">
        <v>0</v>
      </c>
      <c r="AI799">
        <v>1</v>
      </c>
      <c r="AJ799">
        <v>6.53</v>
      </c>
      <c r="AK799">
        <v>1</v>
      </c>
      <c r="AL799">
        <v>1</v>
      </c>
      <c r="AN799">
        <v>0</v>
      </c>
      <c r="AO799">
        <v>1</v>
      </c>
      <c r="AP799">
        <v>0</v>
      </c>
      <c r="AQ799">
        <v>0</v>
      </c>
      <c r="AR799">
        <v>0</v>
      </c>
      <c r="AS799" t="s">
        <v>4</v>
      </c>
      <c r="AT799">
        <v>0.02</v>
      </c>
      <c r="AU799" t="s">
        <v>4</v>
      </c>
      <c r="AV799">
        <v>0</v>
      </c>
      <c r="AW799">
        <v>2</v>
      </c>
      <c r="AX799">
        <v>16484713</v>
      </c>
      <c r="AY799">
        <v>1</v>
      </c>
      <c r="AZ799">
        <v>0</v>
      </c>
      <c r="BA799">
        <v>786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>Y799*Source!I427</f>
        <v>1.44E-2</v>
      </c>
      <c r="CY799">
        <f>AB799</f>
        <v>429.09</v>
      </c>
      <c r="CZ799">
        <f>AF799</f>
        <v>65.709999999999994</v>
      </c>
      <c r="DA799">
        <f>AJ799</f>
        <v>6.53</v>
      </c>
      <c r="DB799">
        <v>0</v>
      </c>
    </row>
    <row r="800" spans="1:106" x14ac:dyDescent="0.2">
      <c r="A800">
        <f>ROW(Source!A427)</f>
        <v>427</v>
      </c>
      <c r="B800">
        <v>16483255</v>
      </c>
      <c r="C800">
        <v>16484709</v>
      </c>
      <c r="D800">
        <v>15167588</v>
      </c>
      <c r="E800">
        <v>1</v>
      </c>
      <c r="F800">
        <v>1</v>
      </c>
      <c r="G800">
        <v>1</v>
      </c>
      <c r="H800">
        <v>3</v>
      </c>
      <c r="I800" t="s">
        <v>887</v>
      </c>
      <c r="J800" t="s">
        <v>888</v>
      </c>
      <c r="K800" t="s">
        <v>889</v>
      </c>
      <c r="L800">
        <v>1346</v>
      </c>
      <c r="N800">
        <v>1009</v>
      </c>
      <c r="O800" t="s">
        <v>550</v>
      </c>
      <c r="P800" t="s">
        <v>550</v>
      </c>
      <c r="Q800">
        <v>1</v>
      </c>
      <c r="W800">
        <v>0</v>
      </c>
      <c r="X800">
        <v>-1088866022</v>
      </c>
      <c r="Y800">
        <v>0.16</v>
      </c>
      <c r="AA800">
        <v>198.51</v>
      </c>
      <c r="AB800">
        <v>0</v>
      </c>
      <c r="AC800">
        <v>0</v>
      </c>
      <c r="AD800">
        <v>0</v>
      </c>
      <c r="AE800">
        <v>30.4</v>
      </c>
      <c r="AF800">
        <v>0</v>
      </c>
      <c r="AG800">
        <v>0</v>
      </c>
      <c r="AH800">
        <v>0</v>
      </c>
      <c r="AI800">
        <v>6.53</v>
      </c>
      <c r="AJ800">
        <v>1</v>
      </c>
      <c r="AK800">
        <v>1</v>
      </c>
      <c r="AL800">
        <v>1</v>
      </c>
      <c r="AN800">
        <v>0</v>
      </c>
      <c r="AO800">
        <v>1</v>
      </c>
      <c r="AP800">
        <v>0</v>
      </c>
      <c r="AQ800">
        <v>0</v>
      </c>
      <c r="AR800">
        <v>0</v>
      </c>
      <c r="AS800" t="s">
        <v>4</v>
      </c>
      <c r="AT800">
        <v>0.16</v>
      </c>
      <c r="AU800" t="s">
        <v>4</v>
      </c>
      <c r="AV800">
        <v>0</v>
      </c>
      <c r="AW800">
        <v>2</v>
      </c>
      <c r="AX800">
        <v>16484714</v>
      </c>
      <c r="AY800">
        <v>1</v>
      </c>
      <c r="AZ800">
        <v>0</v>
      </c>
      <c r="BA800">
        <v>787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X800">
        <f>Y800*Source!I427</f>
        <v>0.1152</v>
      </c>
      <c r="CY800">
        <f t="shared" ref="CY800:CY806" si="90">AA800</f>
        <v>198.51</v>
      </c>
      <c r="CZ800">
        <f t="shared" ref="CZ800:CZ806" si="91">AE800</f>
        <v>30.4</v>
      </c>
      <c r="DA800">
        <f t="shared" ref="DA800:DA806" si="92">AI800</f>
        <v>6.53</v>
      </c>
      <c r="DB800">
        <v>0</v>
      </c>
    </row>
    <row r="801" spans="1:106" x14ac:dyDescent="0.2">
      <c r="A801">
        <f>ROW(Source!A427)</f>
        <v>427</v>
      </c>
      <c r="B801">
        <v>16483255</v>
      </c>
      <c r="C801">
        <v>16484709</v>
      </c>
      <c r="D801">
        <v>15167867</v>
      </c>
      <c r="E801">
        <v>1</v>
      </c>
      <c r="F801">
        <v>1</v>
      </c>
      <c r="G801">
        <v>1</v>
      </c>
      <c r="H801">
        <v>3</v>
      </c>
      <c r="I801" t="s">
        <v>947</v>
      </c>
      <c r="J801" t="s">
        <v>948</v>
      </c>
      <c r="K801" t="s">
        <v>949</v>
      </c>
      <c r="L801">
        <v>1348</v>
      </c>
      <c r="N801">
        <v>1009</v>
      </c>
      <c r="O801" t="s">
        <v>199</v>
      </c>
      <c r="P801" t="s">
        <v>199</v>
      </c>
      <c r="Q801">
        <v>1000</v>
      </c>
      <c r="W801">
        <v>0</v>
      </c>
      <c r="X801">
        <v>1012095217</v>
      </c>
      <c r="Y801">
        <v>5.9999999999999995E-4</v>
      </c>
      <c r="AA801">
        <v>11884.6</v>
      </c>
      <c r="AB801">
        <v>0</v>
      </c>
      <c r="AC801">
        <v>0</v>
      </c>
      <c r="AD801">
        <v>0</v>
      </c>
      <c r="AE801">
        <v>1820</v>
      </c>
      <c r="AF801">
        <v>0</v>
      </c>
      <c r="AG801">
        <v>0</v>
      </c>
      <c r="AH801">
        <v>0</v>
      </c>
      <c r="AI801">
        <v>6.53</v>
      </c>
      <c r="AJ801">
        <v>1</v>
      </c>
      <c r="AK801">
        <v>1</v>
      </c>
      <c r="AL801">
        <v>1</v>
      </c>
      <c r="AN801">
        <v>0</v>
      </c>
      <c r="AO801">
        <v>1</v>
      </c>
      <c r="AP801">
        <v>0</v>
      </c>
      <c r="AQ801">
        <v>0</v>
      </c>
      <c r="AR801">
        <v>0</v>
      </c>
      <c r="AS801" t="s">
        <v>4</v>
      </c>
      <c r="AT801">
        <v>5.9999999999999995E-4</v>
      </c>
      <c r="AU801" t="s">
        <v>4</v>
      </c>
      <c r="AV801">
        <v>0</v>
      </c>
      <c r="AW801">
        <v>2</v>
      </c>
      <c r="AX801">
        <v>16484715</v>
      </c>
      <c r="AY801">
        <v>1</v>
      </c>
      <c r="AZ801">
        <v>0</v>
      </c>
      <c r="BA801">
        <v>788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X801">
        <f>Y801*Source!I427</f>
        <v>4.3199999999999993E-4</v>
      </c>
      <c r="CY801">
        <f t="shared" si="90"/>
        <v>11884.6</v>
      </c>
      <c r="CZ801">
        <f t="shared" si="91"/>
        <v>1820</v>
      </c>
      <c r="DA801">
        <f t="shared" si="92"/>
        <v>6.53</v>
      </c>
      <c r="DB801">
        <v>0</v>
      </c>
    </row>
    <row r="802" spans="1:106" x14ac:dyDescent="0.2">
      <c r="A802">
        <f>ROW(Source!A427)</f>
        <v>427</v>
      </c>
      <c r="B802">
        <v>16483255</v>
      </c>
      <c r="C802">
        <v>16484709</v>
      </c>
      <c r="D802">
        <v>15203834</v>
      </c>
      <c r="E802">
        <v>1</v>
      </c>
      <c r="F802">
        <v>1</v>
      </c>
      <c r="G802">
        <v>1</v>
      </c>
      <c r="H802">
        <v>3</v>
      </c>
      <c r="I802" t="s">
        <v>893</v>
      </c>
      <c r="J802" t="s">
        <v>894</v>
      </c>
      <c r="K802" t="s">
        <v>895</v>
      </c>
      <c r="L802">
        <v>1346</v>
      </c>
      <c r="N802">
        <v>1009</v>
      </c>
      <c r="O802" t="s">
        <v>550</v>
      </c>
      <c r="P802" t="s">
        <v>550</v>
      </c>
      <c r="Q802">
        <v>1</v>
      </c>
      <c r="W802">
        <v>0</v>
      </c>
      <c r="X802">
        <v>210558753</v>
      </c>
      <c r="Y802">
        <v>0.02</v>
      </c>
      <c r="AA802">
        <v>186.76</v>
      </c>
      <c r="AB802">
        <v>0</v>
      </c>
      <c r="AC802">
        <v>0</v>
      </c>
      <c r="AD802">
        <v>0</v>
      </c>
      <c r="AE802">
        <v>28.6</v>
      </c>
      <c r="AF802">
        <v>0</v>
      </c>
      <c r="AG802">
        <v>0</v>
      </c>
      <c r="AH802">
        <v>0</v>
      </c>
      <c r="AI802">
        <v>6.53</v>
      </c>
      <c r="AJ802">
        <v>1</v>
      </c>
      <c r="AK802">
        <v>1</v>
      </c>
      <c r="AL802">
        <v>1</v>
      </c>
      <c r="AN802">
        <v>0</v>
      </c>
      <c r="AO802">
        <v>1</v>
      </c>
      <c r="AP802">
        <v>0</v>
      </c>
      <c r="AQ802">
        <v>0</v>
      </c>
      <c r="AR802">
        <v>0</v>
      </c>
      <c r="AS802" t="s">
        <v>4</v>
      </c>
      <c r="AT802">
        <v>0.02</v>
      </c>
      <c r="AU802" t="s">
        <v>4</v>
      </c>
      <c r="AV802">
        <v>0</v>
      </c>
      <c r="AW802">
        <v>2</v>
      </c>
      <c r="AX802">
        <v>16484716</v>
      </c>
      <c r="AY802">
        <v>1</v>
      </c>
      <c r="AZ802">
        <v>0</v>
      </c>
      <c r="BA802">
        <v>789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X802">
        <f>Y802*Source!I427</f>
        <v>1.44E-2</v>
      </c>
      <c r="CY802">
        <f t="shared" si="90"/>
        <v>186.76</v>
      </c>
      <c r="CZ802">
        <f t="shared" si="91"/>
        <v>28.6</v>
      </c>
      <c r="DA802">
        <f t="shared" si="92"/>
        <v>6.53</v>
      </c>
      <c r="DB802">
        <v>0</v>
      </c>
    </row>
    <row r="803" spans="1:106" x14ac:dyDescent="0.2">
      <c r="A803">
        <f>ROW(Source!A427)</f>
        <v>427</v>
      </c>
      <c r="B803">
        <v>16483255</v>
      </c>
      <c r="C803">
        <v>16484709</v>
      </c>
      <c r="D803">
        <v>15217527</v>
      </c>
      <c r="E803">
        <v>1</v>
      </c>
      <c r="F803">
        <v>1</v>
      </c>
      <c r="G803">
        <v>1</v>
      </c>
      <c r="H803">
        <v>3</v>
      </c>
      <c r="I803" t="s">
        <v>1041</v>
      </c>
      <c r="J803" t="s">
        <v>1042</v>
      </c>
      <c r="K803" t="s">
        <v>1043</v>
      </c>
      <c r="L803">
        <v>1355</v>
      </c>
      <c r="N803">
        <v>1010</v>
      </c>
      <c r="O803" t="s">
        <v>258</v>
      </c>
      <c r="P803" t="s">
        <v>258</v>
      </c>
      <c r="Q803">
        <v>100</v>
      </c>
      <c r="W803">
        <v>0</v>
      </c>
      <c r="X803">
        <v>-423136440</v>
      </c>
      <c r="Y803">
        <v>0.05</v>
      </c>
      <c r="AA803">
        <v>718.3</v>
      </c>
      <c r="AB803">
        <v>0</v>
      </c>
      <c r="AC803">
        <v>0</v>
      </c>
      <c r="AD803">
        <v>0</v>
      </c>
      <c r="AE803">
        <v>110</v>
      </c>
      <c r="AF803">
        <v>0</v>
      </c>
      <c r="AG803">
        <v>0</v>
      </c>
      <c r="AH803">
        <v>0</v>
      </c>
      <c r="AI803">
        <v>6.53</v>
      </c>
      <c r="AJ803">
        <v>1</v>
      </c>
      <c r="AK803">
        <v>1</v>
      </c>
      <c r="AL803">
        <v>1</v>
      </c>
      <c r="AN803">
        <v>0</v>
      </c>
      <c r="AO803">
        <v>1</v>
      </c>
      <c r="AP803">
        <v>0</v>
      </c>
      <c r="AQ803">
        <v>0</v>
      </c>
      <c r="AR803">
        <v>0</v>
      </c>
      <c r="AS803" t="s">
        <v>4</v>
      </c>
      <c r="AT803">
        <v>0.05</v>
      </c>
      <c r="AU803" t="s">
        <v>4</v>
      </c>
      <c r="AV803">
        <v>0</v>
      </c>
      <c r="AW803">
        <v>2</v>
      </c>
      <c r="AX803">
        <v>16484717</v>
      </c>
      <c r="AY803">
        <v>1</v>
      </c>
      <c r="AZ803">
        <v>0</v>
      </c>
      <c r="BA803">
        <v>790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X803">
        <f>Y803*Source!I427</f>
        <v>3.5999999999999997E-2</v>
      </c>
      <c r="CY803">
        <f t="shared" si="90"/>
        <v>718.3</v>
      </c>
      <c r="CZ803">
        <f t="shared" si="91"/>
        <v>110</v>
      </c>
      <c r="DA803">
        <f t="shared" si="92"/>
        <v>6.53</v>
      </c>
      <c r="DB803">
        <v>0</v>
      </c>
    </row>
    <row r="804" spans="1:106" x14ac:dyDescent="0.2">
      <c r="A804">
        <f>ROW(Source!A427)</f>
        <v>427</v>
      </c>
      <c r="B804">
        <v>16483255</v>
      </c>
      <c r="C804">
        <v>16484709</v>
      </c>
      <c r="D804">
        <v>15217578</v>
      </c>
      <c r="E804">
        <v>1</v>
      </c>
      <c r="F804">
        <v>1</v>
      </c>
      <c r="G804">
        <v>1</v>
      </c>
      <c r="H804">
        <v>3</v>
      </c>
      <c r="I804" t="s">
        <v>1044</v>
      </c>
      <c r="J804" t="s">
        <v>1045</v>
      </c>
      <c r="K804" t="s">
        <v>1046</v>
      </c>
      <c r="L804">
        <v>1356</v>
      </c>
      <c r="N804">
        <v>1010</v>
      </c>
      <c r="O804" t="s">
        <v>127</v>
      </c>
      <c r="P804" t="s">
        <v>127</v>
      </c>
      <c r="Q804">
        <v>1000</v>
      </c>
      <c r="W804">
        <v>0</v>
      </c>
      <c r="X804">
        <v>537827188</v>
      </c>
      <c r="Y804">
        <v>1.2200000000000001E-2</v>
      </c>
      <c r="AA804">
        <v>777.07</v>
      </c>
      <c r="AB804">
        <v>0</v>
      </c>
      <c r="AC804">
        <v>0</v>
      </c>
      <c r="AD804">
        <v>0</v>
      </c>
      <c r="AE804">
        <v>119</v>
      </c>
      <c r="AF804">
        <v>0</v>
      </c>
      <c r="AG804">
        <v>0</v>
      </c>
      <c r="AH804">
        <v>0</v>
      </c>
      <c r="AI804">
        <v>6.53</v>
      </c>
      <c r="AJ804">
        <v>1</v>
      </c>
      <c r="AK804">
        <v>1</v>
      </c>
      <c r="AL804">
        <v>1</v>
      </c>
      <c r="AN804">
        <v>0</v>
      </c>
      <c r="AO804">
        <v>1</v>
      </c>
      <c r="AP804">
        <v>0</v>
      </c>
      <c r="AQ804">
        <v>0</v>
      </c>
      <c r="AR804">
        <v>0</v>
      </c>
      <c r="AS804" t="s">
        <v>4</v>
      </c>
      <c r="AT804">
        <v>1.2200000000000001E-2</v>
      </c>
      <c r="AU804" t="s">
        <v>4</v>
      </c>
      <c r="AV804">
        <v>0</v>
      </c>
      <c r="AW804">
        <v>2</v>
      </c>
      <c r="AX804">
        <v>16484718</v>
      </c>
      <c r="AY804">
        <v>1</v>
      </c>
      <c r="AZ804">
        <v>0</v>
      </c>
      <c r="BA804">
        <v>791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X804">
        <f>Y804*Source!I427</f>
        <v>8.7840000000000001E-3</v>
      </c>
      <c r="CY804">
        <f t="shared" si="90"/>
        <v>777.07</v>
      </c>
      <c r="CZ804">
        <f t="shared" si="91"/>
        <v>119</v>
      </c>
      <c r="DA804">
        <f t="shared" si="92"/>
        <v>6.53</v>
      </c>
      <c r="DB804">
        <v>0</v>
      </c>
    </row>
    <row r="805" spans="1:106" x14ac:dyDescent="0.2">
      <c r="A805">
        <f>ROW(Source!A427)</f>
        <v>427</v>
      </c>
      <c r="B805">
        <v>16483255</v>
      </c>
      <c r="C805">
        <v>16484709</v>
      </c>
      <c r="D805">
        <v>15224252</v>
      </c>
      <c r="E805">
        <v>1</v>
      </c>
      <c r="F805">
        <v>1</v>
      </c>
      <c r="G805">
        <v>1</v>
      </c>
      <c r="H805">
        <v>3</v>
      </c>
      <c r="I805" t="s">
        <v>578</v>
      </c>
      <c r="J805" t="s">
        <v>580</v>
      </c>
      <c r="K805" t="s">
        <v>579</v>
      </c>
      <c r="L805">
        <v>1477</v>
      </c>
      <c r="N805">
        <v>1013</v>
      </c>
      <c r="O805" t="s">
        <v>419</v>
      </c>
      <c r="P805" t="s">
        <v>421</v>
      </c>
      <c r="Q805">
        <v>1</v>
      </c>
      <c r="W805">
        <v>0</v>
      </c>
      <c r="X805">
        <v>306897885</v>
      </c>
      <c r="Y805">
        <v>0.1</v>
      </c>
      <c r="AA805">
        <v>26759.55</v>
      </c>
      <c r="AB805">
        <v>0</v>
      </c>
      <c r="AC805">
        <v>0</v>
      </c>
      <c r="AD805">
        <v>0</v>
      </c>
      <c r="AE805">
        <v>4097.9399999999996</v>
      </c>
      <c r="AF805">
        <v>0</v>
      </c>
      <c r="AG805">
        <v>0</v>
      </c>
      <c r="AH805">
        <v>0</v>
      </c>
      <c r="AI805">
        <v>6.53</v>
      </c>
      <c r="AJ805">
        <v>1</v>
      </c>
      <c r="AK805">
        <v>1</v>
      </c>
      <c r="AL805">
        <v>1</v>
      </c>
      <c r="AN805">
        <v>0</v>
      </c>
      <c r="AO805">
        <v>0</v>
      </c>
      <c r="AP805">
        <v>0</v>
      </c>
      <c r="AQ805">
        <v>0</v>
      </c>
      <c r="AR805">
        <v>0</v>
      </c>
      <c r="AS805" t="s">
        <v>4</v>
      </c>
      <c r="AT805">
        <v>0.1</v>
      </c>
      <c r="AU805" t="s">
        <v>4</v>
      </c>
      <c r="AV805">
        <v>0</v>
      </c>
      <c r="AW805">
        <v>1</v>
      </c>
      <c r="AX805">
        <v>-1</v>
      </c>
      <c r="AY805">
        <v>0</v>
      </c>
      <c r="AZ805">
        <v>0</v>
      </c>
      <c r="BA805" t="s">
        <v>4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X805">
        <f>Y805*Source!I427</f>
        <v>7.1999999999999995E-2</v>
      </c>
      <c r="CY805">
        <f t="shared" si="90"/>
        <v>26759.55</v>
      </c>
      <c r="CZ805">
        <f t="shared" si="91"/>
        <v>4097.9399999999996</v>
      </c>
      <c r="DA805">
        <f t="shared" si="92"/>
        <v>6.53</v>
      </c>
      <c r="DB805">
        <v>0</v>
      </c>
    </row>
    <row r="806" spans="1:106" x14ac:dyDescent="0.2">
      <c r="A806">
        <f>ROW(Source!A427)</f>
        <v>427</v>
      </c>
      <c r="B806">
        <v>16483255</v>
      </c>
      <c r="C806">
        <v>16484709</v>
      </c>
      <c r="D806">
        <v>15164559</v>
      </c>
      <c r="E806">
        <v>17</v>
      </c>
      <c r="F806">
        <v>1</v>
      </c>
      <c r="G806">
        <v>1</v>
      </c>
      <c r="H806">
        <v>3</v>
      </c>
      <c r="I806" t="s">
        <v>908</v>
      </c>
      <c r="J806" t="s">
        <v>4</v>
      </c>
      <c r="K806" t="s">
        <v>909</v>
      </c>
      <c r="L806">
        <v>1374</v>
      </c>
      <c r="N806">
        <v>1013</v>
      </c>
      <c r="O806" t="s">
        <v>910</v>
      </c>
      <c r="P806" t="s">
        <v>910</v>
      </c>
      <c r="Q806">
        <v>1</v>
      </c>
      <c r="W806">
        <v>0</v>
      </c>
      <c r="X806">
        <v>-1731369543</v>
      </c>
      <c r="Y806">
        <v>1.01</v>
      </c>
      <c r="AA806">
        <v>1</v>
      </c>
      <c r="AB806">
        <v>0</v>
      </c>
      <c r="AC806">
        <v>0</v>
      </c>
      <c r="AD806">
        <v>0</v>
      </c>
      <c r="AE806">
        <v>1</v>
      </c>
      <c r="AF806">
        <v>0</v>
      </c>
      <c r="AG806">
        <v>0</v>
      </c>
      <c r="AH806">
        <v>0</v>
      </c>
      <c r="AI806">
        <v>1</v>
      </c>
      <c r="AJ806">
        <v>1</v>
      </c>
      <c r="AK806">
        <v>1</v>
      </c>
      <c r="AL806">
        <v>1</v>
      </c>
      <c r="AN806">
        <v>0</v>
      </c>
      <c r="AO806">
        <v>1</v>
      </c>
      <c r="AP806">
        <v>0</v>
      </c>
      <c r="AQ806">
        <v>0</v>
      </c>
      <c r="AR806">
        <v>0</v>
      </c>
      <c r="AS806" t="s">
        <v>4</v>
      </c>
      <c r="AT806">
        <v>1.01</v>
      </c>
      <c r="AU806" t="s">
        <v>4</v>
      </c>
      <c r="AV806">
        <v>0</v>
      </c>
      <c r="AW806">
        <v>2</v>
      </c>
      <c r="AX806">
        <v>16484719</v>
      </c>
      <c r="AY806">
        <v>1</v>
      </c>
      <c r="AZ806">
        <v>0</v>
      </c>
      <c r="BA806">
        <v>792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X806">
        <f>Y806*Source!I427</f>
        <v>0.72719999999999996</v>
      </c>
      <c r="CY806">
        <f t="shared" si="90"/>
        <v>1</v>
      </c>
      <c r="CZ806">
        <f t="shared" si="91"/>
        <v>1</v>
      </c>
      <c r="DA806">
        <f t="shared" si="92"/>
        <v>1</v>
      </c>
      <c r="DB806">
        <v>0</v>
      </c>
    </row>
    <row r="807" spans="1:106" x14ac:dyDescent="0.2">
      <c r="A807">
        <f>ROW(Source!A430)</f>
        <v>430</v>
      </c>
      <c r="B807">
        <v>16483241</v>
      </c>
      <c r="C807">
        <v>16484722</v>
      </c>
      <c r="D807">
        <v>15436556</v>
      </c>
      <c r="E807">
        <v>1</v>
      </c>
      <c r="F807">
        <v>1</v>
      </c>
      <c r="G807">
        <v>1</v>
      </c>
      <c r="H807">
        <v>1</v>
      </c>
      <c r="I807" t="s">
        <v>860</v>
      </c>
      <c r="J807" t="s">
        <v>4</v>
      </c>
      <c r="K807" t="s">
        <v>861</v>
      </c>
      <c r="L807">
        <v>1191</v>
      </c>
      <c r="N807">
        <v>1013</v>
      </c>
      <c r="O807" t="s">
        <v>695</v>
      </c>
      <c r="P807" t="s">
        <v>695</v>
      </c>
      <c r="Q807">
        <v>1</v>
      </c>
      <c r="W807">
        <v>0</v>
      </c>
      <c r="X807">
        <v>1069510174</v>
      </c>
      <c r="Y807">
        <v>0.84</v>
      </c>
      <c r="AA807">
        <v>0</v>
      </c>
      <c r="AB807">
        <v>0</v>
      </c>
      <c r="AC807">
        <v>0</v>
      </c>
      <c r="AD807">
        <v>9.6199999999999992</v>
      </c>
      <c r="AE807">
        <v>0</v>
      </c>
      <c r="AF807">
        <v>0</v>
      </c>
      <c r="AG807">
        <v>0</v>
      </c>
      <c r="AH807">
        <v>9.6199999999999992</v>
      </c>
      <c r="AI807">
        <v>1</v>
      </c>
      <c r="AJ807">
        <v>1</v>
      </c>
      <c r="AK807">
        <v>1</v>
      </c>
      <c r="AL807">
        <v>1</v>
      </c>
      <c r="AN807">
        <v>0</v>
      </c>
      <c r="AO807">
        <v>1</v>
      </c>
      <c r="AP807">
        <v>0</v>
      </c>
      <c r="AQ807">
        <v>0</v>
      </c>
      <c r="AR807">
        <v>0</v>
      </c>
      <c r="AS807" t="s">
        <v>4</v>
      </c>
      <c r="AT807">
        <v>0.84</v>
      </c>
      <c r="AU807" t="s">
        <v>4</v>
      </c>
      <c r="AV807">
        <v>1</v>
      </c>
      <c r="AW807">
        <v>2</v>
      </c>
      <c r="AX807">
        <v>16484737</v>
      </c>
      <c r="AY807">
        <v>1</v>
      </c>
      <c r="AZ807">
        <v>0</v>
      </c>
      <c r="BA807">
        <v>793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X807">
        <f>Y807*Source!I430</f>
        <v>20.16</v>
      </c>
      <c r="CY807">
        <f>AD807</f>
        <v>9.6199999999999992</v>
      </c>
      <c r="CZ807">
        <f>AH807</f>
        <v>9.6199999999999992</v>
      </c>
      <c r="DA807">
        <f>AL807</f>
        <v>1</v>
      </c>
      <c r="DB807">
        <v>0</v>
      </c>
    </row>
    <row r="808" spans="1:106" x14ac:dyDescent="0.2">
      <c r="A808">
        <f>ROW(Source!A430)</f>
        <v>430</v>
      </c>
      <c r="B808">
        <v>16483241</v>
      </c>
      <c r="C808">
        <v>16484722</v>
      </c>
      <c r="D808">
        <v>15165918</v>
      </c>
      <c r="E808">
        <v>1</v>
      </c>
      <c r="F808">
        <v>1</v>
      </c>
      <c r="G808">
        <v>1</v>
      </c>
      <c r="H808">
        <v>3</v>
      </c>
      <c r="I808" t="s">
        <v>1032</v>
      </c>
      <c r="J808" t="s">
        <v>1033</v>
      </c>
      <c r="K808" t="s">
        <v>1034</v>
      </c>
      <c r="L808">
        <v>1346</v>
      </c>
      <c r="N808">
        <v>1009</v>
      </c>
      <c r="O808" t="s">
        <v>550</v>
      </c>
      <c r="P808" t="s">
        <v>550</v>
      </c>
      <c r="Q808">
        <v>1</v>
      </c>
      <c r="W808">
        <v>0</v>
      </c>
      <c r="X808">
        <v>1559187994</v>
      </c>
      <c r="Y808">
        <v>2.0000000000000001E-4</v>
      </c>
      <c r="AA808">
        <v>27.74</v>
      </c>
      <c r="AB808">
        <v>0</v>
      </c>
      <c r="AC808">
        <v>0</v>
      </c>
      <c r="AD808">
        <v>0</v>
      </c>
      <c r="AE808">
        <v>27.74</v>
      </c>
      <c r="AF808">
        <v>0</v>
      </c>
      <c r="AG808">
        <v>0</v>
      </c>
      <c r="AH808">
        <v>0</v>
      </c>
      <c r="AI808">
        <v>1</v>
      </c>
      <c r="AJ808">
        <v>1</v>
      </c>
      <c r="AK808">
        <v>1</v>
      </c>
      <c r="AL808">
        <v>1</v>
      </c>
      <c r="AN808">
        <v>0</v>
      </c>
      <c r="AO808">
        <v>1</v>
      </c>
      <c r="AP808">
        <v>0</v>
      </c>
      <c r="AQ808">
        <v>0</v>
      </c>
      <c r="AR808">
        <v>0</v>
      </c>
      <c r="AS808" t="s">
        <v>4</v>
      </c>
      <c r="AT808">
        <v>2.0000000000000001E-4</v>
      </c>
      <c r="AU808" t="s">
        <v>4</v>
      </c>
      <c r="AV808">
        <v>0</v>
      </c>
      <c r="AW808">
        <v>2</v>
      </c>
      <c r="AX808">
        <v>16484738</v>
      </c>
      <c r="AY808">
        <v>1</v>
      </c>
      <c r="AZ808">
        <v>0</v>
      </c>
      <c r="BA808">
        <v>794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X808">
        <f>Y808*Source!I430</f>
        <v>4.8000000000000004E-3</v>
      </c>
      <c r="CY808">
        <f t="shared" ref="CY808:CY814" si="93">AA808</f>
        <v>27.74</v>
      </c>
      <c r="CZ808">
        <f t="shared" ref="CZ808:CZ814" si="94">AE808</f>
        <v>27.74</v>
      </c>
      <c r="DA808">
        <f t="shared" ref="DA808:DA814" si="95">AI808</f>
        <v>1</v>
      </c>
      <c r="DB808">
        <v>0</v>
      </c>
    </row>
    <row r="809" spans="1:106" x14ac:dyDescent="0.2">
      <c r="A809">
        <f>ROW(Source!A430)</f>
        <v>430</v>
      </c>
      <c r="B809">
        <v>16483241</v>
      </c>
      <c r="C809">
        <v>16484722</v>
      </c>
      <c r="D809">
        <v>15170072</v>
      </c>
      <c r="E809">
        <v>1</v>
      </c>
      <c r="F809">
        <v>1</v>
      </c>
      <c r="G809">
        <v>1</v>
      </c>
      <c r="H809">
        <v>3</v>
      </c>
      <c r="I809" t="s">
        <v>1035</v>
      </c>
      <c r="J809" t="s">
        <v>1036</v>
      </c>
      <c r="K809" t="s">
        <v>1037</v>
      </c>
      <c r="L809">
        <v>1355</v>
      </c>
      <c r="N809">
        <v>1010</v>
      </c>
      <c r="O809" t="s">
        <v>258</v>
      </c>
      <c r="P809" t="s">
        <v>258</v>
      </c>
      <c r="Q809">
        <v>100</v>
      </c>
      <c r="W809">
        <v>0</v>
      </c>
      <c r="X809">
        <v>-66531260</v>
      </c>
      <c r="Y809">
        <v>0.01</v>
      </c>
      <c r="AA809">
        <v>83</v>
      </c>
      <c r="AB809">
        <v>0</v>
      </c>
      <c r="AC809">
        <v>0</v>
      </c>
      <c r="AD809">
        <v>0</v>
      </c>
      <c r="AE809">
        <v>83</v>
      </c>
      <c r="AF809">
        <v>0</v>
      </c>
      <c r="AG809">
        <v>0</v>
      </c>
      <c r="AH809">
        <v>0</v>
      </c>
      <c r="AI809">
        <v>1</v>
      </c>
      <c r="AJ809">
        <v>1</v>
      </c>
      <c r="AK809">
        <v>1</v>
      </c>
      <c r="AL809">
        <v>1</v>
      </c>
      <c r="AN809">
        <v>0</v>
      </c>
      <c r="AO809">
        <v>1</v>
      </c>
      <c r="AP809">
        <v>0</v>
      </c>
      <c r="AQ809">
        <v>0</v>
      </c>
      <c r="AR809">
        <v>0</v>
      </c>
      <c r="AS809" t="s">
        <v>4</v>
      </c>
      <c r="AT809">
        <v>0.01</v>
      </c>
      <c r="AU809" t="s">
        <v>4</v>
      </c>
      <c r="AV809">
        <v>0</v>
      </c>
      <c r="AW809">
        <v>2</v>
      </c>
      <c r="AX809">
        <v>16484739</v>
      </c>
      <c r="AY809">
        <v>1</v>
      </c>
      <c r="AZ809">
        <v>0</v>
      </c>
      <c r="BA809">
        <v>795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X809">
        <f>Y809*Source!I430</f>
        <v>0.24</v>
      </c>
      <c r="CY809">
        <f t="shared" si="93"/>
        <v>83</v>
      </c>
      <c r="CZ809">
        <f t="shared" si="94"/>
        <v>83</v>
      </c>
      <c r="DA809">
        <f t="shared" si="95"/>
        <v>1</v>
      </c>
      <c r="DB809">
        <v>0</v>
      </c>
    </row>
    <row r="810" spans="1:106" x14ac:dyDescent="0.2">
      <c r="A810">
        <f>ROW(Source!A430)</f>
        <v>430</v>
      </c>
      <c r="B810">
        <v>16483241</v>
      </c>
      <c r="C810">
        <v>16484722</v>
      </c>
      <c r="D810">
        <v>15171982</v>
      </c>
      <c r="E810">
        <v>1</v>
      </c>
      <c r="F810">
        <v>1</v>
      </c>
      <c r="G810">
        <v>1</v>
      </c>
      <c r="H810">
        <v>3</v>
      </c>
      <c r="I810" t="s">
        <v>841</v>
      </c>
      <c r="J810" t="s">
        <v>842</v>
      </c>
      <c r="K810" t="s">
        <v>843</v>
      </c>
      <c r="L810">
        <v>1348</v>
      </c>
      <c r="N810">
        <v>1009</v>
      </c>
      <c r="O810" t="s">
        <v>199</v>
      </c>
      <c r="P810" t="s">
        <v>199</v>
      </c>
      <c r="Q810">
        <v>1000</v>
      </c>
      <c r="W810">
        <v>0</v>
      </c>
      <c r="X810">
        <v>-1421715385</v>
      </c>
      <c r="Y810">
        <v>1.0000000000000001E-5</v>
      </c>
      <c r="AA810">
        <v>729.98</v>
      </c>
      <c r="AB810">
        <v>0</v>
      </c>
      <c r="AC810">
        <v>0</v>
      </c>
      <c r="AD810">
        <v>0</v>
      </c>
      <c r="AE810">
        <v>729.98</v>
      </c>
      <c r="AF810">
        <v>0</v>
      </c>
      <c r="AG810">
        <v>0</v>
      </c>
      <c r="AH810">
        <v>0</v>
      </c>
      <c r="AI810">
        <v>1</v>
      </c>
      <c r="AJ810">
        <v>1</v>
      </c>
      <c r="AK810">
        <v>1</v>
      </c>
      <c r="AL810">
        <v>1</v>
      </c>
      <c r="AN810">
        <v>0</v>
      </c>
      <c r="AO810">
        <v>1</v>
      </c>
      <c r="AP810">
        <v>0</v>
      </c>
      <c r="AQ810">
        <v>0</v>
      </c>
      <c r="AR810">
        <v>0</v>
      </c>
      <c r="AS810" t="s">
        <v>4</v>
      </c>
      <c r="AT810">
        <v>1.0000000000000001E-5</v>
      </c>
      <c r="AU810" t="s">
        <v>4</v>
      </c>
      <c r="AV810">
        <v>0</v>
      </c>
      <c r="AW810">
        <v>2</v>
      </c>
      <c r="AX810">
        <v>16484740</v>
      </c>
      <c r="AY810">
        <v>1</v>
      </c>
      <c r="AZ810">
        <v>0</v>
      </c>
      <c r="BA810">
        <v>796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X810">
        <f>Y810*Source!I430</f>
        <v>2.4000000000000003E-4</v>
      </c>
      <c r="CY810">
        <f t="shared" si="93"/>
        <v>729.98</v>
      </c>
      <c r="CZ810">
        <f t="shared" si="94"/>
        <v>729.98</v>
      </c>
      <c r="DA810">
        <f t="shared" si="95"/>
        <v>1</v>
      </c>
      <c r="DB810">
        <v>0</v>
      </c>
    </row>
    <row r="811" spans="1:106" x14ac:dyDescent="0.2">
      <c r="A811">
        <f>ROW(Source!A430)</f>
        <v>430</v>
      </c>
      <c r="B811">
        <v>16483241</v>
      </c>
      <c r="C811">
        <v>16484722</v>
      </c>
      <c r="D811">
        <v>15195043</v>
      </c>
      <c r="E811">
        <v>1</v>
      </c>
      <c r="F811">
        <v>1</v>
      </c>
      <c r="G811">
        <v>1</v>
      </c>
      <c r="H811">
        <v>3</v>
      </c>
      <c r="I811" t="s">
        <v>938</v>
      </c>
      <c r="J811" t="s">
        <v>939</v>
      </c>
      <c r="K811" t="s">
        <v>940</v>
      </c>
      <c r="L811">
        <v>1346</v>
      </c>
      <c r="N811">
        <v>1009</v>
      </c>
      <c r="O811" t="s">
        <v>550</v>
      </c>
      <c r="P811" t="s">
        <v>550</v>
      </c>
      <c r="Q811">
        <v>1</v>
      </c>
      <c r="W811">
        <v>0</v>
      </c>
      <c r="X811">
        <v>-1726842289</v>
      </c>
      <c r="Y811">
        <v>2E-3</v>
      </c>
      <c r="AA811">
        <v>65.75</v>
      </c>
      <c r="AB811">
        <v>0</v>
      </c>
      <c r="AC811">
        <v>0</v>
      </c>
      <c r="AD811">
        <v>0</v>
      </c>
      <c r="AE811">
        <v>65.75</v>
      </c>
      <c r="AF811">
        <v>0</v>
      </c>
      <c r="AG811">
        <v>0</v>
      </c>
      <c r="AH811">
        <v>0</v>
      </c>
      <c r="AI811">
        <v>1</v>
      </c>
      <c r="AJ811">
        <v>1</v>
      </c>
      <c r="AK811">
        <v>1</v>
      </c>
      <c r="AL811">
        <v>1</v>
      </c>
      <c r="AN811">
        <v>0</v>
      </c>
      <c r="AO811">
        <v>1</v>
      </c>
      <c r="AP811">
        <v>0</v>
      </c>
      <c r="AQ811">
        <v>0</v>
      </c>
      <c r="AR811">
        <v>0</v>
      </c>
      <c r="AS811" t="s">
        <v>4</v>
      </c>
      <c r="AT811">
        <v>2E-3</v>
      </c>
      <c r="AU811" t="s">
        <v>4</v>
      </c>
      <c r="AV811">
        <v>0</v>
      </c>
      <c r="AW811">
        <v>2</v>
      </c>
      <c r="AX811">
        <v>16484741</v>
      </c>
      <c r="AY811">
        <v>1</v>
      </c>
      <c r="AZ811">
        <v>0</v>
      </c>
      <c r="BA811">
        <v>797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X811">
        <f>Y811*Source!I430</f>
        <v>4.8000000000000001E-2</v>
      </c>
      <c r="CY811">
        <f t="shared" si="93"/>
        <v>65.75</v>
      </c>
      <c r="CZ811">
        <f t="shared" si="94"/>
        <v>65.75</v>
      </c>
      <c r="DA811">
        <f t="shared" si="95"/>
        <v>1</v>
      </c>
      <c r="DB811">
        <v>0</v>
      </c>
    </row>
    <row r="812" spans="1:106" x14ac:dyDescent="0.2">
      <c r="A812">
        <f>ROW(Source!A430)</f>
        <v>430</v>
      </c>
      <c r="B812">
        <v>16483241</v>
      </c>
      <c r="C812">
        <v>16484722</v>
      </c>
      <c r="D812">
        <v>15202502</v>
      </c>
      <c r="E812">
        <v>1</v>
      </c>
      <c r="F812">
        <v>1</v>
      </c>
      <c r="G812">
        <v>1</v>
      </c>
      <c r="H812">
        <v>3</v>
      </c>
      <c r="I812" t="s">
        <v>1038</v>
      </c>
      <c r="J812" t="s">
        <v>1039</v>
      </c>
      <c r="K812" t="s">
        <v>1040</v>
      </c>
      <c r="L812">
        <v>1346</v>
      </c>
      <c r="N812">
        <v>1009</v>
      </c>
      <c r="O812" t="s">
        <v>550</v>
      </c>
      <c r="P812" t="s">
        <v>550</v>
      </c>
      <c r="Q812">
        <v>1</v>
      </c>
      <c r="W812">
        <v>0</v>
      </c>
      <c r="X812">
        <v>497371595</v>
      </c>
      <c r="Y812">
        <v>5.0000000000000001E-3</v>
      </c>
      <c r="AA812">
        <v>28.93</v>
      </c>
      <c r="AB812">
        <v>0</v>
      </c>
      <c r="AC812">
        <v>0</v>
      </c>
      <c r="AD812">
        <v>0</v>
      </c>
      <c r="AE812">
        <v>28.93</v>
      </c>
      <c r="AF812">
        <v>0</v>
      </c>
      <c r="AG812">
        <v>0</v>
      </c>
      <c r="AH812">
        <v>0</v>
      </c>
      <c r="AI812">
        <v>1</v>
      </c>
      <c r="AJ812">
        <v>1</v>
      </c>
      <c r="AK812">
        <v>1</v>
      </c>
      <c r="AL812">
        <v>1</v>
      </c>
      <c r="AN812">
        <v>0</v>
      </c>
      <c r="AO812">
        <v>1</v>
      </c>
      <c r="AP812">
        <v>0</v>
      </c>
      <c r="AQ812">
        <v>0</v>
      </c>
      <c r="AR812">
        <v>0</v>
      </c>
      <c r="AS812" t="s">
        <v>4</v>
      </c>
      <c r="AT812">
        <v>5.0000000000000001E-3</v>
      </c>
      <c r="AU812" t="s">
        <v>4</v>
      </c>
      <c r="AV812">
        <v>0</v>
      </c>
      <c r="AW812">
        <v>2</v>
      </c>
      <c r="AX812">
        <v>16484742</v>
      </c>
      <c r="AY812">
        <v>1</v>
      </c>
      <c r="AZ812">
        <v>0</v>
      </c>
      <c r="BA812">
        <v>798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X812">
        <f>Y812*Source!I430</f>
        <v>0.12</v>
      </c>
      <c r="CY812">
        <f t="shared" si="93"/>
        <v>28.93</v>
      </c>
      <c r="CZ812">
        <f t="shared" si="94"/>
        <v>28.93</v>
      </c>
      <c r="DA812">
        <f t="shared" si="95"/>
        <v>1</v>
      </c>
      <c r="DB812">
        <v>0</v>
      </c>
    </row>
    <row r="813" spans="1:106" x14ac:dyDescent="0.2">
      <c r="A813">
        <f>ROW(Source!A430)</f>
        <v>430</v>
      </c>
      <c r="B813">
        <v>16483241</v>
      </c>
      <c r="C813">
        <v>16484722</v>
      </c>
      <c r="D813">
        <v>15237681</v>
      </c>
      <c r="E813">
        <v>1</v>
      </c>
      <c r="F813">
        <v>1</v>
      </c>
      <c r="G813">
        <v>1</v>
      </c>
      <c r="H813">
        <v>3</v>
      </c>
      <c r="I813" t="s">
        <v>584</v>
      </c>
      <c r="J813" t="s">
        <v>586</v>
      </c>
      <c r="K813" t="s">
        <v>585</v>
      </c>
      <c r="L813">
        <v>1358</v>
      </c>
      <c r="N813">
        <v>1010</v>
      </c>
      <c r="O813" t="s">
        <v>437</v>
      </c>
      <c r="P813" t="s">
        <v>437</v>
      </c>
      <c r="Q813">
        <v>10</v>
      </c>
      <c r="W813">
        <v>0</v>
      </c>
      <c r="X813">
        <v>1167282538</v>
      </c>
      <c r="Y813">
        <v>0.1</v>
      </c>
      <c r="AA813">
        <v>794.7</v>
      </c>
      <c r="AB813">
        <v>0</v>
      </c>
      <c r="AC813">
        <v>0</v>
      </c>
      <c r="AD813">
        <v>0</v>
      </c>
      <c r="AE813">
        <v>794.7</v>
      </c>
      <c r="AF813">
        <v>0</v>
      </c>
      <c r="AG813">
        <v>0</v>
      </c>
      <c r="AH813">
        <v>0</v>
      </c>
      <c r="AI813">
        <v>1</v>
      </c>
      <c r="AJ813">
        <v>1</v>
      </c>
      <c r="AK813">
        <v>1</v>
      </c>
      <c r="AL813">
        <v>1</v>
      </c>
      <c r="AN813">
        <v>0</v>
      </c>
      <c r="AO813">
        <v>0</v>
      </c>
      <c r="AP813">
        <v>0</v>
      </c>
      <c r="AQ813">
        <v>0</v>
      </c>
      <c r="AR813">
        <v>0</v>
      </c>
      <c r="AS813" t="s">
        <v>4</v>
      </c>
      <c r="AT813">
        <v>0.1</v>
      </c>
      <c r="AU813" t="s">
        <v>4</v>
      </c>
      <c r="AV813">
        <v>0</v>
      </c>
      <c r="AW813">
        <v>1</v>
      </c>
      <c r="AX813">
        <v>-1</v>
      </c>
      <c r="AY813">
        <v>0</v>
      </c>
      <c r="AZ813">
        <v>0</v>
      </c>
      <c r="BA813" t="s">
        <v>4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X813">
        <f>Y813*Source!I430</f>
        <v>2.4000000000000004</v>
      </c>
      <c r="CY813">
        <f t="shared" si="93"/>
        <v>794.7</v>
      </c>
      <c r="CZ813">
        <f t="shared" si="94"/>
        <v>794.7</v>
      </c>
      <c r="DA813">
        <f t="shared" si="95"/>
        <v>1</v>
      </c>
      <c r="DB813">
        <v>0</v>
      </c>
    </row>
    <row r="814" spans="1:106" x14ac:dyDescent="0.2">
      <c r="A814">
        <f>ROW(Source!A430)</f>
        <v>430</v>
      </c>
      <c r="B814">
        <v>16483241</v>
      </c>
      <c r="C814">
        <v>16484722</v>
      </c>
      <c r="D814">
        <v>15164559</v>
      </c>
      <c r="E814">
        <v>17</v>
      </c>
      <c r="F814">
        <v>1</v>
      </c>
      <c r="G814">
        <v>1</v>
      </c>
      <c r="H814">
        <v>3</v>
      </c>
      <c r="I814" t="s">
        <v>908</v>
      </c>
      <c r="J814" t="s">
        <v>4</v>
      </c>
      <c r="K814" t="s">
        <v>909</v>
      </c>
      <c r="L814">
        <v>1374</v>
      </c>
      <c r="N814">
        <v>1013</v>
      </c>
      <c r="O814" t="s">
        <v>910</v>
      </c>
      <c r="P814" t="s">
        <v>910</v>
      </c>
      <c r="Q814">
        <v>1</v>
      </c>
      <c r="W814">
        <v>0</v>
      </c>
      <c r="X814">
        <v>-1731369543</v>
      </c>
      <c r="Y814">
        <v>0.16</v>
      </c>
      <c r="AA814">
        <v>1</v>
      </c>
      <c r="AB814">
        <v>0</v>
      </c>
      <c r="AC814">
        <v>0</v>
      </c>
      <c r="AD814">
        <v>0</v>
      </c>
      <c r="AE814">
        <v>1</v>
      </c>
      <c r="AF814">
        <v>0</v>
      </c>
      <c r="AG814">
        <v>0</v>
      </c>
      <c r="AH814">
        <v>0</v>
      </c>
      <c r="AI814">
        <v>1</v>
      </c>
      <c r="AJ814">
        <v>1</v>
      </c>
      <c r="AK814">
        <v>1</v>
      </c>
      <c r="AL814">
        <v>1</v>
      </c>
      <c r="AN814">
        <v>0</v>
      </c>
      <c r="AO814">
        <v>1</v>
      </c>
      <c r="AP814">
        <v>0</v>
      </c>
      <c r="AQ814">
        <v>0</v>
      </c>
      <c r="AR814">
        <v>0</v>
      </c>
      <c r="AS814" t="s">
        <v>4</v>
      </c>
      <c r="AT814">
        <v>0.16</v>
      </c>
      <c r="AU814" t="s">
        <v>4</v>
      </c>
      <c r="AV814">
        <v>0</v>
      </c>
      <c r="AW814">
        <v>2</v>
      </c>
      <c r="AX814">
        <v>16484743</v>
      </c>
      <c r="AY814">
        <v>1</v>
      </c>
      <c r="AZ814">
        <v>0</v>
      </c>
      <c r="BA814">
        <v>799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X814">
        <f>Y814*Source!I430</f>
        <v>3.84</v>
      </c>
      <c r="CY814">
        <f t="shared" si="93"/>
        <v>1</v>
      </c>
      <c r="CZ814">
        <f t="shared" si="94"/>
        <v>1</v>
      </c>
      <c r="DA814">
        <f t="shared" si="95"/>
        <v>1</v>
      </c>
      <c r="DB814">
        <v>0</v>
      </c>
    </row>
    <row r="815" spans="1:106" x14ac:dyDescent="0.2">
      <c r="A815">
        <f>ROW(Source!A431)</f>
        <v>431</v>
      </c>
      <c r="B815">
        <v>16483255</v>
      </c>
      <c r="C815">
        <v>16484722</v>
      </c>
      <c r="D815">
        <v>15436556</v>
      </c>
      <c r="E815">
        <v>1</v>
      </c>
      <c r="F815">
        <v>1</v>
      </c>
      <c r="G815">
        <v>1</v>
      </c>
      <c r="H815">
        <v>1</v>
      </c>
      <c r="I815" t="s">
        <v>860</v>
      </c>
      <c r="J815" t="s">
        <v>4</v>
      </c>
      <c r="K815" t="s">
        <v>861</v>
      </c>
      <c r="L815">
        <v>1191</v>
      </c>
      <c r="N815">
        <v>1013</v>
      </c>
      <c r="O815" t="s">
        <v>695</v>
      </c>
      <c r="P815" t="s">
        <v>695</v>
      </c>
      <c r="Q815">
        <v>1</v>
      </c>
      <c r="W815">
        <v>0</v>
      </c>
      <c r="X815">
        <v>1069510174</v>
      </c>
      <c r="Y815">
        <v>0.84</v>
      </c>
      <c r="AA815">
        <v>0</v>
      </c>
      <c r="AB815">
        <v>0</v>
      </c>
      <c r="AC815">
        <v>0</v>
      </c>
      <c r="AD815">
        <v>62.82</v>
      </c>
      <c r="AE815">
        <v>0</v>
      </c>
      <c r="AF815">
        <v>0</v>
      </c>
      <c r="AG815">
        <v>0</v>
      </c>
      <c r="AH815">
        <v>9.6199999999999992</v>
      </c>
      <c r="AI815">
        <v>1</v>
      </c>
      <c r="AJ815">
        <v>1</v>
      </c>
      <c r="AK815">
        <v>1</v>
      </c>
      <c r="AL815">
        <v>6.53</v>
      </c>
      <c r="AN815">
        <v>0</v>
      </c>
      <c r="AO815">
        <v>1</v>
      </c>
      <c r="AP815">
        <v>0</v>
      </c>
      <c r="AQ815">
        <v>0</v>
      </c>
      <c r="AR815">
        <v>0</v>
      </c>
      <c r="AS815" t="s">
        <v>4</v>
      </c>
      <c r="AT815">
        <v>0.84</v>
      </c>
      <c r="AU815" t="s">
        <v>4</v>
      </c>
      <c r="AV815">
        <v>1</v>
      </c>
      <c r="AW815">
        <v>2</v>
      </c>
      <c r="AX815">
        <v>16484737</v>
      </c>
      <c r="AY815">
        <v>1</v>
      </c>
      <c r="AZ815">
        <v>0</v>
      </c>
      <c r="BA815">
        <v>800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X815">
        <f>Y815*Source!I431</f>
        <v>20.16</v>
      </c>
      <c r="CY815">
        <f>AD815</f>
        <v>62.82</v>
      </c>
      <c r="CZ815">
        <f>AH815</f>
        <v>9.6199999999999992</v>
      </c>
      <c r="DA815">
        <f>AL815</f>
        <v>6.53</v>
      </c>
      <c r="DB815">
        <v>0</v>
      </c>
    </row>
    <row r="816" spans="1:106" x14ac:dyDescent="0.2">
      <c r="A816">
        <f>ROW(Source!A431)</f>
        <v>431</v>
      </c>
      <c r="B816">
        <v>16483255</v>
      </c>
      <c r="C816">
        <v>16484722</v>
      </c>
      <c r="D816">
        <v>15165918</v>
      </c>
      <c r="E816">
        <v>1</v>
      </c>
      <c r="F816">
        <v>1</v>
      </c>
      <c r="G816">
        <v>1</v>
      </c>
      <c r="H816">
        <v>3</v>
      </c>
      <c r="I816" t="s">
        <v>1032</v>
      </c>
      <c r="J816" t="s">
        <v>1033</v>
      </c>
      <c r="K816" t="s">
        <v>1034</v>
      </c>
      <c r="L816">
        <v>1346</v>
      </c>
      <c r="N816">
        <v>1009</v>
      </c>
      <c r="O816" t="s">
        <v>550</v>
      </c>
      <c r="P816" t="s">
        <v>550</v>
      </c>
      <c r="Q816">
        <v>1</v>
      </c>
      <c r="W816">
        <v>0</v>
      </c>
      <c r="X816">
        <v>1559187994</v>
      </c>
      <c r="Y816">
        <v>2.0000000000000001E-4</v>
      </c>
      <c r="AA816">
        <v>181.14</v>
      </c>
      <c r="AB816">
        <v>0</v>
      </c>
      <c r="AC816">
        <v>0</v>
      </c>
      <c r="AD816">
        <v>0</v>
      </c>
      <c r="AE816">
        <v>27.74</v>
      </c>
      <c r="AF816">
        <v>0</v>
      </c>
      <c r="AG816">
        <v>0</v>
      </c>
      <c r="AH816">
        <v>0</v>
      </c>
      <c r="AI816">
        <v>6.53</v>
      </c>
      <c r="AJ816">
        <v>1</v>
      </c>
      <c r="AK816">
        <v>1</v>
      </c>
      <c r="AL816">
        <v>1</v>
      </c>
      <c r="AN816">
        <v>0</v>
      </c>
      <c r="AO816">
        <v>1</v>
      </c>
      <c r="AP816">
        <v>0</v>
      </c>
      <c r="AQ816">
        <v>0</v>
      </c>
      <c r="AR816">
        <v>0</v>
      </c>
      <c r="AS816" t="s">
        <v>4</v>
      </c>
      <c r="AT816">
        <v>2.0000000000000001E-4</v>
      </c>
      <c r="AU816" t="s">
        <v>4</v>
      </c>
      <c r="AV816">
        <v>0</v>
      </c>
      <c r="AW816">
        <v>2</v>
      </c>
      <c r="AX816">
        <v>16484738</v>
      </c>
      <c r="AY816">
        <v>1</v>
      </c>
      <c r="AZ816">
        <v>0</v>
      </c>
      <c r="BA816">
        <v>801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X816">
        <f>Y816*Source!I431</f>
        <v>4.8000000000000004E-3</v>
      </c>
      <c r="CY816">
        <f t="shared" ref="CY816:CY822" si="96">AA816</f>
        <v>181.14</v>
      </c>
      <c r="CZ816">
        <f t="shared" ref="CZ816:CZ822" si="97">AE816</f>
        <v>27.74</v>
      </c>
      <c r="DA816">
        <f t="shared" ref="DA816:DA822" si="98">AI816</f>
        <v>6.53</v>
      </c>
      <c r="DB816">
        <v>0</v>
      </c>
    </row>
    <row r="817" spans="1:106" x14ac:dyDescent="0.2">
      <c r="A817">
        <f>ROW(Source!A431)</f>
        <v>431</v>
      </c>
      <c r="B817">
        <v>16483255</v>
      </c>
      <c r="C817">
        <v>16484722</v>
      </c>
      <c r="D817">
        <v>15170072</v>
      </c>
      <c r="E817">
        <v>1</v>
      </c>
      <c r="F817">
        <v>1</v>
      </c>
      <c r="G817">
        <v>1</v>
      </c>
      <c r="H817">
        <v>3</v>
      </c>
      <c r="I817" t="s">
        <v>1035</v>
      </c>
      <c r="J817" t="s">
        <v>1036</v>
      </c>
      <c r="K817" t="s">
        <v>1037</v>
      </c>
      <c r="L817">
        <v>1355</v>
      </c>
      <c r="N817">
        <v>1010</v>
      </c>
      <c r="O817" t="s">
        <v>258</v>
      </c>
      <c r="P817" t="s">
        <v>258</v>
      </c>
      <c r="Q817">
        <v>100</v>
      </c>
      <c r="W817">
        <v>0</v>
      </c>
      <c r="X817">
        <v>-66531260</v>
      </c>
      <c r="Y817">
        <v>0.01</v>
      </c>
      <c r="AA817">
        <v>541.99</v>
      </c>
      <c r="AB817">
        <v>0</v>
      </c>
      <c r="AC817">
        <v>0</v>
      </c>
      <c r="AD817">
        <v>0</v>
      </c>
      <c r="AE817">
        <v>83</v>
      </c>
      <c r="AF817">
        <v>0</v>
      </c>
      <c r="AG817">
        <v>0</v>
      </c>
      <c r="AH817">
        <v>0</v>
      </c>
      <c r="AI817">
        <v>6.53</v>
      </c>
      <c r="AJ817">
        <v>1</v>
      </c>
      <c r="AK817">
        <v>1</v>
      </c>
      <c r="AL817">
        <v>1</v>
      </c>
      <c r="AN817">
        <v>0</v>
      </c>
      <c r="AO817">
        <v>1</v>
      </c>
      <c r="AP817">
        <v>0</v>
      </c>
      <c r="AQ817">
        <v>0</v>
      </c>
      <c r="AR817">
        <v>0</v>
      </c>
      <c r="AS817" t="s">
        <v>4</v>
      </c>
      <c r="AT817">
        <v>0.01</v>
      </c>
      <c r="AU817" t="s">
        <v>4</v>
      </c>
      <c r="AV817">
        <v>0</v>
      </c>
      <c r="AW817">
        <v>2</v>
      </c>
      <c r="AX817">
        <v>16484739</v>
      </c>
      <c r="AY817">
        <v>1</v>
      </c>
      <c r="AZ817">
        <v>0</v>
      </c>
      <c r="BA817">
        <v>802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X817">
        <f>Y817*Source!I431</f>
        <v>0.24</v>
      </c>
      <c r="CY817">
        <f t="shared" si="96"/>
        <v>541.99</v>
      </c>
      <c r="CZ817">
        <f t="shared" si="97"/>
        <v>83</v>
      </c>
      <c r="DA817">
        <f t="shared" si="98"/>
        <v>6.53</v>
      </c>
      <c r="DB817">
        <v>0</v>
      </c>
    </row>
    <row r="818" spans="1:106" x14ac:dyDescent="0.2">
      <c r="A818">
        <f>ROW(Source!A431)</f>
        <v>431</v>
      </c>
      <c r="B818">
        <v>16483255</v>
      </c>
      <c r="C818">
        <v>16484722</v>
      </c>
      <c r="D818">
        <v>15171982</v>
      </c>
      <c r="E818">
        <v>1</v>
      </c>
      <c r="F818">
        <v>1</v>
      </c>
      <c r="G818">
        <v>1</v>
      </c>
      <c r="H818">
        <v>3</v>
      </c>
      <c r="I818" t="s">
        <v>841</v>
      </c>
      <c r="J818" t="s">
        <v>842</v>
      </c>
      <c r="K818" t="s">
        <v>843</v>
      </c>
      <c r="L818">
        <v>1348</v>
      </c>
      <c r="N818">
        <v>1009</v>
      </c>
      <c r="O818" t="s">
        <v>199</v>
      </c>
      <c r="P818" t="s">
        <v>199</v>
      </c>
      <c r="Q818">
        <v>1000</v>
      </c>
      <c r="W818">
        <v>0</v>
      </c>
      <c r="X818">
        <v>-1421715385</v>
      </c>
      <c r="Y818">
        <v>1.0000000000000001E-5</v>
      </c>
      <c r="AA818">
        <v>4766.7700000000004</v>
      </c>
      <c r="AB818">
        <v>0</v>
      </c>
      <c r="AC818">
        <v>0</v>
      </c>
      <c r="AD818">
        <v>0</v>
      </c>
      <c r="AE818">
        <v>729.98</v>
      </c>
      <c r="AF818">
        <v>0</v>
      </c>
      <c r="AG818">
        <v>0</v>
      </c>
      <c r="AH818">
        <v>0</v>
      </c>
      <c r="AI818">
        <v>6.53</v>
      </c>
      <c r="AJ818">
        <v>1</v>
      </c>
      <c r="AK818">
        <v>1</v>
      </c>
      <c r="AL818">
        <v>1</v>
      </c>
      <c r="AN818">
        <v>0</v>
      </c>
      <c r="AO818">
        <v>1</v>
      </c>
      <c r="AP818">
        <v>0</v>
      </c>
      <c r="AQ818">
        <v>0</v>
      </c>
      <c r="AR818">
        <v>0</v>
      </c>
      <c r="AS818" t="s">
        <v>4</v>
      </c>
      <c r="AT818">
        <v>1.0000000000000001E-5</v>
      </c>
      <c r="AU818" t="s">
        <v>4</v>
      </c>
      <c r="AV818">
        <v>0</v>
      </c>
      <c r="AW818">
        <v>2</v>
      </c>
      <c r="AX818">
        <v>16484740</v>
      </c>
      <c r="AY818">
        <v>1</v>
      </c>
      <c r="AZ818">
        <v>0</v>
      </c>
      <c r="BA818">
        <v>803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X818">
        <f>Y818*Source!I431</f>
        <v>2.4000000000000003E-4</v>
      </c>
      <c r="CY818">
        <f t="shared" si="96"/>
        <v>4766.7700000000004</v>
      </c>
      <c r="CZ818">
        <f t="shared" si="97"/>
        <v>729.98</v>
      </c>
      <c r="DA818">
        <f t="shared" si="98"/>
        <v>6.53</v>
      </c>
      <c r="DB818">
        <v>0</v>
      </c>
    </row>
    <row r="819" spans="1:106" x14ac:dyDescent="0.2">
      <c r="A819">
        <f>ROW(Source!A431)</f>
        <v>431</v>
      </c>
      <c r="B819">
        <v>16483255</v>
      </c>
      <c r="C819">
        <v>16484722</v>
      </c>
      <c r="D819">
        <v>15195043</v>
      </c>
      <c r="E819">
        <v>1</v>
      </c>
      <c r="F819">
        <v>1</v>
      </c>
      <c r="G819">
        <v>1</v>
      </c>
      <c r="H819">
        <v>3</v>
      </c>
      <c r="I819" t="s">
        <v>938</v>
      </c>
      <c r="J819" t="s">
        <v>939</v>
      </c>
      <c r="K819" t="s">
        <v>940</v>
      </c>
      <c r="L819">
        <v>1346</v>
      </c>
      <c r="N819">
        <v>1009</v>
      </c>
      <c r="O819" t="s">
        <v>550</v>
      </c>
      <c r="P819" t="s">
        <v>550</v>
      </c>
      <c r="Q819">
        <v>1</v>
      </c>
      <c r="W819">
        <v>0</v>
      </c>
      <c r="X819">
        <v>-1726842289</v>
      </c>
      <c r="Y819">
        <v>2E-3</v>
      </c>
      <c r="AA819">
        <v>429.35</v>
      </c>
      <c r="AB819">
        <v>0</v>
      </c>
      <c r="AC819">
        <v>0</v>
      </c>
      <c r="AD819">
        <v>0</v>
      </c>
      <c r="AE819">
        <v>65.75</v>
      </c>
      <c r="AF819">
        <v>0</v>
      </c>
      <c r="AG819">
        <v>0</v>
      </c>
      <c r="AH819">
        <v>0</v>
      </c>
      <c r="AI819">
        <v>6.53</v>
      </c>
      <c r="AJ819">
        <v>1</v>
      </c>
      <c r="AK819">
        <v>1</v>
      </c>
      <c r="AL819">
        <v>1</v>
      </c>
      <c r="AN819">
        <v>0</v>
      </c>
      <c r="AO819">
        <v>1</v>
      </c>
      <c r="AP819">
        <v>0</v>
      </c>
      <c r="AQ819">
        <v>0</v>
      </c>
      <c r="AR819">
        <v>0</v>
      </c>
      <c r="AS819" t="s">
        <v>4</v>
      </c>
      <c r="AT819">
        <v>2E-3</v>
      </c>
      <c r="AU819" t="s">
        <v>4</v>
      </c>
      <c r="AV819">
        <v>0</v>
      </c>
      <c r="AW819">
        <v>2</v>
      </c>
      <c r="AX819">
        <v>16484741</v>
      </c>
      <c r="AY819">
        <v>1</v>
      </c>
      <c r="AZ819">
        <v>0</v>
      </c>
      <c r="BA819">
        <v>804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X819">
        <f>Y819*Source!I431</f>
        <v>4.8000000000000001E-2</v>
      </c>
      <c r="CY819">
        <f t="shared" si="96"/>
        <v>429.35</v>
      </c>
      <c r="CZ819">
        <f t="shared" si="97"/>
        <v>65.75</v>
      </c>
      <c r="DA819">
        <f t="shared" si="98"/>
        <v>6.53</v>
      </c>
      <c r="DB819">
        <v>0</v>
      </c>
    </row>
    <row r="820" spans="1:106" x14ac:dyDescent="0.2">
      <c r="A820">
        <f>ROW(Source!A431)</f>
        <v>431</v>
      </c>
      <c r="B820">
        <v>16483255</v>
      </c>
      <c r="C820">
        <v>16484722</v>
      </c>
      <c r="D820">
        <v>15202502</v>
      </c>
      <c r="E820">
        <v>1</v>
      </c>
      <c r="F820">
        <v>1</v>
      </c>
      <c r="G820">
        <v>1</v>
      </c>
      <c r="H820">
        <v>3</v>
      </c>
      <c r="I820" t="s">
        <v>1038</v>
      </c>
      <c r="J820" t="s">
        <v>1039</v>
      </c>
      <c r="K820" t="s">
        <v>1040</v>
      </c>
      <c r="L820">
        <v>1346</v>
      </c>
      <c r="N820">
        <v>1009</v>
      </c>
      <c r="O820" t="s">
        <v>550</v>
      </c>
      <c r="P820" t="s">
        <v>550</v>
      </c>
      <c r="Q820">
        <v>1</v>
      </c>
      <c r="W820">
        <v>0</v>
      </c>
      <c r="X820">
        <v>497371595</v>
      </c>
      <c r="Y820">
        <v>5.0000000000000001E-3</v>
      </c>
      <c r="AA820">
        <v>188.91</v>
      </c>
      <c r="AB820">
        <v>0</v>
      </c>
      <c r="AC820">
        <v>0</v>
      </c>
      <c r="AD820">
        <v>0</v>
      </c>
      <c r="AE820">
        <v>28.93</v>
      </c>
      <c r="AF820">
        <v>0</v>
      </c>
      <c r="AG820">
        <v>0</v>
      </c>
      <c r="AH820">
        <v>0</v>
      </c>
      <c r="AI820">
        <v>6.53</v>
      </c>
      <c r="AJ820">
        <v>1</v>
      </c>
      <c r="AK820">
        <v>1</v>
      </c>
      <c r="AL820">
        <v>1</v>
      </c>
      <c r="AN820">
        <v>0</v>
      </c>
      <c r="AO820">
        <v>1</v>
      </c>
      <c r="AP820">
        <v>0</v>
      </c>
      <c r="AQ820">
        <v>0</v>
      </c>
      <c r="AR820">
        <v>0</v>
      </c>
      <c r="AS820" t="s">
        <v>4</v>
      </c>
      <c r="AT820">
        <v>5.0000000000000001E-3</v>
      </c>
      <c r="AU820" t="s">
        <v>4</v>
      </c>
      <c r="AV820">
        <v>0</v>
      </c>
      <c r="AW820">
        <v>2</v>
      </c>
      <c r="AX820">
        <v>16484742</v>
      </c>
      <c r="AY820">
        <v>1</v>
      </c>
      <c r="AZ820">
        <v>0</v>
      </c>
      <c r="BA820">
        <v>805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X820">
        <f>Y820*Source!I431</f>
        <v>0.12</v>
      </c>
      <c r="CY820">
        <f t="shared" si="96"/>
        <v>188.91</v>
      </c>
      <c r="CZ820">
        <f t="shared" si="97"/>
        <v>28.93</v>
      </c>
      <c r="DA820">
        <f t="shared" si="98"/>
        <v>6.53</v>
      </c>
      <c r="DB820">
        <v>0</v>
      </c>
    </row>
    <row r="821" spans="1:106" x14ac:dyDescent="0.2">
      <c r="A821">
        <f>ROW(Source!A431)</f>
        <v>431</v>
      </c>
      <c r="B821">
        <v>16483255</v>
      </c>
      <c r="C821">
        <v>16484722</v>
      </c>
      <c r="D821">
        <v>15237681</v>
      </c>
      <c r="E821">
        <v>1</v>
      </c>
      <c r="F821">
        <v>1</v>
      </c>
      <c r="G821">
        <v>1</v>
      </c>
      <c r="H821">
        <v>3</v>
      </c>
      <c r="I821" t="s">
        <v>584</v>
      </c>
      <c r="J821" t="s">
        <v>586</v>
      </c>
      <c r="K821" t="s">
        <v>585</v>
      </c>
      <c r="L821">
        <v>1358</v>
      </c>
      <c r="N821">
        <v>1010</v>
      </c>
      <c r="O821" t="s">
        <v>437</v>
      </c>
      <c r="P821" t="s">
        <v>437</v>
      </c>
      <c r="Q821">
        <v>10</v>
      </c>
      <c r="W821">
        <v>0</v>
      </c>
      <c r="X821">
        <v>1167282538</v>
      </c>
      <c r="Y821">
        <v>0.1</v>
      </c>
      <c r="AA821">
        <v>5189.3900000000003</v>
      </c>
      <c r="AB821">
        <v>0</v>
      </c>
      <c r="AC821">
        <v>0</v>
      </c>
      <c r="AD821">
        <v>0</v>
      </c>
      <c r="AE821">
        <v>794.7</v>
      </c>
      <c r="AF821">
        <v>0</v>
      </c>
      <c r="AG821">
        <v>0</v>
      </c>
      <c r="AH821">
        <v>0</v>
      </c>
      <c r="AI821">
        <v>6.53</v>
      </c>
      <c r="AJ821">
        <v>1</v>
      </c>
      <c r="AK821">
        <v>1</v>
      </c>
      <c r="AL821">
        <v>1</v>
      </c>
      <c r="AN821">
        <v>0</v>
      </c>
      <c r="AO821">
        <v>0</v>
      </c>
      <c r="AP821">
        <v>0</v>
      </c>
      <c r="AQ821">
        <v>0</v>
      </c>
      <c r="AR821">
        <v>0</v>
      </c>
      <c r="AS821" t="s">
        <v>4</v>
      </c>
      <c r="AT821">
        <v>0.1</v>
      </c>
      <c r="AU821" t="s">
        <v>4</v>
      </c>
      <c r="AV821">
        <v>0</v>
      </c>
      <c r="AW821">
        <v>1</v>
      </c>
      <c r="AX821">
        <v>-1</v>
      </c>
      <c r="AY821">
        <v>0</v>
      </c>
      <c r="AZ821">
        <v>0</v>
      </c>
      <c r="BA821" t="s">
        <v>4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X821">
        <f>Y821*Source!I431</f>
        <v>2.4000000000000004</v>
      </c>
      <c r="CY821">
        <f t="shared" si="96"/>
        <v>5189.3900000000003</v>
      </c>
      <c r="CZ821">
        <f t="shared" si="97"/>
        <v>794.7</v>
      </c>
      <c r="DA821">
        <f t="shared" si="98"/>
        <v>6.53</v>
      </c>
      <c r="DB821">
        <v>0</v>
      </c>
    </row>
    <row r="822" spans="1:106" x14ac:dyDescent="0.2">
      <c r="A822">
        <f>ROW(Source!A431)</f>
        <v>431</v>
      </c>
      <c r="B822">
        <v>16483255</v>
      </c>
      <c r="C822">
        <v>16484722</v>
      </c>
      <c r="D822">
        <v>15164559</v>
      </c>
      <c r="E822">
        <v>17</v>
      </c>
      <c r="F822">
        <v>1</v>
      </c>
      <c r="G822">
        <v>1</v>
      </c>
      <c r="H822">
        <v>3</v>
      </c>
      <c r="I822" t="s">
        <v>908</v>
      </c>
      <c r="J822" t="s">
        <v>4</v>
      </c>
      <c r="K822" t="s">
        <v>909</v>
      </c>
      <c r="L822">
        <v>1374</v>
      </c>
      <c r="N822">
        <v>1013</v>
      </c>
      <c r="O822" t="s">
        <v>910</v>
      </c>
      <c r="P822" t="s">
        <v>910</v>
      </c>
      <c r="Q822">
        <v>1</v>
      </c>
      <c r="W822">
        <v>0</v>
      </c>
      <c r="X822">
        <v>-1731369543</v>
      </c>
      <c r="Y822">
        <v>0.16</v>
      </c>
      <c r="AA822">
        <v>1</v>
      </c>
      <c r="AB822">
        <v>0</v>
      </c>
      <c r="AC822">
        <v>0</v>
      </c>
      <c r="AD822">
        <v>0</v>
      </c>
      <c r="AE822">
        <v>1</v>
      </c>
      <c r="AF822">
        <v>0</v>
      </c>
      <c r="AG822">
        <v>0</v>
      </c>
      <c r="AH822">
        <v>0</v>
      </c>
      <c r="AI822">
        <v>1</v>
      </c>
      <c r="AJ822">
        <v>1</v>
      </c>
      <c r="AK822">
        <v>1</v>
      </c>
      <c r="AL822">
        <v>1</v>
      </c>
      <c r="AN822">
        <v>0</v>
      </c>
      <c r="AO822">
        <v>1</v>
      </c>
      <c r="AP822">
        <v>0</v>
      </c>
      <c r="AQ822">
        <v>0</v>
      </c>
      <c r="AR822">
        <v>0</v>
      </c>
      <c r="AS822" t="s">
        <v>4</v>
      </c>
      <c r="AT822">
        <v>0.16</v>
      </c>
      <c r="AU822" t="s">
        <v>4</v>
      </c>
      <c r="AV822">
        <v>0</v>
      </c>
      <c r="AW822">
        <v>2</v>
      </c>
      <c r="AX822">
        <v>16484743</v>
      </c>
      <c r="AY822">
        <v>1</v>
      </c>
      <c r="AZ822">
        <v>0</v>
      </c>
      <c r="BA822">
        <v>806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X822">
        <f>Y822*Source!I431</f>
        <v>3.84</v>
      </c>
      <c r="CY822">
        <f t="shared" si="96"/>
        <v>1</v>
      </c>
      <c r="CZ822">
        <f t="shared" si="97"/>
        <v>1</v>
      </c>
      <c r="DA822">
        <f t="shared" si="98"/>
        <v>1</v>
      </c>
      <c r="DB822">
        <v>0</v>
      </c>
    </row>
    <row r="823" spans="1:106" x14ac:dyDescent="0.2">
      <c r="A823">
        <f>ROW(Source!A476)</f>
        <v>476</v>
      </c>
      <c r="B823">
        <v>16483241</v>
      </c>
      <c r="C823">
        <v>16672870</v>
      </c>
      <c r="D823">
        <v>15435721</v>
      </c>
      <c r="E823">
        <v>1</v>
      </c>
      <c r="F823">
        <v>1</v>
      </c>
      <c r="G823">
        <v>1</v>
      </c>
      <c r="H823">
        <v>1</v>
      </c>
      <c r="I823" t="s">
        <v>911</v>
      </c>
      <c r="J823" t="s">
        <v>4</v>
      </c>
      <c r="K823" t="s">
        <v>912</v>
      </c>
      <c r="L823">
        <v>1191</v>
      </c>
      <c r="N823">
        <v>1013</v>
      </c>
      <c r="O823" t="s">
        <v>695</v>
      </c>
      <c r="P823" t="s">
        <v>695</v>
      </c>
      <c r="Q823">
        <v>1</v>
      </c>
      <c r="W823">
        <v>0</v>
      </c>
      <c r="X823">
        <v>1983201532</v>
      </c>
      <c r="Y823">
        <v>20.329999999999998</v>
      </c>
      <c r="AA823">
        <v>0</v>
      </c>
      <c r="AB823">
        <v>0</v>
      </c>
      <c r="AC823">
        <v>0</v>
      </c>
      <c r="AD823">
        <v>9.51</v>
      </c>
      <c r="AE823">
        <v>0</v>
      </c>
      <c r="AF823">
        <v>0</v>
      </c>
      <c r="AG823">
        <v>0</v>
      </c>
      <c r="AH823">
        <v>9.51</v>
      </c>
      <c r="AI823">
        <v>1</v>
      </c>
      <c r="AJ823">
        <v>1</v>
      </c>
      <c r="AK823">
        <v>1</v>
      </c>
      <c r="AL823">
        <v>1</v>
      </c>
      <c r="AN823">
        <v>0</v>
      </c>
      <c r="AO823">
        <v>1</v>
      </c>
      <c r="AP823">
        <v>0</v>
      </c>
      <c r="AQ823">
        <v>0</v>
      </c>
      <c r="AR823">
        <v>0</v>
      </c>
      <c r="AS823" t="s">
        <v>4</v>
      </c>
      <c r="AT823">
        <v>20.329999999999998</v>
      </c>
      <c r="AU823" t="s">
        <v>4</v>
      </c>
      <c r="AV823">
        <v>1</v>
      </c>
      <c r="AW823">
        <v>2</v>
      </c>
      <c r="AX823">
        <v>16672878</v>
      </c>
      <c r="AY823">
        <v>1</v>
      </c>
      <c r="AZ823">
        <v>0</v>
      </c>
      <c r="BA823">
        <v>807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X823">
        <f>Y823*Source!I476</f>
        <v>19.516799999999996</v>
      </c>
      <c r="CY823">
        <f>AD823</f>
        <v>9.51</v>
      </c>
      <c r="CZ823">
        <f>AH823</f>
        <v>9.51</v>
      </c>
      <c r="DA823">
        <f>AL823</f>
        <v>1</v>
      </c>
      <c r="DB823">
        <v>0</v>
      </c>
    </row>
    <row r="824" spans="1:106" x14ac:dyDescent="0.2">
      <c r="A824">
        <f>ROW(Source!A476)</f>
        <v>476</v>
      </c>
      <c r="B824">
        <v>16483241</v>
      </c>
      <c r="C824">
        <v>16672870</v>
      </c>
      <c r="D824">
        <v>15430395</v>
      </c>
      <c r="E824">
        <v>1</v>
      </c>
      <c r="F824">
        <v>1</v>
      </c>
      <c r="G824">
        <v>1</v>
      </c>
      <c r="H824">
        <v>1</v>
      </c>
      <c r="I824" t="s">
        <v>696</v>
      </c>
      <c r="J824" t="s">
        <v>4</v>
      </c>
      <c r="K824" t="s">
        <v>697</v>
      </c>
      <c r="L824">
        <v>1191</v>
      </c>
      <c r="N824">
        <v>1013</v>
      </c>
      <c r="O824" t="s">
        <v>695</v>
      </c>
      <c r="P824" t="s">
        <v>695</v>
      </c>
      <c r="Q824">
        <v>1</v>
      </c>
      <c r="W824">
        <v>0</v>
      </c>
      <c r="X824">
        <v>-1417349443</v>
      </c>
      <c r="Y824">
        <v>0.01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1</v>
      </c>
      <c r="AJ824">
        <v>1</v>
      </c>
      <c r="AK824">
        <v>1</v>
      </c>
      <c r="AL824">
        <v>1</v>
      </c>
      <c r="AN824">
        <v>0</v>
      </c>
      <c r="AO824">
        <v>1</v>
      </c>
      <c r="AP824">
        <v>0</v>
      </c>
      <c r="AQ824">
        <v>0</v>
      </c>
      <c r="AR824">
        <v>0</v>
      </c>
      <c r="AS824" t="s">
        <v>4</v>
      </c>
      <c r="AT824">
        <v>0.01</v>
      </c>
      <c r="AU824" t="s">
        <v>4</v>
      </c>
      <c r="AV824">
        <v>2</v>
      </c>
      <c r="AW824">
        <v>2</v>
      </c>
      <c r="AX824">
        <v>16672879</v>
      </c>
      <c r="AY824">
        <v>1</v>
      </c>
      <c r="AZ824">
        <v>0</v>
      </c>
      <c r="BA824">
        <v>808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X824">
        <f>Y824*Source!I476</f>
        <v>9.5999999999999992E-3</v>
      </c>
      <c r="CY824">
        <f>AD824</f>
        <v>0</v>
      </c>
      <c r="CZ824">
        <f>AH824</f>
        <v>0</v>
      </c>
      <c r="DA824">
        <f>AL824</f>
        <v>1</v>
      </c>
      <c r="DB824">
        <v>0</v>
      </c>
    </row>
    <row r="825" spans="1:106" x14ac:dyDescent="0.2">
      <c r="A825">
        <f>ROW(Source!A476)</f>
        <v>476</v>
      </c>
      <c r="B825">
        <v>16483241</v>
      </c>
      <c r="C825">
        <v>16672870</v>
      </c>
      <c r="D825">
        <v>15247974</v>
      </c>
      <c r="E825">
        <v>1</v>
      </c>
      <c r="F825">
        <v>1</v>
      </c>
      <c r="G825">
        <v>1</v>
      </c>
      <c r="H825">
        <v>2</v>
      </c>
      <c r="I825" t="s">
        <v>716</v>
      </c>
      <c r="J825" t="s">
        <v>717</v>
      </c>
      <c r="K825" t="s">
        <v>718</v>
      </c>
      <c r="L825">
        <v>1368</v>
      </c>
      <c r="N825">
        <v>1011</v>
      </c>
      <c r="O825" t="s">
        <v>701</v>
      </c>
      <c r="P825" t="s">
        <v>701</v>
      </c>
      <c r="Q825">
        <v>1</v>
      </c>
      <c r="W825">
        <v>0</v>
      </c>
      <c r="X825">
        <v>1188625873</v>
      </c>
      <c r="Y825">
        <v>0.01</v>
      </c>
      <c r="AA825">
        <v>0</v>
      </c>
      <c r="AB825">
        <v>31.26</v>
      </c>
      <c r="AC825">
        <v>13.5</v>
      </c>
      <c r="AD825">
        <v>0</v>
      </c>
      <c r="AE825">
        <v>0</v>
      </c>
      <c r="AF825">
        <v>31.26</v>
      </c>
      <c r="AG825">
        <v>13.5</v>
      </c>
      <c r="AH825">
        <v>0</v>
      </c>
      <c r="AI825">
        <v>1</v>
      </c>
      <c r="AJ825">
        <v>1</v>
      </c>
      <c r="AK825">
        <v>1</v>
      </c>
      <c r="AL825">
        <v>1</v>
      </c>
      <c r="AN825">
        <v>0</v>
      </c>
      <c r="AO825">
        <v>1</v>
      </c>
      <c r="AP825">
        <v>0</v>
      </c>
      <c r="AQ825">
        <v>0</v>
      </c>
      <c r="AR825">
        <v>0</v>
      </c>
      <c r="AS825" t="s">
        <v>4</v>
      </c>
      <c r="AT825">
        <v>0.01</v>
      </c>
      <c r="AU825" t="s">
        <v>4</v>
      </c>
      <c r="AV825">
        <v>0</v>
      </c>
      <c r="AW825">
        <v>2</v>
      </c>
      <c r="AX825">
        <v>16672880</v>
      </c>
      <c r="AY825">
        <v>1</v>
      </c>
      <c r="AZ825">
        <v>0</v>
      </c>
      <c r="BA825">
        <v>809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X825">
        <f>Y825*Source!I476</f>
        <v>9.5999999999999992E-3</v>
      </c>
      <c r="CY825">
        <f>AB825</f>
        <v>31.26</v>
      </c>
      <c r="CZ825">
        <f>AF825</f>
        <v>31.26</v>
      </c>
      <c r="DA825">
        <f>AJ825</f>
        <v>1</v>
      </c>
      <c r="DB825">
        <v>0</v>
      </c>
    </row>
    <row r="826" spans="1:106" x14ac:dyDescent="0.2">
      <c r="A826">
        <f>ROW(Source!A476)</f>
        <v>476</v>
      </c>
      <c r="B826">
        <v>16483241</v>
      </c>
      <c r="C826">
        <v>16672870</v>
      </c>
      <c r="D826">
        <v>15170076</v>
      </c>
      <c r="E826">
        <v>1</v>
      </c>
      <c r="F826">
        <v>1</v>
      </c>
      <c r="G826">
        <v>1</v>
      </c>
      <c r="H826">
        <v>3</v>
      </c>
      <c r="I826" t="s">
        <v>913</v>
      </c>
      <c r="J826" t="s">
        <v>914</v>
      </c>
      <c r="K826" t="s">
        <v>915</v>
      </c>
      <c r="L826">
        <v>1356</v>
      </c>
      <c r="N826">
        <v>1010</v>
      </c>
      <c r="O826" t="s">
        <v>127</v>
      </c>
      <c r="P826" t="s">
        <v>127</v>
      </c>
      <c r="Q826">
        <v>1000</v>
      </c>
      <c r="W826">
        <v>0</v>
      </c>
      <c r="X826">
        <v>1975348994</v>
      </c>
      <c r="Y826">
        <v>0.4</v>
      </c>
      <c r="AA826">
        <v>180</v>
      </c>
      <c r="AB826">
        <v>0</v>
      </c>
      <c r="AC826">
        <v>0</v>
      </c>
      <c r="AD826">
        <v>0</v>
      </c>
      <c r="AE826">
        <v>180</v>
      </c>
      <c r="AF826">
        <v>0</v>
      </c>
      <c r="AG826">
        <v>0</v>
      </c>
      <c r="AH826">
        <v>0</v>
      </c>
      <c r="AI826">
        <v>1</v>
      </c>
      <c r="AJ826">
        <v>1</v>
      </c>
      <c r="AK826">
        <v>1</v>
      </c>
      <c r="AL826">
        <v>1</v>
      </c>
      <c r="AN826">
        <v>0</v>
      </c>
      <c r="AO826">
        <v>1</v>
      </c>
      <c r="AP826">
        <v>0</v>
      </c>
      <c r="AQ826">
        <v>0</v>
      </c>
      <c r="AR826">
        <v>0</v>
      </c>
      <c r="AS826" t="s">
        <v>4</v>
      </c>
      <c r="AT826">
        <v>0.4</v>
      </c>
      <c r="AU826" t="s">
        <v>4</v>
      </c>
      <c r="AV826">
        <v>0</v>
      </c>
      <c r="AW826">
        <v>2</v>
      </c>
      <c r="AX826">
        <v>16672881</v>
      </c>
      <c r="AY826">
        <v>1</v>
      </c>
      <c r="AZ826">
        <v>0</v>
      </c>
      <c r="BA826">
        <v>810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X826">
        <f>Y826*Source!I476</f>
        <v>0.38400000000000001</v>
      </c>
      <c r="CY826">
        <f>AA826</f>
        <v>180</v>
      </c>
      <c r="CZ826">
        <f>AE826</f>
        <v>180</v>
      </c>
      <c r="DA826">
        <f>AI826</f>
        <v>1</v>
      </c>
      <c r="DB826">
        <v>0</v>
      </c>
    </row>
    <row r="827" spans="1:106" x14ac:dyDescent="0.2">
      <c r="A827">
        <f>ROW(Source!A476)</f>
        <v>476</v>
      </c>
      <c r="B827">
        <v>16483241</v>
      </c>
      <c r="C827">
        <v>16672870</v>
      </c>
      <c r="D827">
        <v>15170438</v>
      </c>
      <c r="E827">
        <v>1</v>
      </c>
      <c r="F827">
        <v>1</v>
      </c>
      <c r="G827">
        <v>1</v>
      </c>
      <c r="H827">
        <v>3</v>
      </c>
      <c r="I827" t="s">
        <v>916</v>
      </c>
      <c r="J827" t="s">
        <v>917</v>
      </c>
      <c r="K827" t="s">
        <v>918</v>
      </c>
      <c r="L827">
        <v>1348</v>
      </c>
      <c r="N827">
        <v>1009</v>
      </c>
      <c r="O827" t="s">
        <v>199</v>
      </c>
      <c r="P827" t="s">
        <v>199</v>
      </c>
      <c r="Q827">
        <v>1000</v>
      </c>
      <c r="W827">
        <v>0</v>
      </c>
      <c r="X827">
        <v>-1755229539</v>
      </c>
      <c r="Y827">
        <v>1.4E-3</v>
      </c>
      <c r="AA827">
        <v>12430</v>
      </c>
      <c r="AB827">
        <v>0</v>
      </c>
      <c r="AC827">
        <v>0</v>
      </c>
      <c r="AD827">
        <v>0</v>
      </c>
      <c r="AE827">
        <v>12430</v>
      </c>
      <c r="AF827">
        <v>0</v>
      </c>
      <c r="AG827">
        <v>0</v>
      </c>
      <c r="AH827">
        <v>0</v>
      </c>
      <c r="AI827">
        <v>1</v>
      </c>
      <c r="AJ827">
        <v>1</v>
      </c>
      <c r="AK827">
        <v>1</v>
      </c>
      <c r="AL827">
        <v>1</v>
      </c>
      <c r="AN827">
        <v>0</v>
      </c>
      <c r="AO827">
        <v>1</v>
      </c>
      <c r="AP827">
        <v>0</v>
      </c>
      <c r="AQ827">
        <v>0</v>
      </c>
      <c r="AR827">
        <v>0</v>
      </c>
      <c r="AS827" t="s">
        <v>4</v>
      </c>
      <c r="AT827">
        <v>1.4E-3</v>
      </c>
      <c r="AU827" t="s">
        <v>4</v>
      </c>
      <c r="AV827">
        <v>0</v>
      </c>
      <c r="AW827">
        <v>2</v>
      </c>
      <c r="AX827">
        <v>16672882</v>
      </c>
      <c r="AY827">
        <v>1</v>
      </c>
      <c r="AZ827">
        <v>0</v>
      </c>
      <c r="BA827">
        <v>811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X827">
        <f>Y827*Source!I476</f>
        <v>1.3439999999999999E-3</v>
      </c>
      <c r="CY827">
        <f>AA827</f>
        <v>12430</v>
      </c>
      <c r="CZ827">
        <f>AE827</f>
        <v>12430</v>
      </c>
      <c r="DA827">
        <f>AI827</f>
        <v>1</v>
      </c>
      <c r="DB827">
        <v>0</v>
      </c>
    </row>
    <row r="828" spans="1:106" x14ac:dyDescent="0.2">
      <c r="A828">
        <f>ROW(Source!A476)</f>
        <v>476</v>
      </c>
      <c r="B828">
        <v>16483241</v>
      </c>
      <c r="C828">
        <v>16672870</v>
      </c>
      <c r="D828">
        <v>15218447</v>
      </c>
      <c r="E828">
        <v>1</v>
      </c>
      <c r="F828">
        <v>1</v>
      </c>
      <c r="G828">
        <v>1</v>
      </c>
      <c r="H828">
        <v>3</v>
      </c>
      <c r="I828" t="s">
        <v>591</v>
      </c>
      <c r="J828" t="s">
        <v>593</v>
      </c>
      <c r="K828" t="s">
        <v>592</v>
      </c>
      <c r="L828">
        <v>1308</v>
      </c>
      <c r="N828">
        <v>1003</v>
      </c>
      <c r="O828" t="s">
        <v>38</v>
      </c>
      <c r="P828" t="s">
        <v>38</v>
      </c>
      <c r="Q828">
        <v>100</v>
      </c>
      <c r="W828">
        <v>0</v>
      </c>
      <c r="X828">
        <v>1262314163</v>
      </c>
      <c r="Y828">
        <v>1</v>
      </c>
      <c r="AA828">
        <v>7153.01</v>
      </c>
      <c r="AB828">
        <v>0</v>
      </c>
      <c r="AC828">
        <v>0</v>
      </c>
      <c r="AD828">
        <v>0</v>
      </c>
      <c r="AE828">
        <v>7153.01</v>
      </c>
      <c r="AF828">
        <v>0</v>
      </c>
      <c r="AG828">
        <v>0</v>
      </c>
      <c r="AH828">
        <v>0</v>
      </c>
      <c r="AI828">
        <v>1</v>
      </c>
      <c r="AJ828">
        <v>1</v>
      </c>
      <c r="AK828">
        <v>1</v>
      </c>
      <c r="AL828">
        <v>1</v>
      </c>
      <c r="AN828">
        <v>0</v>
      </c>
      <c r="AO828">
        <v>0</v>
      </c>
      <c r="AP828">
        <v>0</v>
      </c>
      <c r="AQ828">
        <v>0</v>
      </c>
      <c r="AR828">
        <v>0</v>
      </c>
      <c r="AS828" t="s">
        <v>4</v>
      </c>
      <c r="AT828">
        <v>1</v>
      </c>
      <c r="AU828" t="s">
        <v>4</v>
      </c>
      <c r="AV828">
        <v>0</v>
      </c>
      <c r="AW828">
        <v>1</v>
      </c>
      <c r="AX828">
        <v>-1</v>
      </c>
      <c r="AY828">
        <v>0</v>
      </c>
      <c r="AZ828">
        <v>0</v>
      </c>
      <c r="BA828" t="s">
        <v>4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X828">
        <f>Y828*Source!I476</f>
        <v>0.96</v>
      </c>
      <c r="CY828">
        <f>AA828</f>
        <v>7153.01</v>
      </c>
      <c r="CZ828">
        <f>AE828</f>
        <v>7153.01</v>
      </c>
      <c r="DA828">
        <f>AI828</f>
        <v>1</v>
      </c>
      <c r="DB828">
        <v>0</v>
      </c>
    </row>
    <row r="829" spans="1:106" x14ac:dyDescent="0.2">
      <c r="A829">
        <f>ROW(Source!A476)</f>
        <v>476</v>
      </c>
      <c r="B829">
        <v>16483241</v>
      </c>
      <c r="C829">
        <v>16672870</v>
      </c>
      <c r="D829">
        <v>15164559</v>
      </c>
      <c r="E829">
        <v>17</v>
      </c>
      <c r="F829">
        <v>1</v>
      </c>
      <c r="G829">
        <v>1</v>
      </c>
      <c r="H829">
        <v>3</v>
      </c>
      <c r="I829" t="s">
        <v>908</v>
      </c>
      <c r="J829" t="s">
        <v>4</v>
      </c>
      <c r="K829" t="s">
        <v>909</v>
      </c>
      <c r="L829">
        <v>1374</v>
      </c>
      <c r="N829">
        <v>1013</v>
      </c>
      <c r="O829" t="s">
        <v>910</v>
      </c>
      <c r="P829" t="s">
        <v>910</v>
      </c>
      <c r="Q829">
        <v>1</v>
      </c>
      <c r="W829">
        <v>0</v>
      </c>
      <c r="X829">
        <v>-1731369543</v>
      </c>
      <c r="Y829">
        <v>3.87</v>
      </c>
      <c r="AA829">
        <v>1</v>
      </c>
      <c r="AB829">
        <v>0</v>
      </c>
      <c r="AC829">
        <v>0</v>
      </c>
      <c r="AD829">
        <v>0</v>
      </c>
      <c r="AE829">
        <v>1</v>
      </c>
      <c r="AF829">
        <v>0</v>
      </c>
      <c r="AG829">
        <v>0</v>
      </c>
      <c r="AH829">
        <v>0</v>
      </c>
      <c r="AI829">
        <v>1</v>
      </c>
      <c r="AJ829">
        <v>1</v>
      </c>
      <c r="AK829">
        <v>1</v>
      </c>
      <c r="AL829">
        <v>1</v>
      </c>
      <c r="AN829">
        <v>0</v>
      </c>
      <c r="AO829">
        <v>1</v>
      </c>
      <c r="AP829">
        <v>0</v>
      </c>
      <c r="AQ829">
        <v>0</v>
      </c>
      <c r="AR829">
        <v>0</v>
      </c>
      <c r="AS829" t="s">
        <v>4</v>
      </c>
      <c r="AT829">
        <v>3.87</v>
      </c>
      <c r="AU829" t="s">
        <v>4</v>
      </c>
      <c r="AV829">
        <v>0</v>
      </c>
      <c r="AW829">
        <v>2</v>
      </c>
      <c r="AX829">
        <v>16672883</v>
      </c>
      <c r="AY829">
        <v>1</v>
      </c>
      <c r="AZ829">
        <v>0</v>
      </c>
      <c r="BA829">
        <v>812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X829">
        <f>Y829*Source!I476</f>
        <v>3.7151999999999998</v>
      </c>
      <c r="CY829">
        <f>AA829</f>
        <v>1</v>
      </c>
      <c r="CZ829">
        <f>AE829</f>
        <v>1</v>
      </c>
      <c r="DA829">
        <f>AI829</f>
        <v>1</v>
      </c>
      <c r="DB829">
        <v>0</v>
      </c>
    </row>
    <row r="830" spans="1:106" x14ac:dyDescent="0.2">
      <c r="A830">
        <f>ROW(Source!A477)</f>
        <v>477</v>
      </c>
      <c r="B830">
        <v>16483255</v>
      </c>
      <c r="C830">
        <v>16672870</v>
      </c>
      <c r="D830">
        <v>15435721</v>
      </c>
      <c r="E830">
        <v>1</v>
      </c>
      <c r="F830">
        <v>1</v>
      </c>
      <c r="G830">
        <v>1</v>
      </c>
      <c r="H830">
        <v>1</v>
      </c>
      <c r="I830" t="s">
        <v>911</v>
      </c>
      <c r="J830" t="s">
        <v>4</v>
      </c>
      <c r="K830" t="s">
        <v>912</v>
      </c>
      <c r="L830">
        <v>1191</v>
      </c>
      <c r="N830">
        <v>1013</v>
      </c>
      <c r="O830" t="s">
        <v>695</v>
      </c>
      <c r="P830" t="s">
        <v>695</v>
      </c>
      <c r="Q830">
        <v>1</v>
      </c>
      <c r="W830">
        <v>0</v>
      </c>
      <c r="X830">
        <v>1983201532</v>
      </c>
      <c r="Y830">
        <v>20.329999999999998</v>
      </c>
      <c r="AA830">
        <v>0</v>
      </c>
      <c r="AB830">
        <v>0</v>
      </c>
      <c r="AC830">
        <v>0</v>
      </c>
      <c r="AD830">
        <v>62.1</v>
      </c>
      <c r="AE830">
        <v>0</v>
      </c>
      <c r="AF830">
        <v>0</v>
      </c>
      <c r="AG830">
        <v>0</v>
      </c>
      <c r="AH830">
        <v>9.51</v>
      </c>
      <c r="AI830">
        <v>1</v>
      </c>
      <c r="AJ830">
        <v>1</v>
      </c>
      <c r="AK830">
        <v>1</v>
      </c>
      <c r="AL830">
        <v>6.53</v>
      </c>
      <c r="AN830">
        <v>0</v>
      </c>
      <c r="AO830">
        <v>1</v>
      </c>
      <c r="AP830">
        <v>0</v>
      </c>
      <c r="AQ830">
        <v>0</v>
      </c>
      <c r="AR830">
        <v>0</v>
      </c>
      <c r="AS830" t="s">
        <v>4</v>
      </c>
      <c r="AT830">
        <v>20.329999999999998</v>
      </c>
      <c r="AU830" t="s">
        <v>4</v>
      </c>
      <c r="AV830">
        <v>1</v>
      </c>
      <c r="AW830">
        <v>2</v>
      </c>
      <c r="AX830">
        <v>16672878</v>
      </c>
      <c r="AY830">
        <v>1</v>
      </c>
      <c r="AZ830">
        <v>0</v>
      </c>
      <c r="BA830">
        <v>813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X830">
        <f>Y830*Source!I477</f>
        <v>19.516799999999996</v>
      </c>
      <c r="CY830">
        <f>AD830</f>
        <v>62.1</v>
      </c>
      <c r="CZ830">
        <f>AH830</f>
        <v>9.51</v>
      </c>
      <c r="DA830">
        <f>AL830</f>
        <v>6.53</v>
      </c>
      <c r="DB830">
        <v>0</v>
      </c>
    </row>
    <row r="831" spans="1:106" x14ac:dyDescent="0.2">
      <c r="A831">
        <f>ROW(Source!A477)</f>
        <v>477</v>
      </c>
      <c r="B831">
        <v>16483255</v>
      </c>
      <c r="C831">
        <v>16672870</v>
      </c>
      <c r="D831">
        <v>15430395</v>
      </c>
      <c r="E831">
        <v>1</v>
      </c>
      <c r="F831">
        <v>1</v>
      </c>
      <c r="G831">
        <v>1</v>
      </c>
      <c r="H831">
        <v>1</v>
      </c>
      <c r="I831" t="s">
        <v>696</v>
      </c>
      <c r="J831" t="s">
        <v>4</v>
      </c>
      <c r="K831" t="s">
        <v>697</v>
      </c>
      <c r="L831">
        <v>1191</v>
      </c>
      <c r="N831">
        <v>1013</v>
      </c>
      <c r="O831" t="s">
        <v>695</v>
      </c>
      <c r="P831" t="s">
        <v>695</v>
      </c>
      <c r="Q831">
        <v>1</v>
      </c>
      <c r="W831">
        <v>0</v>
      </c>
      <c r="X831">
        <v>-1417349443</v>
      </c>
      <c r="Y831">
        <v>0.01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1</v>
      </c>
      <c r="AJ831">
        <v>1</v>
      </c>
      <c r="AK831">
        <v>6.53</v>
      </c>
      <c r="AL831">
        <v>1</v>
      </c>
      <c r="AN831">
        <v>0</v>
      </c>
      <c r="AO831">
        <v>1</v>
      </c>
      <c r="AP831">
        <v>0</v>
      </c>
      <c r="AQ831">
        <v>0</v>
      </c>
      <c r="AR831">
        <v>0</v>
      </c>
      <c r="AS831" t="s">
        <v>4</v>
      </c>
      <c r="AT831">
        <v>0.01</v>
      </c>
      <c r="AU831" t="s">
        <v>4</v>
      </c>
      <c r="AV831">
        <v>2</v>
      </c>
      <c r="AW831">
        <v>2</v>
      </c>
      <c r="AX831">
        <v>16672879</v>
      </c>
      <c r="AY831">
        <v>1</v>
      </c>
      <c r="AZ831">
        <v>0</v>
      </c>
      <c r="BA831">
        <v>814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X831">
        <f>Y831*Source!I477</f>
        <v>9.5999999999999992E-3</v>
      </c>
      <c r="CY831">
        <f>AD831</f>
        <v>0</v>
      </c>
      <c r="CZ831">
        <f>AH831</f>
        <v>0</v>
      </c>
      <c r="DA831">
        <f>AL831</f>
        <v>1</v>
      </c>
      <c r="DB831">
        <v>0</v>
      </c>
    </row>
    <row r="832" spans="1:106" x14ac:dyDescent="0.2">
      <c r="A832">
        <f>ROW(Source!A477)</f>
        <v>477</v>
      </c>
      <c r="B832">
        <v>16483255</v>
      </c>
      <c r="C832">
        <v>16672870</v>
      </c>
      <c r="D832">
        <v>15247974</v>
      </c>
      <c r="E832">
        <v>1</v>
      </c>
      <c r="F832">
        <v>1</v>
      </c>
      <c r="G832">
        <v>1</v>
      </c>
      <c r="H832">
        <v>2</v>
      </c>
      <c r="I832" t="s">
        <v>716</v>
      </c>
      <c r="J832" t="s">
        <v>717</v>
      </c>
      <c r="K832" t="s">
        <v>718</v>
      </c>
      <c r="L832">
        <v>1368</v>
      </c>
      <c r="N832">
        <v>1011</v>
      </c>
      <c r="O832" t="s">
        <v>701</v>
      </c>
      <c r="P832" t="s">
        <v>701</v>
      </c>
      <c r="Q832">
        <v>1</v>
      </c>
      <c r="W832">
        <v>0</v>
      </c>
      <c r="X832">
        <v>1188625873</v>
      </c>
      <c r="Y832">
        <v>0.01</v>
      </c>
      <c r="AA832">
        <v>0</v>
      </c>
      <c r="AB832">
        <v>204.13</v>
      </c>
      <c r="AC832">
        <v>13.5</v>
      </c>
      <c r="AD832">
        <v>0</v>
      </c>
      <c r="AE832">
        <v>0</v>
      </c>
      <c r="AF832">
        <v>31.26</v>
      </c>
      <c r="AG832">
        <v>13.5</v>
      </c>
      <c r="AH832">
        <v>0</v>
      </c>
      <c r="AI832">
        <v>1</v>
      </c>
      <c r="AJ832">
        <v>6.53</v>
      </c>
      <c r="AK832">
        <v>1</v>
      </c>
      <c r="AL832">
        <v>1</v>
      </c>
      <c r="AN832">
        <v>0</v>
      </c>
      <c r="AO832">
        <v>1</v>
      </c>
      <c r="AP832">
        <v>0</v>
      </c>
      <c r="AQ832">
        <v>0</v>
      </c>
      <c r="AR832">
        <v>0</v>
      </c>
      <c r="AS832" t="s">
        <v>4</v>
      </c>
      <c r="AT832">
        <v>0.01</v>
      </c>
      <c r="AU832" t="s">
        <v>4</v>
      </c>
      <c r="AV832">
        <v>0</v>
      </c>
      <c r="AW832">
        <v>2</v>
      </c>
      <c r="AX832">
        <v>16672880</v>
      </c>
      <c r="AY832">
        <v>1</v>
      </c>
      <c r="AZ832">
        <v>0</v>
      </c>
      <c r="BA832">
        <v>815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X832">
        <f>Y832*Source!I477</f>
        <v>9.5999999999999992E-3</v>
      </c>
      <c r="CY832">
        <f>AB832</f>
        <v>204.13</v>
      </c>
      <c r="CZ832">
        <f>AF832</f>
        <v>31.26</v>
      </c>
      <c r="DA832">
        <f>AJ832</f>
        <v>6.53</v>
      </c>
      <c r="DB832">
        <v>0</v>
      </c>
    </row>
    <row r="833" spans="1:106" x14ac:dyDescent="0.2">
      <c r="A833">
        <f>ROW(Source!A477)</f>
        <v>477</v>
      </c>
      <c r="B833">
        <v>16483255</v>
      </c>
      <c r="C833">
        <v>16672870</v>
      </c>
      <c r="D833">
        <v>15170076</v>
      </c>
      <c r="E833">
        <v>1</v>
      </c>
      <c r="F833">
        <v>1</v>
      </c>
      <c r="G833">
        <v>1</v>
      </c>
      <c r="H833">
        <v>3</v>
      </c>
      <c r="I833" t="s">
        <v>913</v>
      </c>
      <c r="J833" t="s">
        <v>914</v>
      </c>
      <c r="K833" t="s">
        <v>915</v>
      </c>
      <c r="L833">
        <v>1356</v>
      </c>
      <c r="N833">
        <v>1010</v>
      </c>
      <c r="O833" t="s">
        <v>127</v>
      </c>
      <c r="P833" t="s">
        <v>127</v>
      </c>
      <c r="Q833">
        <v>1000</v>
      </c>
      <c r="W833">
        <v>0</v>
      </c>
      <c r="X833">
        <v>1975348994</v>
      </c>
      <c r="Y833">
        <v>0.4</v>
      </c>
      <c r="AA833">
        <v>1175.4000000000001</v>
      </c>
      <c r="AB833">
        <v>0</v>
      </c>
      <c r="AC833">
        <v>0</v>
      </c>
      <c r="AD833">
        <v>0</v>
      </c>
      <c r="AE833">
        <v>180</v>
      </c>
      <c r="AF833">
        <v>0</v>
      </c>
      <c r="AG833">
        <v>0</v>
      </c>
      <c r="AH833">
        <v>0</v>
      </c>
      <c r="AI833">
        <v>6.53</v>
      </c>
      <c r="AJ833">
        <v>1</v>
      </c>
      <c r="AK833">
        <v>1</v>
      </c>
      <c r="AL833">
        <v>1</v>
      </c>
      <c r="AN833">
        <v>0</v>
      </c>
      <c r="AO833">
        <v>1</v>
      </c>
      <c r="AP833">
        <v>0</v>
      </c>
      <c r="AQ833">
        <v>0</v>
      </c>
      <c r="AR833">
        <v>0</v>
      </c>
      <c r="AS833" t="s">
        <v>4</v>
      </c>
      <c r="AT833">
        <v>0.4</v>
      </c>
      <c r="AU833" t="s">
        <v>4</v>
      </c>
      <c r="AV833">
        <v>0</v>
      </c>
      <c r="AW833">
        <v>2</v>
      </c>
      <c r="AX833">
        <v>16672881</v>
      </c>
      <c r="AY833">
        <v>1</v>
      </c>
      <c r="AZ833">
        <v>0</v>
      </c>
      <c r="BA833">
        <v>816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X833">
        <f>Y833*Source!I477</f>
        <v>0.38400000000000001</v>
      </c>
      <c r="CY833">
        <f>AA833</f>
        <v>1175.4000000000001</v>
      </c>
      <c r="CZ833">
        <f>AE833</f>
        <v>180</v>
      </c>
      <c r="DA833">
        <f>AI833</f>
        <v>6.53</v>
      </c>
      <c r="DB833">
        <v>0</v>
      </c>
    </row>
    <row r="834" spans="1:106" x14ac:dyDescent="0.2">
      <c r="A834">
        <f>ROW(Source!A477)</f>
        <v>477</v>
      </c>
      <c r="B834">
        <v>16483255</v>
      </c>
      <c r="C834">
        <v>16672870</v>
      </c>
      <c r="D834">
        <v>15170438</v>
      </c>
      <c r="E834">
        <v>1</v>
      </c>
      <c r="F834">
        <v>1</v>
      </c>
      <c r="G834">
        <v>1</v>
      </c>
      <c r="H834">
        <v>3</v>
      </c>
      <c r="I834" t="s">
        <v>916</v>
      </c>
      <c r="J834" t="s">
        <v>917</v>
      </c>
      <c r="K834" t="s">
        <v>918</v>
      </c>
      <c r="L834">
        <v>1348</v>
      </c>
      <c r="N834">
        <v>1009</v>
      </c>
      <c r="O834" t="s">
        <v>199</v>
      </c>
      <c r="P834" t="s">
        <v>199</v>
      </c>
      <c r="Q834">
        <v>1000</v>
      </c>
      <c r="W834">
        <v>0</v>
      </c>
      <c r="X834">
        <v>-1755229539</v>
      </c>
      <c r="Y834">
        <v>1.4E-3</v>
      </c>
      <c r="AA834">
        <v>81167.899999999994</v>
      </c>
      <c r="AB834">
        <v>0</v>
      </c>
      <c r="AC834">
        <v>0</v>
      </c>
      <c r="AD834">
        <v>0</v>
      </c>
      <c r="AE834">
        <v>12430</v>
      </c>
      <c r="AF834">
        <v>0</v>
      </c>
      <c r="AG834">
        <v>0</v>
      </c>
      <c r="AH834">
        <v>0</v>
      </c>
      <c r="AI834">
        <v>6.53</v>
      </c>
      <c r="AJ834">
        <v>1</v>
      </c>
      <c r="AK834">
        <v>1</v>
      </c>
      <c r="AL834">
        <v>1</v>
      </c>
      <c r="AN834">
        <v>0</v>
      </c>
      <c r="AO834">
        <v>1</v>
      </c>
      <c r="AP834">
        <v>0</v>
      </c>
      <c r="AQ834">
        <v>0</v>
      </c>
      <c r="AR834">
        <v>0</v>
      </c>
      <c r="AS834" t="s">
        <v>4</v>
      </c>
      <c r="AT834">
        <v>1.4E-3</v>
      </c>
      <c r="AU834" t="s">
        <v>4</v>
      </c>
      <c r="AV834">
        <v>0</v>
      </c>
      <c r="AW834">
        <v>2</v>
      </c>
      <c r="AX834">
        <v>16672882</v>
      </c>
      <c r="AY834">
        <v>1</v>
      </c>
      <c r="AZ834">
        <v>0</v>
      </c>
      <c r="BA834">
        <v>817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X834">
        <f>Y834*Source!I477</f>
        <v>1.3439999999999999E-3</v>
      </c>
      <c r="CY834">
        <f>AA834</f>
        <v>81167.899999999994</v>
      </c>
      <c r="CZ834">
        <f>AE834</f>
        <v>12430</v>
      </c>
      <c r="DA834">
        <f>AI834</f>
        <v>6.53</v>
      </c>
      <c r="DB834">
        <v>0</v>
      </c>
    </row>
    <row r="835" spans="1:106" x14ac:dyDescent="0.2">
      <c r="A835">
        <f>ROW(Source!A477)</f>
        <v>477</v>
      </c>
      <c r="B835">
        <v>16483255</v>
      </c>
      <c r="C835">
        <v>16672870</v>
      </c>
      <c r="D835">
        <v>15218447</v>
      </c>
      <c r="E835">
        <v>1</v>
      </c>
      <c r="F835">
        <v>1</v>
      </c>
      <c r="G835">
        <v>1</v>
      </c>
      <c r="H835">
        <v>3</v>
      </c>
      <c r="I835" t="s">
        <v>591</v>
      </c>
      <c r="J835" t="s">
        <v>593</v>
      </c>
      <c r="K835" t="s">
        <v>592</v>
      </c>
      <c r="L835">
        <v>1308</v>
      </c>
      <c r="N835">
        <v>1003</v>
      </c>
      <c r="O835" t="s">
        <v>38</v>
      </c>
      <c r="P835" t="s">
        <v>38</v>
      </c>
      <c r="Q835">
        <v>100</v>
      </c>
      <c r="W835">
        <v>0</v>
      </c>
      <c r="X835">
        <v>1262314163</v>
      </c>
      <c r="Y835">
        <v>1</v>
      </c>
      <c r="AA835">
        <v>46709.16</v>
      </c>
      <c r="AB835">
        <v>0</v>
      </c>
      <c r="AC835">
        <v>0</v>
      </c>
      <c r="AD835">
        <v>0</v>
      </c>
      <c r="AE835">
        <v>7153.01</v>
      </c>
      <c r="AF835">
        <v>0</v>
      </c>
      <c r="AG835">
        <v>0</v>
      </c>
      <c r="AH835">
        <v>0</v>
      </c>
      <c r="AI835">
        <v>6.53</v>
      </c>
      <c r="AJ835">
        <v>1</v>
      </c>
      <c r="AK835">
        <v>1</v>
      </c>
      <c r="AL835">
        <v>1</v>
      </c>
      <c r="AN835">
        <v>0</v>
      </c>
      <c r="AO835">
        <v>0</v>
      </c>
      <c r="AP835">
        <v>0</v>
      </c>
      <c r="AQ835">
        <v>0</v>
      </c>
      <c r="AR835">
        <v>0</v>
      </c>
      <c r="AS835" t="s">
        <v>4</v>
      </c>
      <c r="AT835">
        <v>1</v>
      </c>
      <c r="AU835" t="s">
        <v>4</v>
      </c>
      <c r="AV835">
        <v>0</v>
      </c>
      <c r="AW835">
        <v>1</v>
      </c>
      <c r="AX835">
        <v>-1</v>
      </c>
      <c r="AY835">
        <v>0</v>
      </c>
      <c r="AZ835">
        <v>0</v>
      </c>
      <c r="BA835" t="s">
        <v>4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X835">
        <f>Y835*Source!I477</f>
        <v>0.96</v>
      </c>
      <c r="CY835">
        <f>AA835</f>
        <v>46709.16</v>
      </c>
      <c r="CZ835">
        <f>AE835</f>
        <v>7153.01</v>
      </c>
      <c r="DA835">
        <f>AI835</f>
        <v>6.53</v>
      </c>
      <c r="DB835">
        <v>0</v>
      </c>
    </row>
    <row r="836" spans="1:106" x14ac:dyDescent="0.2">
      <c r="A836">
        <f>ROW(Source!A477)</f>
        <v>477</v>
      </c>
      <c r="B836">
        <v>16483255</v>
      </c>
      <c r="C836">
        <v>16672870</v>
      </c>
      <c r="D836">
        <v>15164559</v>
      </c>
      <c r="E836">
        <v>17</v>
      </c>
      <c r="F836">
        <v>1</v>
      </c>
      <c r="G836">
        <v>1</v>
      </c>
      <c r="H836">
        <v>3</v>
      </c>
      <c r="I836" t="s">
        <v>908</v>
      </c>
      <c r="J836" t="s">
        <v>4</v>
      </c>
      <c r="K836" t="s">
        <v>909</v>
      </c>
      <c r="L836">
        <v>1374</v>
      </c>
      <c r="N836">
        <v>1013</v>
      </c>
      <c r="O836" t="s">
        <v>910</v>
      </c>
      <c r="P836" t="s">
        <v>910</v>
      </c>
      <c r="Q836">
        <v>1</v>
      </c>
      <c r="W836">
        <v>0</v>
      </c>
      <c r="X836">
        <v>-1731369543</v>
      </c>
      <c r="Y836">
        <v>3.87</v>
      </c>
      <c r="AA836">
        <v>1</v>
      </c>
      <c r="AB836">
        <v>0</v>
      </c>
      <c r="AC836">
        <v>0</v>
      </c>
      <c r="AD836">
        <v>0</v>
      </c>
      <c r="AE836">
        <v>1</v>
      </c>
      <c r="AF836">
        <v>0</v>
      </c>
      <c r="AG836">
        <v>0</v>
      </c>
      <c r="AH836">
        <v>0</v>
      </c>
      <c r="AI836">
        <v>1</v>
      </c>
      <c r="AJ836">
        <v>1</v>
      </c>
      <c r="AK836">
        <v>1</v>
      </c>
      <c r="AL836">
        <v>1</v>
      </c>
      <c r="AN836">
        <v>0</v>
      </c>
      <c r="AO836">
        <v>1</v>
      </c>
      <c r="AP836">
        <v>0</v>
      </c>
      <c r="AQ836">
        <v>0</v>
      </c>
      <c r="AR836">
        <v>0</v>
      </c>
      <c r="AS836" t="s">
        <v>4</v>
      </c>
      <c r="AT836">
        <v>3.87</v>
      </c>
      <c r="AU836" t="s">
        <v>4</v>
      </c>
      <c r="AV836">
        <v>0</v>
      </c>
      <c r="AW836">
        <v>2</v>
      </c>
      <c r="AX836">
        <v>16672883</v>
      </c>
      <c r="AY836">
        <v>1</v>
      </c>
      <c r="AZ836">
        <v>0</v>
      </c>
      <c r="BA836">
        <v>818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X836">
        <f>Y836*Source!I477</f>
        <v>3.7151999999999998</v>
      </c>
      <c r="CY836">
        <f>AA836</f>
        <v>1</v>
      </c>
      <c r="CZ836">
        <f>AE836</f>
        <v>1</v>
      </c>
      <c r="DA836">
        <f>AI836</f>
        <v>1</v>
      </c>
      <c r="DB836">
        <v>0</v>
      </c>
    </row>
    <row r="837" spans="1:106" x14ac:dyDescent="0.2">
      <c r="A837">
        <f>ROW(Source!A480)</f>
        <v>480</v>
      </c>
      <c r="B837">
        <v>16483241</v>
      </c>
      <c r="C837">
        <v>16672858</v>
      </c>
      <c r="D837">
        <v>15442878</v>
      </c>
      <c r="E837">
        <v>1</v>
      </c>
      <c r="F837">
        <v>1</v>
      </c>
      <c r="G837">
        <v>1</v>
      </c>
      <c r="H837">
        <v>1</v>
      </c>
      <c r="I837" t="s">
        <v>1047</v>
      </c>
      <c r="J837" t="s">
        <v>4</v>
      </c>
      <c r="K837" t="s">
        <v>1048</v>
      </c>
      <c r="L837">
        <v>1191</v>
      </c>
      <c r="N837">
        <v>1013</v>
      </c>
      <c r="O837" t="s">
        <v>695</v>
      </c>
      <c r="P837" t="s">
        <v>695</v>
      </c>
      <c r="Q837">
        <v>1</v>
      </c>
      <c r="W837">
        <v>0</v>
      </c>
      <c r="X837">
        <v>-362667798</v>
      </c>
      <c r="Y837">
        <v>0.9</v>
      </c>
      <c r="AA837">
        <v>0</v>
      </c>
      <c r="AB837">
        <v>0</v>
      </c>
      <c r="AC837">
        <v>0</v>
      </c>
      <c r="AD837">
        <v>10.5</v>
      </c>
      <c r="AE837">
        <v>0</v>
      </c>
      <c r="AF837">
        <v>0</v>
      </c>
      <c r="AG837">
        <v>0</v>
      </c>
      <c r="AH837">
        <v>10.5</v>
      </c>
      <c r="AI837">
        <v>1</v>
      </c>
      <c r="AJ837">
        <v>1</v>
      </c>
      <c r="AK837">
        <v>1</v>
      </c>
      <c r="AL837">
        <v>1</v>
      </c>
      <c r="AN837">
        <v>0</v>
      </c>
      <c r="AO837">
        <v>1</v>
      </c>
      <c r="AP837">
        <v>0</v>
      </c>
      <c r="AQ837">
        <v>0</v>
      </c>
      <c r="AR837">
        <v>0</v>
      </c>
      <c r="AS837" t="s">
        <v>4</v>
      </c>
      <c r="AT837">
        <v>0.9</v>
      </c>
      <c r="AU837" t="s">
        <v>4</v>
      </c>
      <c r="AV837">
        <v>1</v>
      </c>
      <c r="AW837">
        <v>2</v>
      </c>
      <c r="AX837">
        <v>16672859</v>
      </c>
      <c r="AY837">
        <v>1</v>
      </c>
      <c r="AZ837">
        <v>0</v>
      </c>
      <c r="BA837">
        <v>819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X837">
        <f>Y837*Source!I480</f>
        <v>3.6</v>
      </c>
      <c r="CY837">
        <f>AD837</f>
        <v>10.5</v>
      </c>
      <c r="CZ837">
        <f>AH837</f>
        <v>10.5</v>
      </c>
      <c r="DA837">
        <f>AL837</f>
        <v>1</v>
      </c>
      <c r="DB837">
        <v>0</v>
      </c>
    </row>
    <row r="838" spans="1:106" x14ac:dyDescent="0.2">
      <c r="A838">
        <f>ROW(Source!A480)</f>
        <v>480</v>
      </c>
      <c r="B838">
        <v>16483241</v>
      </c>
      <c r="C838">
        <v>16672858</v>
      </c>
      <c r="D838">
        <v>15430395</v>
      </c>
      <c r="E838">
        <v>1</v>
      </c>
      <c r="F838">
        <v>1</v>
      </c>
      <c r="G838">
        <v>1</v>
      </c>
      <c r="H838">
        <v>1</v>
      </c>
      <c r="I838" t="s">
        <v>696</v>
      </c>
      <c r="J838" t="s">
        <v>4</v>
      </c>
      <c r="K838" t="s">
        <v>697</v>
      </c>
      <c r="L838">
        <v>1191</v>
      </c>
      <c r="N838">
        <v>1013</v>
      </c>
      <c r="O838" t="s">
        <v>695</v>
      </c>
      <c r="P838" t="s">
        <v>695</v>
      </c>
      <c r="Q838">
        <v>1</v>
      </c>
      <c r="W838">
        <v>0</v>
      </c>
      <c r="X838">
        <v>-1417349443</v>
      </c>
      <c r="Y838">
        <v>0.2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1</v>
      </c>
      <c r="AJ838">
        <v>1</v>
      </c>
      <c r="AK838">
        <v>1</v>
      </c>
      <c r="AL838">
        <v>1</v>
      </c>
      <c r="AN838">
        <v>0</v>
      </c>
      <c r="AO838">
        <v>1</v>
      </c>
      <c r="AP838">
        <v>0</v>
      </c>
      <c r="AQ838">
        <v>0</v>
      </c>
      <c r="AR838">
        <v>0</v>
      </c>
      <c r="AS838" t="s">
        <v>4</v>
      </c>
      <c r="AT838">
        <v>0.2</v>
      </c>
      <c r="AU838" t="s">
        <v>4</v>
      </c>
      <c r="AV838">
        <v>2</v>
      </c>
      <c r="AW838">
        <v>2</v>
      </c>
      <c r="AX838">
        <v>16672860</v>
      </c>
      <c r="AY838">
        <v>1</v>
      </c>
      <c r="AZ838">
        <v>0</v>
      </c>
      <c r="BA838">
        <v>820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X838">
        <f>Y838*Source!I480</f>
        <v>0.8</v>
      </c>
      <c r="CY838">
        <f>AD838</f>
        <v>0</v>
      </c>
      <c r="CZ838">
        <f>AH838</f>
        <v>0</v>
      </c>
      <c r="DA838">
        <f>AL838</f>
        <v>1</v>
      </c>
      <c r="DB838">
        <v>0</v>
      </c>
    </row>
    <row r="839" spans="1:106" x14ac:dyDescent="0.2">
      <c r="A839">
        <f>ROW(Source!A480)</f>
        <v>480</v>
      </c>
      <c r="B839">
        <v>16483241</v>
      </c>
      <c r="C839">
        <v>16672858</v>
      </c>
      <c r="D839">
        <v>15247680</v>
      </c>
      <c r="E839">
        <v>1</v>
      </c>
      <c r="F839">
        <v>1</v>
      </c>
      <c r="G839">
        <v>1</v>
      </c>
      <c r="H839">
        <v>2</v>
      </c>
      <c r="I839" t="s">
        <v>726</v>
      </c>
      <c r="J839" t="s">
        <v>727</v>
      </c>
      <c r="K839" t="s">
        <v>728</v>
      </c>
      <c r="L839">
        <v>1368</v>
      </c>
      <c r="N839">
        <v>1011</v>
      </c>
      <c r="O839" t="s">
        <v>701</v>
      </c>
      <c r="P839" t="s">
        <v>701</v>
      </c>
      <c r="Q839">
        <v>1</v>
      </c>
      <c r="W839">
        <v>0</v>
      </c>
      <c r="X839">
        <v>-1718674368</v>
      </c>
      <c r="Y839">
        <v>0.1</v>
      </c>
      <c r="AA839">
        <v>0</v>
      </c>
      <c r="AB839">
        <v>111.99</v>
      </c>
      <c r="AC839">
        <v>13.5</v>
      </c>
      <c r="AD839">
        <v>0</v>
      </c>
      <c r="AE839">
        <v>0</v>
      </c>
      <c r="AF839">
        <v>111.99</v>
      </c>
      <c r="AG839">
        <v>13.5</v>
      </c>
      <c r="AH839">
        <v>0</v>
      </c>
      <c r="AI839">
        <v>1</v>
      </c>
      <c r="AJ839">
        <v>1</v>
      </c>
      <c r="AK839">
        <v>1</v>
      </c>
      <c r="AL839">
        <v>1</v>
      </c>
      <c r="AN839">
        <v>0</v>
      </c>
      <c r="AO839">
        <v>1</v>
      </c>
      <c r="AP839">
        <v>0</v>
      </c>
      <c r="AQ839">
        <v>0</v>
      </c>
      <c r="AR839">
        <v>0</v>
      </c>
      <c r="AS839" t="s">
        <v>4</v>
      </c>
      <c r="AT839">
        <v>0.1</v>
      </c>
      <c r="AU839" t="s">
        <v>4</v>
      </c>
      <c r="AV839">
        <v>0</v>
      </c>
      <c r="AW839">
        <v>2</v>
      </c>
      <c r="AX839">
        <v>16672861</v>
      </c>
      <c r="AY839">
        <v>1</v>
      </c>
      <c r="AZ839">
        <v>0</v>
      </c>
      <c r="BA839">
        <v>821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X839">
        <f>Y839*Source!I480</f>
        <v>0.4</v>
      </c>
      <c r="CY839">
        <f>AB839</f>
        <v>111.99</v>
      </c>
      <c r="CZ839">
        <f>AF839</f>
        <v>111.99</v>
      </c>
      <c r="DA839">
        <f>AJ839</f>
        <v>1</v>
      </c>
      <c r="DB839">
        <v>0</v>
      </c>
    </row>
    <row r="840" spans="1:106" x14ac:dyDescent="0.2">
      <c r="A840">
        <f>ROW(Source!A480)</f>
        <v>480</v>
      </c>
      <c r="B840">
        <v>16483241</v>
      </c>
      <c r="C840">
        <v>16672858</v>
      </c>
      <c r="D840">
        <v>15249073</v>
      </c>
      <c r="E840">
        <v>1</v>
      </c>
      <c r="F840">
        <v>1</v>
      </c>
      <c r="G840">
        <v>1</v>
      </c>
      <c r="H840">
        <v>2</v>
      </c>
      <c r="I840" t="s">
        <v>698</v>
      </c>
      <c r="J840" t="s">
        <v>699</v>
      </c>
      <c r="K840" t="s">
        <v>700</v>
      </c>
      <c r="L840">
        <v>1368</v>
      </c>
      <c r="N840">
        <v>1011</v>
      </c>
      <c r="O840" t="s">
        <v>701</v>
      </c>
      <c r="P840" t="s">
        <v>701</v>
      </c>
      <c r="Q840">
        <v>1</v>
      </c>
      <c r="W840">
        <v>0</v>
      </c>
      <c r="X840">
        <v>1372534845</v>
      </c>
      <c r="Y840">
        <v>0.1</v>
      </c>
      <c r="AA840">
        <v>0</v>
      </c>
      <c r="AB840">
        <v>65.709999999999994</v>
      </c>
      <c r="AC840">
        <v>11.6</v>
      </c>
      <c r="AD840">
        <v>0</v>
      </c>
      <c r="AE840">
        <v>0</v>
      </c>
      <c r="AF840">
        <v>65.709999999999994</v>
      </c>
      <c r="AG840">
        <v>11.6</v>
      </c>
      <c r="AH840">
        <v>0</v>
      </c>
      <c r="AI840">
        <v>1</v>
      </c>
      <c r="AJ840">
        <v>1</v>
      </c>
      <c r="AK840">
        <v>1</v>
      </c>
      <c r="AL840">
        <v>1</v>
      </c>
      <c r="AN840">
        <v>0</v>
      </c>
      <c r="AO840">
        <v>1</v>
      </c>
      <c r="AP840">
        <v>0</v>
      </c>
      <c r="AQ840">
        <v>0</v>
      </c>
      <c r="AR840">
        <v>0</v>
      </c>
      <c r="AS840" t="s">
        <v>4</v>
      </c>
      <c r="AT840">
        <v>0.1</v>
      </c>
      <c r="AU840" t="s">
        <v>4</v>
      </c>
      <c r="AV840">
        <v>0</v>
      </c>
      <c r="AW840">
        <v>2</v>
      </c>
      <c r="AX840">
        <v>16672862</v>
      </c>
      <c r="AY840">
        <v>1</v>
      </c>
      <c r="AZ840">
        <v>0</v>
      </c>
      <c r="BA840">
        <v>822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X840">
        <f>Y840*Source!I480</f>
        <v>0.4</v>
      </c>
      <c r="CY840">
        <f>AB840</f>
        <v>65.709999999999994</v>
      </c>
      <c r="CZ840">
        <f>AF840</f>
        <v>65.709999999999994</v>
      </c>
      <c r="DA840">
        <f>AJ840</f>
        <v>1</v>
      </c>
      <c r="DB840">
        <v>0</v>
      </c>
    </row>
    <row r="841" spans="1:106" x14ac:dyDescent="0.2">
      <c r="A841">
        <f>ROW(Source!A480)</f>
        <v>480</v>
      </c>
      <c r="B841">
        <v>16483241</v>
      </c>
      <c r="C841">
        <v>16672858</v>
      </c>
      <c r="D841">
        <v>15167588</v>
      </c>
      <c r="E841">
        <v>1</v>
      </c>
      <c r="F841">
        <v>1</v>
      </c>
      <c r="G841">
        <v>1</v>
      </c>
      <c r="H841">
        <v>3</v>
      </c>
      <c r="I841" t="s">
        <v>887</v>
      </c>
      <c r="J841" t="s">
        <v>888</v>
      </c>
      <c r="K841" t="s">
        <v>889</v>
      </c>
      <c r="L841">
        <v>1346</v>
      </c>
      <c r="N841">
        <v>1009</v>
      </c>
      <c r="O841" t="s">
        <v>550</v>
      </c>
      <c r="P841" t="s">
        <v>550</v>
      </c>
      <c r="Q841">
        <v>1</v>
      </c>
      <c r="W841">
        <v>0</v>
      </c>
      <c r="X841">
        <v>-1088866022</v>
      </c>
      <c r="Y841">
        <v>0.01</v>
      </c>
      <c r="AA841">
        <v>30.4</v>
      </c>
      <c r="AB841">
        <v>0</v>
      </c>
      <c r="AC841">
        <v>0</v>
      </c>
      <c r="AD841">
        <v>0</v>
      </c>
      <c r="AE841">
        <v>30.4</v>
      </c>
      <c r="AF841">
        <v>0</v>
      </c>
      <c r="AG841">
        <v>0</v>
      </c>
      <c r="AH841">
        <v>0</v>
      </c>
      <c r="AI841">
        <v>1</v>
      </c>
      <c r="AJ841">
        <v>1</v>
      </c>
      <c r="AK841">
        <v>1</v>
      </c>
      <c r="AL841">
        <v>1</v>
      </c>
      <c r="AN841">
        <v>0</v>
      </c>
      <c r="AO841">
        <v>1</v>
      </c>
      <c r="AP841">
        <v>0</v>
      </c>
      <c r="AQ841">
        <v>0</v>
      </c>
      <c r="AR841">
        <v>0</v>
      </c>
      <c r="AS841" t="s">
        <v>4</v>
      </c>
      <c r="AT841">
        <v>0.01</v>
      </c>
      <c r="AU841" t="s">
        <v>4</v>
      </c>
      <c r="AV841">
        <v>0</v>
      </c>
      <c r="AW841">
        <v>2</v>
      </c>
      <c r="AX841">
        <v>16672863</v>
      </c>
      <c r="AY841">
        <v>1</v>
      </c>
      <c r="AZ841">
        <v>0</v>
      </c>
      <c r="BA841">
        <v>823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X841">
        <f>Y841*Source!I480</f>
        <v>0.04</v>
      </c>
      <c r="CY841">
        <f>AA841</f>
        <v>30.4</v>
      </c>
      <c r="CZ841">
        <f>AE841</f>
        <v>30.4</v>
      </c>
      <c r="DA841">
        <f>AI841</f>
        <v>1</v>
      </c>
      <c r="DB841">
        <v>0</v>
      </c>
    </row>
    <row r="842" spans="1:106" x14ac:dyDescent="0.2">
      <c r="A842">
        <f>ROW(Source!A480)</f>
        <v>480</v>
      </c>
      <c r="B842">
        <v>16483241</v>
      </c>
      <c r="C842">
        <v>16672858</v>
      </c>
      <c r="D842">
        <v>15169942</v>
      </c>
      <c r="E842">
        <v>1</v>
      </c>
      <c r="F842">
        <v>1</v>
      </c>
      <c r="G842">
        <v>1</v>
      </c>
      <c r="H842">
        <v>3</v>
      </c>
      <c r="I842" t="s">
        <v>971</v>
      </c>
      <c r="J842" t="s">
        <v>972</v>
      </c>
      <c r="K842" t="s">
        <v>973</v>
      </c>
      <c r="L842">
        <v>1346</v>
      </c>
      <c r="N842">
        <v>1009</v>
      </c>
      <c r="O842" t="s">
        <v>550</v>
      </c>
      <c r="P842" t="s">
        <v>550</v>
      </c>
      <c r="Q842">
        <v>1</v>
      </c>
      <c r="W842">
        <v>0</v>
      </c>
      <c r="X842">
        <v>103900845</v>
      </c>
      <c r="Y842">
        <v>0.3</v>
      </c>
      <c r="AA842">
        <v>9.0399999999999991</v>
      </c>
      <c r="AB842">
        <v>0</v>
      </c>
      <c r="AC842">
        <v>0</v>
      </c>
      <c r="AD842">
        <v>0</v>
      </c>
      <c r="AE842">
        <v>9.0399999999999991</v>
      </c>
      <c r="AF842">
        <v>0</v>
      </c>
      <c r="AG842">
        <v>0</v>
      </c>
      <c r="AH842">
        <v>0</v>
      </c>
      <c r="AI842">
        <v>1</v>
      </c>
      <c r="AJ842">
        <v>1</v>
      </c>
      <c r="AK842">
        <v>1</v>
      </c>
      <c r="AL842">
        <v>1</v>
      </c>
      <c r="AN842">
        <v>0</v>
      </c>
      <c r="AO842">
        <v>1</v>
      </c>
      <c r="AP842">
        <v>0</v>
      </c>
      <c r="AQ842">
        <v>0</v>
      </c>
      <c r="AR842">
        <v>0</v>
      </c>
      <c r="AS842" t="s">
        <v>4</v>
      </c>
      <c r="AT842">
        <v>0.3</v>
      </c>
      <c r="AU842" t="s">
        <v>4</v>
      </c>
      <c r="AV842">
        <v>0</v>
      </c>
      <c r="AW842">
        <v>2</v>
      </c>
      <c r="AX842">
        <v>16672864</v>
      </c>
      <c r="AY842">
        <v>1</v>
      </c>
      <c r="AZ842">
        <v>0</v>
      </c>
      <c r="BA842">
        <v>824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X842">
        <f>Y842*Source!I480</f>
        <v>1.2</v>
      </c>
      <c r="CY842">
        <f>AA842</f>
        <v>9.0399999999999991</v>
      </c>
      <c r="CZ842">
        <f>AE842</f>
        <v>9.0399999999999991</v>
      </c>
      <c r="DA842">
        <f>AI842</f>
        <v>1</v>
      </c>
      <c r="DB842">
        <v>0</v>
      </c>
    </row>
    <row r="843" spans="1:106" x14ac:dyDescent="0.2">
      <c r="A843">
        <f>ROW(Source!A480)</f>
        <v>480</v>
      </c>
      <c r="B843">
        <v>16483241</v>
      </c>
      <c r="C843">
        <v>16672858</v>
      </c>
      <c r="D843">
        <v>15191488</v>
      </c>
      <c r="E843">
        <v>1</v>
      </c>
      <c r="F843">
        <v>1</v>
      </c>
      <c r="G843">
        <v>1</v>
      </c>
      <c r="H843">
        <v>3</v>
      </c>
      <c r="I843" t="s">
        <v>1049</v>
      </c>
      <c r="J843" t="s">
        <v>1050</v>
      </c>
      <c r="K843" t="s">
        <v>1051</v>
      </c>
      <c r="L843">
        <v>1348</v>
      </c>
      <c r="N843">
        <v>1009</v>
      </c>
      <c r="O843" t="s">
        <v>199</v>
      </c>
      <c r="P843" t="s">
        <v>199</v>
      </c>
      <c r="Q843">
        <v>1000</v>
      </c>
      <c r="W843">
        <v>0</v>
      </c>
      <c r="X843">
        <v>-1598896989</v>
      </c>
      <c r="Y843">
        <v>5.9999999999999995E-4</v>
      </c>
      <c r="AA843">
        <v>5000</v>
      </c>
      <c r="AB843">
        <v>0</v>
      </c>
      <c r="AC843">
        <v>0</v>
      </c>
      <c r="AD843">
        <v>0</v>
      </c>
      <c r="AE843">
        <v>5000</v>
      </c>
      <c r="AF843">
        <v>0</v>
      </c>
      <c r="AG843">
        <v>0</v>
      </c>
      <c r="AH843">
        <v>0</v>
      </c>
      <c r="AI843">
        <v>1</v>
      </c>
      <c r="AJ843">
        <v>1</v>
      </c>
      <c r="AK843">
        <v>1</v>
      </c>
      <c r="AL843">
        <v>1</v>
      </c>
      <c r="AN843">
        <v>0</v>
      </c>
      <c r="AO843">
        <v>1</v>
      </c>
      <c r="AP843">
        <v>0</v>
      </c>
      <c r="AQ843">
        <v>0</v>
      </c>
      <c r="AR843">
        <v>0</v>
      </c>
      <c r="AS843" t="s">
        <v>4</v>
      </c>
      <c r="AT843">
        <v>5.9999999999999995E-4</v>
      </c>
      <c r="AU843" t="s">
        <v>4</v>
      </c>
      <c r="AV843">
        <v>0</v>
      </c>
      <c r="AW843">
        <v>2</v>
      </c>
      <c r="AX843">
        <v>16672865</v>
      </c>
      <c r="AY843">
        <v>1</v>
      </c>
      <c r="AZ843">
        <v>0</v>
      </c>
      <c r="BA843">
        <v>825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X843">
        <f>Y843*Source!I480</f>
        <v>2.3999999999999998E-3</v>
      </c>
      <c r="CY843">
        <f>AA843</f>
        <v>5000</v>
      </c>
      <c r="CZ843">
        <f>AE843</f>
        <v>5000</v>
      </c>
      <c r="DA843">
        <f>AI843</f>
        <v>1</v>
      </c>
      <c r="DB843">
        <v>0</v>
      </c>
    </row>
    <row r="844" spans="1:106" x14ac:dyDescent="0.2">
      <c r="A844">
        <f>ROW(Source!A480)</f>
        <v>480</v>
      </c>
      <c r="B844">
        <v>16483241</v>
      </c>
      <c r="C844">
        <v>16672858</v>
      </c>
      <c r="D844">
        <v>15220833</v>
      </c>
      <c r="E844">
        <v>1</v>
      </c>
      <c r="F844">
        <v>1</v>
      </c>
      <c r="G844">
        <v>1</v>
      </c>
      <c r="H844">
        <v>3</v>
      </c>
      <c r="I844" t="s">
        <v>599</v>
      </c>
      <c r="J844" t="s">
        <v>601</v>
      </c>
      <c r="K844" t="s">
        <v>600</v>
      </c>
      <c r="L844">
        <v>1354</v>
      </c>
      <c r="N844">
        <v>1010</v>
      </c>
      <c r="O844" t="s">
        <v>82</v>
      </c>
      <c r="P844" t="s">
        <v>82</v>
      </c>
      <c r="Q844">
        <v>1</v>
      </c>
      <c r="W844">
        <v>0</v>
      </c>
      <c r="X844">
        <v>-1540861783</v>
      </c>
      <c r="Y844">
        <v>1</v>
      </c>
      <c r="AA844">
        <v>1592.32</v>
      </c>
      <c r="AB844">
        <v>0</v>
      </c>
      <c r="AC844">
        <v>0</v>
      </c>
      <c r="AD844">
        <v>0</v>
      </c>
      <c r="AE844">
        <v>1592.32</v>
      </c>
      <c r="AF844">
        <v>0</v>
      </c>
      <c r="AG844">
        <v>0</v>
      </c>
      <c r="AH844">
        <v>0</v>
      </c>
      <c r="AI844">
        <v>1</v>
      </c>
      <c r="AJ844">
        <v>1</v>
      </c>
      <c r="AK844">
        <v>1</v>
      </c>
      <c r="AL844">
        <v>1</v>
      </c>
      <c r="AN844">
        <v>0</v>
      </c>
      <c r="AO844">
        <v>0</v>
      </c>
      <c r="AP844">
        <v>0</v>
      </c>
      <c r="AQ844">
        <v>0</v>
      </c>
      <c r="AR844">
        <v>0</v>
      </c>
      <c r="AS844" t="s">
        <v>4</v>
      </c>
      <c r="AT844">
        <v>1</v>
      </c>
      <c r="AU844" t="s">
        <v>4</v>
      </c>
      <c r="AV844">
        <v>0</v>
      </c>
      <c r="AW844">
        <v>1</v>
      </c>
      <c r="AX844">
        <v>-1</v>
      </c>
      <c r="AY844">
        <v>0</v>
      </c>
      <c r="AZ844">
        <v>0</v>
      </c>
      <c r="BA844" t="s">
        <v>4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X844">
        <f>Y844*Source!I480</f>
        <v>4</v>
      </c>
      <c r="CY844">
        <f>AA844</f>
        <v>1592.32</v>
      </c>
      <c r="CZ844">
        <f>AE844</f>
        <v>1592.32</v>
      </c>
      <c r="DA844">
        <f>AI844</f>
        <v>1</v>
      </c>
      <c r="DB844">
        <v>0</v>
      </c>
    </row>
    <row r="845" spans="1:106" x14ac:dyDescent="0.2">
      <c r="A845">
        <f>ROW(Source!A480)</f>
        <v>480</v>
      </c>
      <c r="B845">
        <v>16483241</v>
      </c>
      <c r="C845">
        <v>16672858</v>
      </c>
      <c r="D845">
        <v>15164559</v>
      </c>
      <c r="E845">
        <v>17</v>
      </c>
      <c r="F845">
        <v>1</v>
      </c>
      <c r="G845">
        <v>1</v>
      </c>
      <c r="H845">
        <v>3</v>
      </c>
      <c r="I845" t="s">
        <v>908</v>
      </c>
      <c r="J845" t="s">
        <v>4</v>
      </c>
      <c r="K845" t="s">
        <v>909</v>
      </c>
      <c r="L845">
        <v>1374</v>
      </c>
      <c r="N845">
        <v>1013</v>
      </c>
      <c r="O845" t="s">
        <v>910</v>
      </c>
      <c r="P845" t="s">
        <v>910</v>
      </c>
      <c r="Q845">
        <v>1</v>
      </c>
      <c r="W845">
        <v>0</v>
      </c>
      <c r="X845">
        <v>-1731369543</v>
      </c>
      <c r="Y845">
        <v>0.19</v>
      </c>
      <c r="AA845">
        <v>1</v>
      </c>
      <c r="AB845">
        <v>0</v>
      </c>
      <c r="AC845">
        <v>0</v>
      </c>
      <c r="AD845">
        <v>0</v>
      </c>
      <c r="AE845">
        <v>1</v>
      </c>
      <c r="AF845">
        <v>0</v>
      </c>
      <c r="AG845">
        <v>0</v>
      </c>
      <c r="AH845">
        <v>0</v>
      </c>
      <c r="AI845">
        <v>1</v>
      </c>
      <c r="AJ845">
        <v>1</v>
      </c>
      <c r="AK845">
        <v>1</v>
      </c>
      <c r="AL845">
        <v>1</v>
      </c>
      <c r="AN845">
        <v>0</v>
      </c>
      <c r="AO845">
        <v>1</v>
      </c>
      <c r="AP845">
        <v>0</v>
      </c>
      <c r="AQ845">
        <v>0</v>
      </c>
      <c r="AR845">
        <v>0</v>
      </c>
      <c r="AS845" t="s">
        <v>4</v>
      </c>
      <c r="AT845">
        <v>0.19</v>
      </c>
      <c r="AU845" t="s">
        <v>4</v>
      </c>
      <c r="AV845">
        <v>0</v>
      </c>
      <c r="AW845">
        <v>2</v>
      </c>
      <c r="AX845">
        <v>16672866</v>
      </c>
      <c r="AY845">
        <v>1</v>
      </c>
      <c r="AZ845">
        <v>0</v>
      </c>
      <c r="BA845">
        <v>826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X845">
        <f>Y845*Source!I480</f>
        <v>0.76</v>
      </c>
      <c r="CY845">
        <f>AA845</f>
        <v>1</v>
      </c>
      <c r="CZ845">
        <f>AE845</f>
        <v>1</v>
      </c>
      <c r="DA845">
        <f>AI845</f>
        <v>1</v>
      </c>
      <c r="DB845">
        <v>0</v>
      </c>
    </row>
    <row r="846" spans="1:106" x14ac:dyDescent="0.2">
      <c r="A846">
        <f>ROW(Source!A481)</f>
        <v>481</v>
      </c>
      <c r="B846">
        <v>16483255</v>
      </c>
      <c r="C846">
        <v>16672858</v>
      </c>
      <c r="D846">
        <v>15442878</v>
      </c>
      <c r="E846">
        <v>1</v>
      </c>
      <c r="F846">
        <v>1</v>
      </c>
      <c r="G846">
        <v>1</v>
      </c>
      <c r="H846">
        <v>1</v>
      </c>
      <c r="I846" t="s">
        <v>1047</v>
      </c>
      <c r="J846" t="s">
        <v>4</v>
      </c>
      <c r="K846" t="s">
        <v>1048</v>
      </c>
      <c r="L846">
        <v>1191</v>
      </c>
      <c r="N846">
        <v>1013</v>
      </c>
      <c r="O846" t="s">
        <v>695</v>
      </c>
      <c r="P846" t="s">
        <v>695</v>
      </c>
      <c r="Q846">
        <v>1</v>
      </c>
      <c r="W846">
        <v>0</v>
      </c>
      <c r="X846">
        <v>-362667798</v>
      </c>
      <c r="Y846">
        <v>0.9</v>
      </c>
      <c r="AA846">
        <v>0</v>
      </c>
      <c r="AB846">
        <v>0</v>
      </c>
      <c r="AC846">
        <v>0</v>
      </c>
      <c r="AD846">
        <v>68.569999999999993</v>
      </c>
      <c r="AE846">
        <v>0</v>
      </c>
      <c r="AF846">
        <v>0</v>
      </c>
      <c r="AG846">
        <v>0</v>
      </c>
      <c r="AH846">
        <v>10.5</v>
      </c>
      <c r="AI846">
        <v>1</v>
      </c>
      <c r="AJ846">
        <v>1</v>
      </c>
      <c r="AK846">
        <v>1</v>
      </c>
      <c r="AL846">
        <v>6.53</v>
      </c>
      <c r="AN846">
        <v>0</v>
      </c>
      <c r="AO846">
        <v>1</v>
      </c>
      <c r="AP846">
        <v>0</v>
      </c>
      <c r="AQ846">
        <v>0</v>
      </c>
      <c r="AR846">
        <v>0</v>
      </c>
      <c r="AS846" t="s">
        <v>4</v>
      </c>
      <c r="AT846">
        <v>0.9</v>
      </c>
      <c r="AU846" t="s">
        <v>4</v>
      </c>
      <c r="AV846">
        <v>1</v>
      </c>
      <c r="AW846">
        <v>2</v>
      </c>
      <c r="AX846">
        <v>16672859</v>
      </c>
      <c r="AY846">
        <v>1</v>
      </c>
      <c r="AZ846">
        <v>0</v>
      </c>
      <c r="BA846">
        <v>827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X846">
        <f>Y846*Source!I481</f>
        <v>3.6</v>
      </c>
      <c r="CY846">
        <f>AD846</f>
        <v>68.569999999999993</v>
      </c>
      <c r="CZ846">
        <f>AH846</f>
        <v>10.5</v>
      </c>
      <c r="DA846">
        <f>AL846</f>
        <v>6.53</v>
      </c>
      <c r="DB846">
        <v>0</v>
      </c>
    </row>
    <row r="847" spans="1:106" x14ac:dyDescent="0.2">
      <c r="A847">
        <f>ROW(Source!A481)</f>
        <v>481</v>
      </c>
      <c r="B847">
        <v>16483255</v>
      </c>
      <c r="C847">
        <v>16672858</v>
      </c>
      <c r="D847">
        <v>15430395</v>
      </c>
      <c r="E847">
        <v>1</v>
      </c>
      <c r="F847">
        <v>1</v>
      </c>
      <c r="G847">
        <v>1</v>
      </c>
      <c r="H847">
        <v>1</v>
      </c>
      <c r="I847" t="s">
        <v>696</v>
      </c>
      <c r="J847" t="s">
        <v>4</v>
      </c>
      <c r="K847" t="s">
        <v>697</v>
      </c>
      <c r="L847">
        <v>1191</v>
      </c>
      <c r="N847">
        <v>1013</v>
      </c>
      <c r="O847" t="s">
        <v>695</v>
      </c>
      <c r="P847" t="s">
        <v>695</v>
      </c>
      <c r="Q847">
        <v>1</v>
      </c>
      <c r="W847">
        <v>0</v>
      </c>
      <c r="X847">
        <v>-1417349443</v>
      </c>
      <c r="Y847">
        <v>0.2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1</v>
      </c>
      <c r="AJ847">
        <v>1</v>
      </c>
      <c r="AK847">
        <v>6.53</v>
      </c>
      <c r="AL847">
        <v>1</v>
      </c>
      <c r="AN847">
        <v>0</v>
      </c>
      <c r="AO847">
        <v>1</v>
      </c>
      <c r="AP847">
        <v>0</v>
      </c>
      <c r="AQ847">
        <v>0</v>
      </c>
      <c r="AR847">
        <v>0</v>
      </c>
      <c r="AS847" t="s">
        <v>4</v>
      </c>
      <c r="AT847">
        <v>0.2</v>
      </c>
      <c r="AU847" t="s">
        <v>4</v>
      </c>
      <c r="AV847">
        <v>2</v>
      </c>
      <c r="AW847">
        <v>2</v>
      </c>
      <c r="AX847">
        <v>16672860</v>
      </c>
      <c r="AY847">
        <v>1</v>
      </c>
      <c r="AZ847">
        <v>0</v>
      </c>
      <c r="BA847">
        <v>828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X847">
        <f>Y847*Source!I481</f>
        <v>0.8</v>
      </c>
      <c r="CY847">
        <f>AD847</f>
        <v>0</v>
      </c>
      <c r="CZ847">
        <f>AH847</f>
        <v>0</v>
      </c>
      <c r="DA847">
        <f>AL847</f>
        <v>1</v>
      </c>
      <c r="DB847">
        <v>0</v>
      </c>
    </row>
    <row r="848" spans="1:106" x14ac:dyDescent="0.2">
      <c r="A848">
        <f>ROW(Source!A481)</f>
        <v>481</v>
      </c>
      <c r="B848">
        <v>16483255</v>
      </c>
      <c r="C848">
        <v>16672858</v>
      </c>
      <c r="D848">
        <v>15247680</v>
      </c>
      <c r="E848">
        <v>1</v>
      </c>
      <c r="F848">
        <v>1</v>
      </c>
      <c r="G848">
        <v>1</v>
      </c>
      <c r="H848">
        <v>2</v>
      </c>
      <c r="I848" t="s">
        <v>726</v>
      </c>
      <c r="J848" t="s">
        <v>727</v>
      </c>
      <c r="K848" t="s">
        <v>728</v>
      </c>
      <c r="L848">
        <v>1368</v>
      </c>
      <c r="N848">
        <v>1011</v>
      </c>
      <c r="O848" t="s">
        <v>701</v>
      </c>
      <c r="P848" t="s">
        <v>701</v>
      </c>
      <c r="Q848">
        <v>1</v>
      </c>
      <c r="W848">
        <v>0</v>
      </c>
      <c r="X848">
        <v>-1718674368</v>
      </c>
      <c r="Y848">
        <v>0.1</v>
      </c>
      <c r="AA848">
        <v>0</v>
      </c>
      <c r="AB848">
        <v>731.29</v>
      </c>
      <c r="AC848">
        <v>13.5</v>
      </c>
      <c r="AD848">
        <v>0</v>
      </c>
      <c r="AE848">
        <v>0</v>
      </c>
      <c r="AF848">
        <v>111.99</v>
      </c>
      <c r="AG848">
        <v>13.5</v>
      </c>
      <c r="AH848">
        <v>0</v>
      </c>
      <c r="AI848">
        <v>1</v>
      </c>
      <c r="AJ848">
        <v>6.53</v>
      </c>
      <c r="AK848">
        <v>1</v>
      </c>
      <c r="AL848">
        <v>1</v>
      </c>
      <c r="AN848">
        <v>0</v>
      </c>
      <c r="AO848">
        <v>1</v>
      </c>
      <c r="AP848">
        <v>0</v>
      </c>
      <c r="AQ848">
        <v>0</v>
      </c>
      <c r="AR848">
        <v>0</v>
      </c>
      <c r="AS848" t="s">
        <v>4</v>
      </c>
      <c r="AT848">
        <v>0.1</v>
      </c>
      <c r="AU848" t="s">
        <v>4</v>
      </c>
      <c r="AV848">
        <v>0</v>
      </c>
      <c r="AW848">
        <v>2</v>
      </c>
      <c r="AX848">
        <v>16672861</v>
      </c>
      <c r="AY848">
        <v>1</v>
      </c>
      <c r="AZ848">
        <v>0</v>
      </c>
      <c r="BA848">
        <v>829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X848">
        <f>Y848*Source!I481</f>
        <v>0.4</v>
      </c>
      <c r="CY848">
        <f>AB848</f>
        <v>731.29</v>
      </c>
      <c r="CZ848">
        <f>AF848</f>
        <v>111.99</v>
      </c>
      <c r="DA848">
        <f>AJ848</f>
        <v>6.53</v>
      </c>
      <c r="DB848">
        <v>0</v>
      </c>
    </row>
    <row r="849" spans="1:106" x14ac:dyDescent="0.2">
      <c r="A849">
        <f>ROW(Source!A481)</f>
        <v>481</v>
      </c>
      <c r="B849">
        <v>16483255</v>
      </c>
      <c r="C849">
        <v>16672858</v>
      </c>
      <c r="D849">
        <v>15249073</v>
      </c>
      <c r="E849">
        <v>1</v>
      </c>
      <c r="F849">
        <v>1</v>
      </c>
      <c r="G849">
        <v>1</v>
      </c>
      <c r="H849">
        <v>2</v>
      </c>
      <c r="I849" t="s">
        <v>698</v>
      </c>
      <c r="J849" t="s">
        <v>699</v>
      </c>
      <c r="K849" t="s">
        <v>700</v>
      </c>
      <c r="L849">
        <v>1368</v>
      </c>
      <c r="N849">
        <v>1011</v>
      </c>
      <c r="O849" t="s">
        <v>701</v>
      </c>
      <c r="P849" t="s">
        <v>701</v>
      </c>
      <c r="Q849">
        <v>1</v>
      </c>
      <c r="W849">
        <v>0</v>
      </c>
      <c r="X849">
        <v>1372534845</v>
      </c>
      <c r="Y849">
        <v>0.1</v>
      </c>
      <c r="AA849">
        <v>0</v>
      </c>
      <c r="AB849">
        <v>429.09</v>
      </c>
      <c r="AC849">
        <v>11.6</v>
      </c>
      <c r="AD849">
        <v>0</v>
      </c>
      <c r="AE849">
        <v>0</v>
      </c>
      <c r="AF849">
        <v>65.709999999999994</v>
      </c>
      <c r="AG849">
        <v>11.6</v>
      </c>
      <c r="AH849">
        <v>0</v>
      </c>
      <c r="AI849">
        <v>1</v>
      </c>
      <c r="AJ849">
        <v>6.53</v>
      </c>
      <c r="AK849">
        <v>1</v>
      </c>
      <c r="AL849">
        <v>1</v>
      </c>
      <c r="AN849">
        <v>0</v>
      </c>
      <c r="AO849">
        <v>1</v>
      </c>
      <c r="AP849">
        <v>0</v>
      </c>
      <c r="AQ849">
        <v>0</v>
      </c>
      <c r="AR849">
        <v>0</v>
      </c>
      <c r="AS849" t="s">
        <v>4</v>
      </c>
      <c r="AT849">
        <v>0.1</v>
      </c>
      <c r="AU849" t="s">
        <v>4</v>
      </c>
      <c r="AV849">
        <v>0</v>
      </c>
      <c r="AW849">
        <v>2</v>
      </c>
      <c r="AX849">
        <v>16672862</v>
      </c>
      <c r="AY849">
        <v>1</v>
      </c>
      <c r="AZ849">
        <v>0</v>
      </c>
      <c r="BA849">
        <v>830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X849">
        <f>Y849*Source!I481</f>
        <v>0.4</v>
      </c>
      <c r="CY849">
        <f>AB849</f>
        <v>429.09</v>
      </c>
      <c r="CZ849">
        <f>AF849</f>
        <v>65.709999999999994</v>
      </c>
      <c r="DA849">
        <f>AJ849</f>
        <v>6.53</v>
      </c>
      <c r="DB849">
        <v>0</v>
      </c>
    </row>
    <row r="850" spans="1:106" x14ac:dyDescent="0.2">
      <c r="A850">
        <f>ROW(Source!A481)</f>
        <v>481</v>
      </c>
      <c r="B850">
        <v>16483255</v>
      </c>
      <c r="C850">
        <v>16672858</v>
      </c>
      <c r="D850">
        <v>15167588</v>
      </c>
      <c r="E850">
        <v>1</v>
      </c>
      <c r="F850">
        <v>1</v>
      </c>
      <c r="G850">
        <v>1</v>
      </c>
      <c r="H850">
        <v>3</v>
      </c>
      <c r="I850" t="s">
        <v>887</v>
      </c>
      <c r="J850" t="s">
        <v>888</v>
      </c>
      <c r="K850" t="s">
        <v>889</v>
      </c>
      <c r="L850">
        <v>1346</v>
      </c>
      <c r="N850">
        <v>1009</v>
      </c>
      <c r="O850" t="s">
        <v>550</v>
      </c>
      <c r="P850" t="s">
        <v>550</v>
      </c>
      <c r="Q850">
        <v>1</v>
      </c>
      <c r="W850">
        <v>0</v>
      </c>
      <c r="X850">
        <v>-1088866022</v>
      </c>
      <c r="Y850">
        <v>0.01</v>
      </c>
      <c r="AA850">
        <v>198.51</v>
      </c>
      <c r="AB850">
        <v>0</v>
      </c>
      <c r="AC850">
        <v>0</v>
      </c>
      <c r="AD850">
        <v>0</v>
      </c>
      <c r="AE850">
        <v>30.4</v>
      </c>
      <c r="AF850">
        <v>0</v>
      </c>
      <c r="AG850">
        <v>0</v>
      </c>
      <c r="AH850">
        <v>0</v>
      </c>
      <c r="AI850">
        <v>6.53</v>
      </c>
      <c r="AJ850">
        <v>1</v>
      </c>
      <c r="AK850">
        <v>1</v>
      </c>
      <c r="AL850">
        <v>1</v>
      </c>
      <c r="AN850">
        <v>0</v>
      </c>
      <c r="AO850">
        <v>1</v>
      </c>
      <c r="AP850">
        <v>0</v>
      </c>
      <c r="AQ850">
        <v>0</v>
      </c>
      <c r="AR850">
        <v>0</v>
      </c>
      <c r="AS850" t="s">
        <v>4</v>
      </c>
      <c r="AT850">
        <v>0.01</v>
      </c>
      <c r="AU850" t="s">
        <v>4</v>
      </c>
      <c r="AV850">
        <v>0</v>
      </c>
      <c r="AW850">
        <v>2</v>
      </c>
      <c r="AX850">
        <v>16672863</v>
      </c>
      <c r="AY850">
        <v>1</v>
      </c>
      <c r="AZ850">
        <v>0</v>
      </c>
      <c r="BA850">
        <v>831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X850">
        <f>Y850*Source!I481</f>
        <v>0.04</v>
      </c>
      <c r="CY850">
        <f>AA850</f>
        <v>198.51</v>
      </c>
      <c r="CZ850">
        <f>AE850</f>
        <v>30.4</v>
      </c>
      <c r="DA850">
        <f>AI850</f>
        <v>6.53</v>
      </c>
      <c r="DB850">
        <v>0</v>
      </c>
    </row>
    <row r="851" spans="1:106" x14ac:dyDescent="0.2">
      <c r="A851">
        <f>ROW(Source!A481)</f>
        <v>481</v>
      </c>
      <c r="B851">
        <v>16483255</v>
      </c>
      <c r="C851">
        <v>16672858</v>
      </c>
      <c r="D851">
        <v>15169942</v>
      </c>
      <c r="E851">
        <v>1</v>
      </c>
      <c r="F851">
        <v>1</v>
      </c>
      <c r="G851">
        <v>1</v>
      </c>
      <c r="H851">
        <v>3</v>
      </c>
      <c r="I851" t="s">
        <v>971</v>
      </c>
      <c r="J851" t="s">
        <v>972</v>
      </c>
      <c r="K851" t="s">
        <v>973</v>
      </c>
      <c r="L851">
        <v>1346</v>
      </c>
      <c r="N851">
        <v>1009</v>
      </c>
      <c r="O851" t="s">
        <v>550</v>
      </c>
      <c r="P851" t="s">
        <v>550</v>
      </c>
      <c r="Q851">
        <v>1</v>
      </c>
      <c r="W851">
        <v>0</v>
      </c>
      <c r="X851">
        <v>103900845</v>
      </c>
      <c r="Y851">
        <v>0.3</v>
      </c>
      <c r="AA851">
        <v>59.03</v>
      </c>
      <c r="AB851">
        <v>0</v>
      </c>
      <c r="AC851">
        <v>0</v>
      </c>
      <c r="AD851">
        <v>0</v>
      </c>
      <c r="AE851">
        <v>9.0399999999999991</v>
      </c>
      <c r="AF851">
        <v>0</v>
      </c>
      <c r="AG851">
        <v>0</v>
      </c>
      <c r="AH851">
        <v>0</v>
      </c>
      <c r="AI851">
        <v>6.53</v>
      </c>
      <c r="AJ851">
        <v>1</v>
      </c>
      <c r="AK851">
        <v>1</v>
      </c>
      <c r="AL851">
        <v>1</v>
      </c>
      <c r="AN851">
        <v>0</v>
      </c>
      <c r="AO851">
        <v>1</v>
      </c>
      <c r="AP851">
        <v>0</v>
      </c>
      <c r="AQ851">
        <v>0</v>
      </c>
      <c r="AR851">
        <v>0</v>
      </c>
      <c r="AS851" t="s">
        <v>4</v>
      </c>
      <c r="AT851">
        <v>0.3</v>
      </c>
      <c r="AU851" t="s">
        <v>4</v>
      </c>
      <c r="AV851">
        <v>0</v>
      </c>
      <c r="AW851">
        <v>2</v>
      </c>
      <c r="AX851">
        <v>16672864</v>
      </c>
      <c r="AY851">
        <v>1</v>
      </c>
      <c r="AZ851">
        <v>0</v>
      </c>
      <c r="BA851">
        <v>832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X851">
        <f>Y851*Source!I481</f>
        <v>1.2</v>
      </c>
      <c r="CY851">
        <f>AA851</f>
        <v>59.03</v>
      </c>
      <c r="CZ851">
        <f>AE851</f>
        <v>9.0399999999999991</v>
      </c>
      <c r="DA851">
        <f>AI851</f>
        <v>6.53</v>
      </c>
      <c r="DB851">
        <v>0</v>
      </c>
    </row>
    <row r="852" spans="1:106" x14ac:dyDescent="0.2">
      <c r="A852">
        <f>ROW(Source!A481)</f>
        <v>481</v>
      </c>
      <c r="B852">
        <v>16483255</v>
      </c>
      <c r="C852">
        <v>16672858</v>
      </c>
      <c r="D852">
        <v>15191488</v>
      </c>
      <c r="E852">
        <v>1</v>
      </c>
      <c r="F852">
        <v>1</v>
      </c>
      <c r="G852">
        <v>1</v>
      </c>
      <c r="H852">
        <v>3</v>
      </c>
      <c r="I852" t="s">
        <v>1049</v>
      </c>
      <c r="J852" t="s">
        <v>1050</v>
      </c>
      <c r="K852" t="s">
        <v>1051</v>
      </c>
      <c r="L852">
        <v>1348</v>
      </c>
      <c r="N852">
        <v>1009</v>
      </c>
      <c r="O852" t="s">
        <v>199</v>
      </c>
      <c r="P852" t="s">
        <v>199</v>
      </c>
      <c r="Q852">
        <v>1000</v>
      </c>
      <c r="W852">
        <v>0</v>
      </c>
      <c r="X852">
        <v>-1598896989</v>
      </c>
      <c r="Y852">
        <v>5.9999999999999995E-4</v>
      </c>
      <c r="AA852">
        <v>32650</v>
      </c>
      <c r="AB852">
        <v>0</v>
      </c>
      <c r="AC852">
        <v>0</v>
      </c>
      <c r="AD852">
        <v>0</v>
      </c>
      <c r="AE852">
        <v>5000</v>
      </c>
      <c r="AF852">
        <v>0</v>
      </c>
      <c r="AG852">
        <v>0</v>
      </c>
      <c r="AH852">
        <v>0</v>
      </c>
      <c r="AI852">
        <v>6.53</v>
      </c>
      <c r="AJ852">
        <v>1</v>
      </c>
      <c r="AK852">
        <v>1</v>
      </c>
      <c r="AL852">
        <v>1</v>
      </c>
      <c r="AN852">
        <v>0</v>
      </c>
      <c r="AO852">
        <v>1</v>
      </c>
      <c r="AP852">
        <v>0</v>
      </c>
      <c r="AQ852">
        <v>0</v>
      </c>
      <c r="AR852">
        <v>0</v>
      </c>
      <c r="AS852" t="s">
        <v>4</v>
      </c>
      <c r="AT852">
        <v>5.9999999999999995E-4</v>
      </c>
      <c r="AU852" t="s">
        <v>4</v>
      </c>
      <c r="AV852">
        <v>0</v>
      </c>
      <c r="AW852">
        <v>2</v>
      </c>
      <c r="AX852">
        <v>16672865</v>
      </c>
      <c r="AY852">
        <v>1</v>
      </c>
      <c r="AZ852">
        <v>0</v>
      </c>
      <c r="BA852">
        <v>833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X852">
        <f>Y852*Source!I481</f>
        <v>2.3999999999999998E-3</v>
      </c>
      <c r="CY852">
        <f>AA852</f>
        <v>32650</v>
      </c>
      <c r="CZ852">
        <f>AE852</f>
        <v>5000</v>
      </c>
      <c r="DA852">
        <f>AI852</f>
        <v>6.53</v>
      </c>
      <c r="DB852">
        <v>0</v>
      </c>
    </row>
    <row r="853" spans="1:106" x14ac:dyDescent="0.2">
      <c r="A853">
        <f>ROW(Source!A481)</f>
        <v>481</v>
      </c>
      <c r="B853">
        <v>16483255</v>
      </c>
      <c r="C853">
        <v>16672858</v>
      </c>
      <c r="D853">
        <v>15220833</v>
      </c>
      <c r="E853">
        <v>1</v>
      </c>
      <c r="F853">
        <v>1</v>
      </c>
      <c r="G853">
        <v>1</v>
      </c>
      <c r="H853">
        <v>3</v>
      </c>
      <c r="I853" t="s">
        <v>599</v>
      </c>
      <c r="J853" t="s">
        <v>601</v>
      </c>
      <c r="K853" t="s">
        <v>600</v>
      </c>
      <c r="L853">
        <v>1354</v>
      </c>
      <c r="N853">
        <v>1010</v>
      </c>
      <c r="O853" t="s">
        <v>82</v>
      </c>
      <c r="P853" t="s">
        <v>82</v>
      </c>
      <c r="Q853">
        <v>1</v>
      </c>
      <c r="W853">
        <v>0</v>
      </c>
      <c r="X853">
        <v>-1540861783</v>
      </c>
      <c r="Y853">
        <v>1</v>
      </c>
      <c r="AA853">
        <v>10397.85</v>
      </c>
      <c r="AB853">
        <v>0</v>
      </c>
      <c r="AC853">
        <v>0</v>
      </c>
      <c r="AD853">
        <v>0</v>
      </c>
      <c r="AE853">
        <v>1592.32</v>
      </c>
      <c r="AF853">
        <v>0</v>
      </c>
      <c r="AG853">
        <v>0</v>
      </c>
      <c r="AH853">
        <v>0</v>
      </c>
      <c r="AI853">
        <v>6.53</v>
      </c>
      <c r="AJ853">
        <v>1</v>
      </c>
      <c r="AK853">
        <v>1</v>
      </c>
      <c r="AL853">
        <v>1</v>
      </c>
      <c r="AN853">
        <v>0</v>
      </c>
      <c r="AO853">
        <v>0</v>
      </c>
      <c r="AP853">
        <v>0</v>
      </c>
      <c r="AQ853">
        <v>0</v>
      </c>
      <c r="AR853">
        <v>0</v>
      </c>
      <c r="AS853" t="s">
        <v>4</v>
      </c>
      <c r="AT853">
        <v>1</v>
      </c>
      <c r="AU853" t="s">
        <v>4</v>
      </c>
      <c r="AV853">
        <v>0</v>
      </c>
      <c r="AW853">
        <v>1</v>
      </c>
      <c r="AX853">
        <v>-1</v>
      </c>
      <c r="AY853">
        <v>0</v>
      </c>
      <c r="AZ853">
        <v>0</v>
      </c>
      <c r="BA853" t="s">
        <v>4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X853">
        <f>Y853*Source!I481</f>
        <v>4</v>
      </c>
      <c r="CY853">
        <f>AA853</f>
        <v>10397.85</v>
      </c>
      <c r="CZ853">
        <f>AE853</f>
        <v>1592.32</v>
      </c>
      <c r="DA853">
        <f>AI853</f>
        <v>6.53</v>
      </c>
      <c r="DB853">
        <v>0</v>
      </c>
    </row>
    <row r="854" spans="1:106" x14ac:dyDescent="0.2">
      <c r="A854">
        <f>ROW(Source!A481)</f>
        <v>481</v>
      </c>
      <c r="B854">
        <v>16483255</v>
      </c>
      <c r="C854">
        <v>16672858</v>
      </c>
      <c r="D854">
        <v>15164559</v>
      </c>
      <c r="E854">
        <v>17</v>
      </c>
      <c r="F854">
        <v>1</v>
      </c>
      <c r="G854">
        <v>1</v>
      </c>
      <c r="H854">
        <v>3</v>
      </c>
      <c r="I854" t="s">
        <v>908</v>
      </c>
      <c r="J854" t="s">
        <v>4</v>
      </c>
      <c r="K854" t="s">
        <v>909</v>
      </c>
      <c r="L854">
        <v>1374</v>
      </c>
      <c r="N854">
        <v>1013</v>
      </c>
      <c r="O854" t="s">
        <v>910</v>
      </c>
      <c r="P854" t="s">
        <v>910</v>
      </c>
      <c r="Q854">
        <v>1</v>
      </c>
      <c r="W854">
        <v>0</v>
      </c>
      <c r="X854">
        <v>-1731369543</v>
      </c>
      <c r="Y854">
        <v>0.19</v>
      </c>
      <c r="AA854">
        <v>1</v>
      </c>
      <c r="AB854">
        <v>0</v>
      </c>
      <c r="AC854">
        <v>0</v>
      </c>
      <c r="AD854">
        <v>0</v>
      </c>
      <c r="AE854">
        <v>1</v>
      </c>
      <c r="AF854">
        <v>0</v>
      </c>
      <c r="AG854">
        <v>0</v>
      </c>
      <c r="AH854">
        <v>0</v>
      </c>
      <c r="AI854">
        <v>1</v>
      </c>
      <c r="AJ854">
        <v>1</v>
      </c>
      <c r="AK854">
        <v>1</v>
      </c>
      <c r="AL854">
        <v>1</v>
      </c>
      <c r="AN854">
        <v>0</v>
      </c>
      <c r="AO854">
        <v>1</v>
      </c>
      <c r="AP854">
        <v>0</v>
      </c>
      <c r="AQ854">
        <v>0</v>
      </c>
      <c r="AR854">
        <v>0</v>
      </c>
      <c r="AS854" t="s">
        <v>4</v>
      </c>
      <c r="AT854">
        <v>0.19</v>
      </c>
      <c r="AU854" t="s">
        <v>4</v>
      </c>
      <c r="AV854">
        <v>0</v>
      </c>
      <c r="AW854">
        <v>2</v>
      </c>
      <c r="AX854">
        <v>16672866</v>
      </c>
      <c r="AY854">
        <v>1</v>
      </c>
      <c r="AZ854">
        <v>0</v>
      </c>
      <c r="BA854">
        <v>834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X854">
        <f>Y854*Source!I481</f>
        <v>0.76</v>
      </c>
      <c r="CY854">
        <f>AA854</f>
        <v>1</v>
      </c>
      <c r="CZ854">
        <f>AE854</f>
        <v>1</v>
      </c>
      <c r="DA854">
        <f>AI854</f>
        <v>1</v>
      </c>
      <c r="DB854">
        <v>0</v>
      </c>
    </row>
    <row r="855" spans="1:106" x14ac:dyDescent="0.2">
      <c r="A855">
        <f>ROW(Source!A484)</f>
        <v>484</v>
      </c>
      <c r="B855">
        <v>16483241</v>
      </c>
      <c r="C855">
        <v>16484817</v>
      </c>
      <c r="D855">
        <v>15430517</v>
      </c>
      <c r="E855">
        <v>1</v>
      </c>
      <c r="F855">
        <v>1</v>
      </c>
      <c r="G855">
        <v>1</v>
      </c>
      <c r="H855">
        <v>1</v>
      </c>
      <c r="I855" t="s">
        <v>752</v>
      </c>
      <c r="J855" t="s">
        <v>4</v>
      </c>
      <c r="K855" t="s">
        <v>753</v>
      </c>
      <c r="L855">
        <v>1191</v>
      </c>
      <c r="N855">
        <v>1013</v>
      </c>
      <c r="O855" t="s">
        <v>695</v>
      </c>
      <c r="P855" t="s">
        <v>695</v>
      </c>
      <c r="Q855">
        <v>1</v>
      </c>
      <c r="W855">
        <v>0</v>
      </c>
      <c r="X855">
        <v>735429535</v>
      </c>
      <c r="Y855">
        <v>85.5</v>
      </c>
      <c r="AA855">
        <v>0</v>
      </c>
      <c r="AB855">
        <v>0</v>
      </c>
      <c r="AC855">
        <v>0</v>
      </c>
      <c r="AD855">
        <v>7.8</v>
      </c>
      <c r="AE855">
        <v>0</v>
      </c>
      <c r="AF855">
        <v>0</v>
      </c>
      <c r="AG855">
        <v>0</v>
      </c>
      <c r="AH855">
        <v>7.8</v>
      </c>
      <c r="AI855">
        <v>1</v>
      </c>
      <c r="AJ855">
        <v>1</v>
      </c>
      <c r="AK855">
        <v>1</v>
      </c>
      <c r="AL855">
        <v>1</v>
      </c>
      <c r="AN855">
        <v>0</v>
      </c>
      <c r="AO855">
        <v>1</v>
      </c>
      <c r="AP855">
        <v>0</v>
      </c>
      <c r="AQ855">
        <v>0</v>
      </c>
      <c r="AR855">
        <v>0</v>
      </c>
      <c r="AS855" t="s">
        <v>4</v>
      </c>
      <c r="AT855">
        <v>85.5</v>
      </c>
      <c r="AU855" t="s">
        <v>4</v>
      </c>
      <c r="AV855">
        <v>1</v>
      </c>
      <c r="AW855">
        <v>2</v>
      </c>
      <c r="AX855">
        <v>16484830</v>
      </c>
      <c r="AY855">
        <v>1</v>
      </c>
      <c r="AZ855">
        <v>0</v>
      </c>
      <c r="BA855">
        <v>835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CX855">
        <f>Y855*Source!I484</f>
        <v>6.84</v>
      </c>
      <c r="CY855">
        <f>AD855</f>
        <v>7.8</v>
      </c>
      <c r="CZ855">
        <f>AH855</f>
        <v>7.8</v>
      </c>
      <c r="DA855">
        <f>AL855</f>
        <v>1</v>
      </c>
      <c r="DB855">
        <v>0</v>
      </c>
    </row>
    <row r="856" spans="1:106" x14ac:dyDescent="0.2">
      <c r="A856">
        <f>ROW(Source!A484)</f>
        <v>484</v>
      </c>
      <c r="B856">
        <v>16483241</v>
      </c>
      <c r="C856">
        <v>16484817</v>
      </c>
      <c r="D856">
        <v>15164566</v>
      </c>
      <c r="E856">
        <v>17</v>
      </c>
      <c r="F856">
        <v>1</v>
      </c>
      <c r="G856">
        <v>1</v>
      </c>
      <c r="H856">
        <v>3</v>
      </c>
      <c r="I856" t="s">
        <v>609</v>
      </c>
      <c r="J856" t="s">
        <v>4</v>
      </c>
      <c r="K856" t="s">
        <v>610</v>
      </c>
      <c r="L856">
        <v>1348</v>
      </c>
      <c r="N856">
        <v>1009</v>
      </c>
      <c r="O856" t="s">
        <v>199</v>
      </c>
      <c r="P856" t="s">
        <v>199</v>
      </c>
      <c r="Q856">
        <v>1000</v>
      </c>
      <c r="W856">
        <v>0</v>
      </c>
      <c r="X856">
        <v>-179832266</v>
      </c>
      <c r="Y856">
        <v>0.11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1</v>
      </c>
      <c r="AJ856">
        <v>1</v>
      </c>
      <c r="AK856">
        <v>1</v>
      </c>
      <c r="AL856">
        <v>1</v>
      </c>
      <c r="AN856">
        <v>0</v>
      </c>
      <c r="AO856">
        <v>0</v>
      </c>
      <c r="AP856">
        <v>0</v>
      </c>
      <c r="AQ856">
        <v>0</v>
      </c>
      <c r="AR856">
        <v>0</v>
      </c>
      <c r="AS856" t="s">
        <v>4</v>
      </c>
      <c r="AT856">
        <v>0.11</v>
      </c>
      <c r="AU856" t="s">
        <v>4</v>
      </c>
      <c r="AV856">
        <v>0</v>
      </c>
      <c r="AW856">
        <v>2</v>
      </c>
      <c r="AX856">
        <v>16484831</v>
      </c>
      <c r="AY856">
        <v>1</v>
      </c>
      <c r="AZ856">
        <v>0</v>
      </c>
      <c r="BA856">
        <v>836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CX856">
        <f>Y856*Source!I484</f>
        <v>8.8000000000000005E-3</v>
      </c>
      <c r="CY856">
        <f>AA856</f>
        <v>0</v>
      </c>
      <c r="CZ856">
        <f>AE856</f>
        <v>0</v>
      </c>
      <c r="DA856">
        <f>AI856</f>
        <v>1</v>
      </c>
      <c r="DB856">
        <v>0</v>
      </c>
    </row>
    <row r="857" spans="1:106" x14ac:dyDescent="0.2">
      <c r="A857">
        <f>ROW(Source!A485)</f>
        <v>485</v>
      </c>
      <c r="B857">
        <v>16483255</v>
      </c>
      <c r="C857">
        <v>16484817</v>
      </c>
      <c r="D857">
        <v>15430517</v>
      </c>
      <c r="E857">
        <v>1</v>
      </c>
      <c r="F857">
        <v>1</v>
      </c>
      <c r="G857">
        <v>1</v>
      </c>
      <c r="H857">
        <v>1</v>
      </c>
      <c r="I857" t="s">
        <v>752</v>
      </c>
      <c r="J857" t="s">
        <v>4</v>
      </c>
      <c r="K857" t="s">
        <v>753</v>
      </c>
      <c r="L857">
        <v>1191</v>
      </c>
      <c r="N857">
        <v>1013</v>
      </c>
      <c r="O857" t="s">
        <v>695</v>
      </c>
      <c r="P857" t="s">
        <v>695</v>
      </c>
      <c r="Q857">
        <v>1</v>
      </c>
      <c r="W857">
        <v>0</v>
      </c>
      <c r="X857">
        <v>735429535</v>
      </c>
      <c r="Y857">
        <v>85.5</v>
      </c>
      <c r="AA857">
        <v>0</v>
      </c>
      <c r="AB857">
        <v>0</v>
      </c>
      <c r="AC857">
        <v>0</v>
      </c>
      <c r="AD857">
        <v>50.93</v>
      </c>
      <c r="AE857">
        <v>0</v>
      </c>
      <c r="AF857">
        <v>0</v>
      </c>
      <c r="AG857">
        <v>0</v>
      </c>
      <c r="AH857">
        <v>7.8</v>
      </c>
      <c r="AI857">
        <v>1</v>
      </c>
      <c r="AJ857">
        <v>1</v>
      </c>
      <c r="AK857">
        <v>1</v>
      </c>
      <c r="AL857">
        <v>6.53</v>
      </c>
      <c r="AN857">
        <v>0</v>
      </c>
      <c r="AO857">
        <v>1</v>
      </c>
      <c r="AP857">
        <v>0</v>
      </c>
      <c r="AQ857">
        <v>0</v>
      </c>
      <c r="AR857">
        <v>0</v>
      </c>
      <c r="AS857" t="s">
        <v>4</v>
      </c>
      <c r="AT857">
        <v>85.5</v>
      </c>
      <c r="AU857" t="s">
        <v>4</v>
      </c>
      <c r="AV857">
        <v>1</v>
      </c>
      <c r="AW857">
        <v>2</v>
      </c>
      <c r="AX857">
        <v>16484830</v>
      </c>
      <c r="AY857">
        <v>1</v>
      </c>
      <c r="AZ857">
        <v>0</v>
      </c>
      <c r="BA857">
        <v>837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CX857">
        <f>Y857*Source!I485</f>
        <v>6.84</v>
      </c>
      <c r="CY857">
        <f>AD857</f>
        <v>50.93</v>
      </c>
      <c r="CZ857">
        <f>AH857</f>
        <v>7.8</v>
      </c>
      <c r="DA857">
        <f>AL857</f>
        <v>6.53</v>
      </c>
      <c r="DB857">
        <v>0</v>
      </c>
    </row>
    <row r="858" spans="1:106" x14ac:dyDescent="0.2">
      <c r="A858">
        <f>ROW(Source!A485)</f>
        <v>485</v>
      </c>
      <c r="B858">
        <v>16483255</v>
      </c>
      <c r="C858">
        <v>16484817</v>
      </c>
      <c r="D858">
        <v>15164566</v>
      </c>
      <c r="E858">
        <v>17</v>
      </c>
      <c r="F858">
        <v>1</v>
      </c>
      <c r="G858">
        <v>1</v>
      </c>
      <c r="H858">
        <v>3</v>
      </c>
      <c r="I858" t="s">
        <v>609</v>
      </c>
      <c r="J858" t="s">
        <v>4</v>
      </c>
      <c r="K858" t="s">
        <v>610</v>
      </c>
      <c r="L858">
        <v>1348</v>
      </c>
      <c r="N858">
        <v>1009</v>
      </c>
      <c r="O858" t="s">
        <v>199</v>
      </c>
      <c r="P858" t="s">
        <v>199</v>
      </c>
      <c r="Q858">
        <v>1000</v>
      </c>
      <c r="W858">
        <v>0</v>
      </c>
      <c r="X858">
        <v>-179832266</v>
      </c>
      <c r="Y858">
        <v>0.11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6.53</v>
      </c>
      <c r="AJ858">
        <v>1</v>
      </c>
      <c r="AK858">
        <v>1</v>
      </c>
      <c r="AL858">
        <v>1</v>
      </c>
      <c r="AN858">
        <v>0</v>
      </c>
      <c r="AO858">
        <v>0</v>
      </c>
      <c r="AP858">
        <v>0</v>
      </c>
      <c r="AQ858">
        <v>0</v>
      </c>
      <c r="AR858">
        <v>0</v>
      </c>
      <c r="AS858" t="s">
        <v>4</v>
      </c>
      <c r="AT858">
        <v>0.11</v>
      </c>
      <c r="AU858" t="s">
        <v>4</v>
      </c>
      <c r="AV858">
        <v>0</v>
      </c>
      <c r="AW858">
        <v>2</v>
      </c>
      <c r="AX858">
        <v>16484831</v>
      </c>
      <c r="AY858">
        <v>1</v>
      </c>
      <c r="AZ858">
        <v>0</v>
      </c>
      <c r="BA858">
        <v>838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CX858">
        <f>Y858*Source!I485</f>
        <v>8.8000000000000005E-3</v>
      </c>
      <c r="CY858">
        <f>AA858</f>
        <v>0</v>
      </c>
      <c r="CZ858">
        <f>AE858</f>
        <v>0</v>
      </c>
      <c r="DA858">
        <f>AI858</f>
        <v>6.53</v>
      </c>
      <c r="DB858">
        <v>0</v>
      </c>
    </row>
    <row r="859" spans="1:106" x14ac:dyDescent="0.2">
      <c r="A859">
        <f>ROW(Source!A488)</f>
        <v>488</v>
      </c>
      <c r="B859">
        <v>16483241</v>
      </c>
      <c r="C859">
        <v>16484833</v>
      </c>
      <c r="D859">
        <v>15446300</v>
      </c>
      <c r="E859">
        <v>1</v>
      </c>
      <c r="F859">
        <v>1</v>
      </c>
      <c r="G859">
        <v>1</v>
      </c>
      <c r="H859">
        <v>1</v>
      </c>
      <c r="I859" t="s">
        <v>693</v>
      </c>
      <c r="J859" t="s">
        <v>4</v>
      </c>
      <c r="K859" t="s">
        <v>694</v>
      </c>
      <c r="L859">
        <v>1191</v>
      </c>
      <c r="N859">
        <v>1013</v>
      </c>
      <c r="O859" t="s">
        <v>695</v>
      </c>
      <c r="P859" t="s">
        <v>695</v>
      </c>
      <c r="Q859">
        <v>1</v>
      </c>
      <c r="W859">
        <v>0</v>
      </c>
      <c r="X859">
        <v>912892513</v>
      </c>
      <c r="Y859">
        <v>172.08599999999998</v>
      </c>
      <c r="AA859">
        <v>0</v>
      </c>
      <c r="AB859">
        <v>0</v>
      </c>
      <c r="AC859">
        <v>0</v>
      </c>
      <c r="AD859">
        <v>9.92</v>
      </c>
      <c r="AE859">
        <v>0</v>
      </c>
      <c r="AF859">
        <v>0</v>
      </c>
      <c r="AG859">
        <v>0</v>
      </c>
      <c r="AH859">
        <v>9.92</v>
      </c>
      <c r="AI859">
        <v>1</v>
      </c>
      <c r="AJ859">
        <v>1</v>
      </c>
      <c r="AK859">
        <v>1</v>
      </c>
      <c r="AL859">
        <v>1</v>
      </c>
      <c r="AN859">
        <v>0</v>
      </c>
      <c r="AO859">
        <v>1</v>
      </c>
      <c r="AP859">
        <v>1</v>
      </c>
      <c r="AQ859">
        <v>0</v>
      </c>
      <c r="AR859">
        <v>0</v>
      </c>
      <c r="AS859" t="s">
        <v>4</v>
      </c>
      <c r="AT859">
        <v>149.63999999999999</v>
      </c>
      <c r="AU859" t="s">
        <v>77</v>
      </c>
      <c r="AV859">
        <v>1</v>
      </c>
      <c r="AW859">
        <v>2</v>
      </c>
      <c r="AX859">
        <v>16484856</v>
      </c>
      <c r="AY859">
        <v>1</v>
      </c>
      <c r="AZ859">
        <v>0</v>
      </c>
      <c r="BA859">
        <v>839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CX859">
        <f>Y859*Source!I488</f>
        <v>6.8834399999999993</v>
      </c>
      <c r="CY859">
        <f>AD859</f>
        <v>9.92</v>
      </c>
      <c r="CZ859">
        <f>AH859</f>
        <v>9.92</v>
      </c>
      <c r="DA859">
        <f>AL859</f>
        <v>1</v>
      </c>
      <c r="DB859">
        <v>0</v>
      </c>
    </row>
    <row r="860" spans="1:106" x14ac:dyDescent="0.2">
      <c r="A860">
        <f>ROW(Source!A488)</f>
        <v>488</v>
      </c>
      <c r="B860">
        <v>16483241</v>
      </c>
      <c r="C860">
        <v>16484833</v>
      </c>
      <c r="D860">
        <v>15430395</v>
      </c>
      <c r="E860">
        <v>1</v>
      </c>
      <c r="F860">
        <v>1</v>
      </c>
      <c r="G860">
        <v>1</v>
      </c>
      <c r="H860">
        <v>1</v>
      </c>
      <c r="I860" t="s">
        <v>696</v>
      </c>
      <c r="J860" t="s">
        <v>4</v>
      </c>
      <c r="K860" t="s">
        <v>697</v>
      </c>
      <c r="L860">
        <v>1191</v>
      </c>
      <c r="N860">
        <v>1013</v>
      </c>
      <c r="O860" t="s">
        <v>695</v>
      </c>
      <c r="P860" t="s">
        <v>695</v>
      </c>
      <c r="Q860">
        <v>1</v>
      </c>
      <c r="W860">
        <v>0</v>
      </c>
      <c r="X860">
        <v>-1417349443</v>
      </c>
      <c r="Y860">
        <v>8.42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1</v>
      </c>
      <c r="AJ860">
        <v>1</v>
      </c>
      <c r="AK860">
        <v>1</v>
      </c>
      <c r="AL860">
        <v>1</v>
      </c>
      <c r="AN860">
        <v>0</v>
      </c>
      <c r="AO860">
        <v>1</v>
      </c>
      <c r="AP860">
        <v>0</v>
      </c>
      <c r="AQ860">
        <v>0</v>
      </c>
      <c r="AR860">
        <v>0</v>
      </c>
      <c r="AS860" t="s">
        <v>4</v>
      </c>
      <c r="AT860">
        <v>8.42</v>
      </c>
      <c r="AU860" t="s">
        <v>4</v>
      </c>
      <c r="AV860">
        <v>2</v>
      </c>
      <c r="AW860">
        <v>2</v>
      </c>
      <c r="AX860">
        <v>16484857</v>
      </c>
      <c r="AY860">
        <v>1</v>
      </c>
      <c r="AZ860">
        <v>2048</v>
      </c>
      <c r="BA860">
        <v>840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CX860">
        <f>Y860*Source!I488</f>
        <v>0.33679999999999999</v>
      </c>
      <c r="CY860">
        <f>AD860</f>
        <v>0</v>
      </c>
      <c r="CZ860">
        <f>AH860</f>
        <v>0</v>
      </c>
      <c r="DA860">
        <f>AL860</f>
        <v>1</v>
      </c>
      <c r="DB860">
        <v>0</v>
      </c>
    </row>
    <row r="861" spans="1:106" x14ac:dyDescent="0.2">
      <c r="A861">
        <f>ROW(Source!A488)</f>
        <v>488</v>
      </c>
      <c r="B861">
        <v>16483241</v>
      </c>
      <c r="C861">
        <v>16484833</v>
      </c>
      <c r="D861">
        <v>15247578</v>
      </c>
      <c r="E861">
        <v>1</v>
      </c>
      <c r="F861">
        <v>1</v>
      </c>
      <c r="G861">
        <v>1</v>
      </c>
      <c r="H861">
        <v>2</v>
      </c>
      <c r="I861" t="s">
        <v>763</v>
      </c>
      <c r="J861" t="s">
        <v>764</v>
      </c>
      <c r="K861" t="s">
        <v>765</v>
      </c>
      <c r="L861">
        <v>1368</v>
      </c>
      <c r="N861">
        <v>1011</v>
      </c>
      <c r="O861" t="s">
        <v>701</v>
      </c>
      <c r="P861" t="s">
        <v>701</v>
      </c>
      <c r="Q861">
        <v>1</v>
      </c>
      <c r="W861">
        <v>0</v>
      </c>
      <c r="X861">
        <v>-1460065968</v>
      </c>
      <c r="Y861">
        <v>6.25E-2</v>
      </c>
      <c r="AA861">
        <v>0</v>
      </c>
      <c r="AB861">
        <v>86.4</v>
      </c>
      <c r="AC861">
        <v>13.5</v>
      </c>
      <c r="AD861">
        <v>0</v>
      </c>
      <c r="AE861">
        <v>0</v>
      </c>
      <c r="AF861">
        <v>86.4</v>
      </c>
      <c r="AG861">
        <v>13.5</v>
      </c>
      <c r="AH861">
        <v>0</v>
      </c>
      <c r="AI861">
        <v>1</v>
      </c>
      <c r="AJ861">
        <v>1</v>
      </c>
      <c r="AK861">
        <v>1</v>
      </c>
      <c r="AL861">
        <v>1</v>
      </c>
      <c r="AN861">
        <v>0</v>
      </c>
      <c r="AO861">
        <v>1</v>
      </c>
      <c r="AP861">
        <v>1</v>
      </c>
      <c r="AQ861">
        <v>0</v>
      </c>
      <c r="AR861">
        <v>0</v>
      </c>
      <c r="AS861" t="s">
        <v>4</v>
      </c>
      <c r="AT861">
        <v>0.05</v>
      </c>
      <c r="AU861" t="s">
        <v>76</v>
      </c>
      <c r="AV861">
        <v>0</v>
      </c>
      <c r="AW861">
        <v>2</v>
      </c>
      <c r="AX861">
        <v>16484858</v>
      </c>
      <c r="AY861">
        <v>1</v>
      </c>
      <c r="AZ861">
        <v>0</v>
      </c>
      <c r="BA861">
        <v>841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CX861">
        <f>Y861*Source!I488</f>
        <v>2.5000000000000001E-3</v>
      </c>
      <c r="CY861">
        <f>AB861</f>
        <v>86.4</v>
      </c>
      <c r="CZ861">
        <f>AF861</f>
        <v>86.4</v>
      </c>
      <c r="DA861">
        <f>AJ861</f>
        <v>1</v>
      </c>
      <c r="DB861">
        <v>0</v>
      </c>
    </row>
    <row r="862" spans="1:106" x14ac:dyDescent="0.2">
      <c r="A862">
        <f>ROW(Source!A488)</f>
        <v>488</v>
      </c>
      <c r="B862">
        <v>16483241</v>
      </c>
      <c r="C862">
        <v>16484833</v>
      </c>
      <c r="D862">
        <v>15247680</v>
      </c>
      <c r="E862">
        <v>1</v>
      </c>
      <c r="F862">
        <v>1</v>
      </c>
      <c r="G862">
        <v>1</v>
      </c>
      <c r="H862">
        <v>2</v>
      </c>
      <c r="I862" t="s">
        <v>726</v>
      </c>
      <c r="J862" t="s">
        <v>727</v>
      </c>
      <c r="K862" t="s">
        <v>728</v>
      </c>
      <c r="L862">
        <v>1368</v>
      </c>
      <c r="N862">
        <v>1011</v>
      </c>
      <c r="O862" t="s">
        <v>701</v>
      </c>
      <c r="P862" t="s">
        <v>701</v>
      </c>
      <c r="Q862">
        <v>1</v>
      </c>
      <c r="W862">
        <v>0</v>
      </c>
      <c r="X862">
        <v>-1718674368</v>
      </c>
      <c r="Y862">
        <v>3.7499999999999999E-2</v>
      </c>
      <c r="AA862">
        <v>0</v>
      </c>
      <c r="AB862">
        <v>111.99</v>
      </c>
      <c r="AC862">
        <v>13.5</v>
      </c>
      <c r="AD862">
        <v>0</v>
      </c>
      <c r="AE862">
        <v>0</v>
      </c>
      <c r="AF862">
        <v>111.99</v>
      </c>
      <c r="AG862">
        <v>13.5</v>
      </c>
      <c r="AH862">
        <v>0</v>
      </c>
      <c r="AI862">
        <v>1</v>
      </c>
      <c r="AJ862">
        <v>1</v>
      </c>
      <c r="AK862">
        <v>1</v>
      </c>
      <c r="AL862">
        <v>1</v>
      </c>
      <c r="AN862">
        <v>0</v>
      </c>
      <c r="AO862">
        <v>1</v>
      </c>
      <c r="AP862">
        <v>1</v>
      </c>
      <c r="AQ862">
        <v>0</v>
      </c>
      <c r="AR862">
        <v>0</v>
      </c>
      <c r="AS862" t="s">
        <v>4</v>
      </c>
      <c r="AT862">
        <v>0.03</v>
      </c>
      <c r="AU862" t="s">
        <v>76</v>
      </c>
      <c r="AV862">
        <v>0</v>
      </c>
      <c r="AW862">
        <v>2</v>
      </c>
      <c r="AX862">
        <v>16484859</v>
      </c>
      <c r="AY862">
        <v>1</v>
      </c>
      <c r="AZ862">
        <v>0</v>
      </c>
      <c r="BA862">
        <v>842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CX862">
        <f>Y862*Source!I488</f>
        <v>1.5E-3</v>
      </c>
      <c r="CY862">
        <f>AB862</f>
        <v>111.99</v>
      </c>
      <c r="CZ862">
        <f>AF862</f>
        <v>111.99</v>
      </c>
      <c r="DA862">
        <f>AJ862</f>
        <v>1</v>
      </c>
      <c r="DB862">
        <v>0</v>
      </c>
    </row>
    <row r="863" spans="1:106" x14ac:dyDescent="0.2">
      <c r="A863">
        <f>ROW(Source!A488)</f>
        <v>488</v>
      </c>
      <c r="B863">
        <v>16483241</v>
      </c>
      <c r="C863">
        <v>16484833</v>
      </c>
      <c r="D863">
        <v>15249073</v>
      </c>
      <c r="E863">
        <v>1</v>
      </c>
      <c r="F863">
        <v>1</v>
      </c>
      <c r="G863">
        <v>1</v>
      </c>
      <c r="H863">
        <v>2</v>
      </c>
      <c r="I863" t="s">
        <v>698</v>
      </c>
      <c r="J863" t="s">
        <v>699</v>
      </c>
      <c r="K863" t="s">
        <v>700</v>
      </c>
      <c r="L863">
        <v>1368</v>
      </c>
      <c r="N863">
        <v>1011</v>
      </c>
      <c r="O863" t="s">
        <v>701</v>
      </c>
      <c r="P863" t="s">
        <v>701</v>
      </c>
      <c r="Q863">
        <v>1</v>
      </c>
      <c r="W863">
        <v>0</v>
      </c>
      <c r="X863">
        <v>1372534845</v>
      </c>
      <c r="Y863">
        <v>0.27500000000000002</v>
      </c>
      <c r="AA863">
        <v>0</v>
      </c>
      <c r="AB863">
        <v>65.709999999999994</v>
      </c>
      <c r="AC863">
        <v>11.6</v>
      </c>
      <c r="AD863">
        <v>0</v>
      </c>
      <c r="AE863">
        <v>0</v>
      </c>
      <c r="AF863">
        <v>65.709999999999994</v>
      </c>
      <c r="AG863">
        <v>11.6</v>
      </c>
      <c r="AH863">
        <v>0</v>
      </c>
      <c r="AI863">
        <v>1</v>
      </c>
      <c r="AJ863">
        <v>1</v>
      </c>
      <c r="AK863">
        <v>1</v>
      </c>
      <c r="AL863">
        <v>1</v>
      </c>
      <c r="AN863">
        <v>0</v>
      </c>
      <c r="AO863">
        <v>1</v>
      </c>
      <c r="AP863">
        <v>1</v>
      </c>
      <c r="AQ863">
        <v>0</v>
      </c>
      <c r="AR863">
        <v>0</v>
      </c>
      <c r="AS863" t="s">
        <v>4</v>
      </c>
      <c r="AT863">
        <v>0.22</v>
      </c>
      <c r="AU863" t="s">
        <v>76</v>
      </c>
      <c r="AV863">
        <v>0</v>
      </c>
      <c r="AW863">
        <v>2</v>
      </c>
      <c r="AX863">
        <v>16484860</v>
      </c>
      <c r="AY863">
        <v>1</v>
      </c>
      <c r="AZ863">
        <v>0</v>
      </c>
      <c r="BA863">
        <v>843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X863">
        <f>Y863*Source!I488</f>
        <v>1.1000000000000001E-2</v>
      </c>
      <c r="CY863">
        <f>AB863</f>
        <v>65.709999999999994</v>
      </c>
      <c r="CZ863">
        <f>AF863</f>
        <v>65.709999999999994</v>
      </c>
      <c r="DA863">
        <f>AJ863</f>
        <v>1</v>
      </c>
      <c r="DB863">
        <v>0</v>
      </c>
    </row>
    <row r="864" spans="1:106" x14ac:dyDescent="0.2">
      <c r="A864">
        <f>ROW(Source!A488)</f>
        <v>488</v>
      </c>
      <c r="B864">
        <v>16483241</v>
      </c>
      <c r="C864">
        <v>16484833</v>
      </c>
      <c r="D864">
        <v>15249291</v>
      </c>
      <c r="E864">
        <v>1</v>
      </c>
      <c r="F864">
        <v>1</v>
      </c>
      <c r="G864">
        <v>1</v>
      </c>
      <c r="H864">
        <v>2</v>
      </c>
      <c r="I864" t="s">
        <v>1052</v>
      </c>
      <c r="J864" t="s">
        <v>1053</v>
      </c>
      <c r="K864" t="s">
        <v>1054</v>
      </c>
      <c r="L864">
        <v>1368</v>
      </c>
      <c r="N864">
        <v>1011</v>
      </c>
      <c r="O864" t="s">
        <v>701</v>
      </c>
      <c r="P864" t="s">
        <v>701</v>
      </c>
      <c r="Q864">
        <v>1</v>
      </c>
      <c r="W864">
        <v>0</v>
      </c>
      <c r="X864">
        <v>917635847</v>
      </c>
      <c r="Y864">
        <v>10.149999999999999</v>
      </c>
      <c r="AA864">
        <v>0</v>
      </c>
      <c r="AB864">
        <v>100.1</v>
      </c>
      <c r="AC864">
        <v>13.5</v>
      </c>
      <c r="AD864">
        <v>0</v>
      </c>
      <c r="AE864">
        <v>0</v>
      </c>
      <c r="AF864">
        <v>100.1</v>
      </c>
      <c r="AG864">
        <v>13.5</v>
      </c>
      <c r="AH864">
        <v>0</v>
      </c>
      <c r="AI864">
        <v>1</v>
      </c>
      <c r="AJ864">
        <v>1</v>
      </c>
      <c r="AK864">
        <v>1</v>
      </c>
      <c r="AL864">
        <v>1</v>
      </c>
      <c r="AN864">
        <v>0</v>
      </c>
      <c r="AO864">
        <v>1</v>
      </c>
      <c r="AP864">
        <v>1</v>
      </c>
      <c r="AQ864">
        <v>0</v>
      </c>
      <c r="AR864">
        <v>0</v>
      </c>
      <c r="AS864" t="s">
        <v>4</v>
      </c>
      <c r="AT864">
        <v>8.1199999999999992</v>
      </c>
      <c r="AU864" t="s">
        <v>76</v>
      </c>
      <c r="AV864">
        <v>0</v>
      </c>
      <c r="AW864">
        <v>2</v>
      </c>
      <c r="AX864">
        <v>16484861</v>
      </c>
      <c r="AY864">
        <v>1</v>
      </c>
      <c r="AZ864">
        <v>0</v>
      </c>
      <c r="BA864">
        <v>844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CX864">
        <f>Y864*Source!I488</f>
        <v>0.40599999999999997</v>
      </c>
      <c r="CY864">
        <f>AB864</f>
        <v>100.1</v>
      </c>
      <c r="CZ864">
        <f>AF864</f>
        <v>100.1</v>
      </c>
      <c r="DA864">
        <f>AJ864</f>
        <v>1</v>
      </c>
      <c r="DB864">
        <v>0</v>
      </c>
    </row>
    <row r="865" spans="1:106" x14ac:dyDescent="0.2">
      <c r="A865">
        <f>ROW(Source!A488)</f>
        <v>488</v>
      </c>
      <c r="B865">
        <v>16483241</v>
      </c>
      <c r="C865">
        <v>16484833</v>
      </c>
      <c r="D865">
        <v>15166105</v>
      </c>
      <c r="E865">
        <v>1</v>
      </c>
      <c r="F865">
        <v>1</v>
      </c>
      <c r="G865">
        <v>1</v>
      </c>
      <c r="H865">
        <v>3</v>
      </c>
      <c r="I865" t="s">
        <v>1055</v>
      </c>
      <c r="J865" t="s">
        <v>1056</v>
      </c>
      <c r="K865" t="s">
        <v>1057</v>
      </c>
      <c r="L865">
        <v>1346</v>
      </c>
      <c r="N865">
        <v>1009</v>
      </c>
      <c r="O865" t="s">
        <v>550</v>
      </c>
      <c r="P865" t="s">
        <v>550</v>
      </c>
      <c r="Q865">
        <v>1</v>
      </c>
      <c r="W865">
        <v>0</v>
      </c>
      <c r="X865">
        <v>-1168800073</v>
      </c>
      <c r="Y865">
        <v>0.25</v>
      </c>
      <c r="AA865">
        <v>11.8</v>
      </c>
      <c r="AB865">
        <v>0</v>
      </c>
      <c r="AC865">
        <v>0</v>
      </c>
      <c r="AD865">
        <v>0</v>
      </c>
      <c r="AE865">
        <v>11.8</v>
      </c>
      <c r="AF865">
        <v>0</v>
      </c>
      <c r="AG865">
        <v>0</v>
      </c>
      <c r="AH865">
        <v>0</v>
      </c>
      <c r="AI865">
        <v>1</v>
      </c>
      <c r="AJ865">
        <v>1</v>
      </c>
      <c r="AK865">
        <v>1</v>
      </c>
      <c r="AL865">
        <v>1</v>
      </c>
      <c r="AN865">
        <v>0</v>
      </c>
      <c r="AO865">
        <v>1</v>
      </c>
      <c r="AP865">
        <v>0</v>
      </c>
      <c r="AQ865">
        <v>0</v>
      </c>
      <c r="AR865">
        <v>0</v>
      </c>
      <c r="AS865" t="s">
        <v>4</v>
      </c>
      <c r="AT865">
        <v>0.25</v>
      </c>
      <c r="AU865" t="s">
        <v>4</v>
      </c>
      <c r="AV865">
        <v>0</v>
      </c>
      <c r="AW865">
        <v>2</v>
      </c>
      <c r="AX865">
        <v>16484862</v>
      </c>
      <c r="AY865">
        <v>1</v>
      </c>
      <c r="AZ865">
        <v>0</v>
      </c>
      <c r="BA865">
        <v>845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CX865">
        <f>Y865*Source!I488</f>
        <v>0.01</v>
      </c>
      <c r="CY865">
        <f t="shared" ref="CY865:CY870" si="99">AA865</f>
        <v>11.8</v>
      </c>
      <c r="CZ865">
        <f t="shared" ref="CZ865:CZ870" si="100">AE865</f>
        <v>11.8</v>
      </c>
      <c r="DA865">
        <f t="shared" ref="DA865:DA870" si="101">AI865</f>
        <v>1</v>
      </c>
      <c r="DB865">
        <v>0</v>
      </c>
    </row>
    <row r="866" spans="1:106" x14ac:dyDescent="0.2">
      <c r="A866">
        <f>ROW(Source!A488)</f>
        <v>488</v>
      </c>
      <c r="B866">
        <v>16483241</v>
      </c>
      <c r="C866">
        <v>16484833</v>
      </c>
      <c r="D866">
        <v>15167286</v>
      </c>
      <c r="E866">
        <v>1</v>
      </c>
      <c r="F866">
        <v>1</v>
      </c>
      <c r="G866">
        <v>1</v>
      </c>
      <c r="H866">
        <v>3</v>
      </c>
      <c r="I866" t="s">
        <v>782</v>
      </c>
      <c r="J866" t="s">
        <v>783</v>
      </c>
      <c r="K866" t="s">
        <v>784</v>
      </c>
      <c r="L866">
        <v>1339</v>
      </c>
      <c r="N866">
        <v>1007</v>
      </c>
      <c r="O866" t="s">
        <v>166</v>
      </c>
      <c r="P866" t="s">
        <v>166</v>
      </c>
      <c r="Q866">
        <v>1</v>
      </c>
      <c r="W866">
        <v>0</v>
      </c>
      <c r="X866">
        <v>-1660354250</v>
      </c>
      <c r="Y866">
        <v>0.74</v>
      </c>
      <c r="AA866">
        <v>2.44</v>
      </c>
      <c r="AB866">
        <v>0</v>
      </c>
      <c r="AC866">
        <v>0</v>
      </c>
      <c r="AD866">
        <v>0</v>
      </c>
      <c r="AE866">
        <v>2.44</v>
      </c>
      <c r="AF866">
        <v>0</v>
      </c>
      <c r="AG866">
        <v>0</v>
      </c>
      <c r="AH866">
        <v>0</v>
      </c>
      <c r="AI866">
        <v>1</v>
      </c>
      <c r="AJ866">
        <v>1</v>
      </c>
      <c r="AK866">
        <v>1</v>
      </c>
      <c r="AL866">
        <v>1</v>
      </c>
      <c r="AN866">
        <v>0</v>
      </c>
      <c r="AO866">
        <v>1</v>
      </c>
      <c r="AP866">
        <v>0</v>
      </c>
      <c r="AQ866">
        <v>0</v>
      </c>
      <c r="AR866">
        <v>0</v>
      </c>
      <c r="AS866" t="s">
        <v>4</v>
      </c>
      <c r="AT866">
        <v>0.74</v>
      </c>
      <c r="AU866" t="s">
        <v>4</v>
      </c>
      <c r="AV866">
        <v>0</v>
      </c>
      <c r="AW866">
        <v>2</v>
      </c>
      <c r="AX866">
        <v>16484863</v>
      </c>
      <c r="AY866">
        <v>1</v>
      </c>
      <c r="AZ866">
        <v>0</v>
      </c>
      <c r="BA866">
        <v>846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CX866">
        <f>Y866*Source!I488</f>
        <v>2.9600000000000001E-2</v>
      </c>
      <c r="CY866">
        <f t="shared" si="99"/>
        <v>2.44</v>
      </c>
      <c r="CZ866">
        <f t="shared" si="100"/>
        <v>2.44</v>
      </c>
      <c r="DA866">
        <f t="shared" si="101"/>
        <v>1</v>
      </c>
      <c r="DB866">
        <v>0</v>
      </c>
    </row>
    <row r="867" spans="1:106" x14ac:dyDescent="0.2">
      <c r="A867">
        <f>ROW(Source!A488)</f>
        <v>488</v>
      </c>
      <c r="B867">
        <v>16483241</v>
      </c>
      <c r="C867">
        <v>16484833</v>
      </c>
      <c r="D867">
        <v>15167787</v>
      </c>
      <c r="E867">
        <v>1</v>
      </c>
      <c r="F867">
        <v>1</v>
      </c>
      <c r="G867">
        <v>1</v>
      </c>
      <c r="H867">
        <v>3</v>
      </c>
      <c r="I867" t="s">
        <v>1058</v>
      </c>
      <c r="J867" t="s">
        <v>1059</v>
      </c>
      <c r="K867" t="s">
        <v>1060</v>
      </c>
      <c r="L867">
        <v>1356</v>
      </c>
      <c r="N867">
        <v>1010</v>
      </c>
      <c r="O867" t="s">
        <v>127</v>
      </c>
      <c r="P867" t="s">
        <v>127</v>
      </c>
      <c r="Q867">
        <v>1000</v>
      </c>
      <c r="W867">
        <v>0</v>
      </c>
      <c r="X867">
        <v>72387144</v>
      </c>
      <c r="Y867">
        <v>6.9000000000000006E-2</v>
      </c>
      <c r="AA867">
        <v>253.8</v>
      </c>
      <c r="AB867">
        <v>0</v>
      </c>
      <c r="AC867">
        <v>0</v>
      </c>
      <c r="AD867">
        <v>0</v>
      </c>
      <c r="AE867">
        <v>253.8</v>
      </c>
      <c r="AF867">
        <v>0</v>
      </c>
      <c r="AG867">
        <v>0</v>
      </c>
      <c r="AH867">
        <v>0</v>
      </c>
      <c r="AI867">
        <v>1</v>
      </c>
      <c r="AJ867">
        <v>1</v>
      </c>
      <c r="AK867">
        <v>1</v>
      </c>
      <c r="AL867">
        <v>1</v>
      </c>
      <c r="AN867">
        <v>0</v>
      </c>
      <c r="AO867">
        <v>1</v>
      </c>
      <c r="AP867">
        <v>0</v>
      </c>
      <c r="AQ867">
        <v>0</v>
      </c>
      <c r="AR867">
        <v>0</v>
      </c>
      <c r="AS867" t="s">
        <v>4</v>
      </c>
      <c r="AT867">
        <v>6.9000000000000006E-2</v>
      </c>
      <c r="AU867" t="s">
        <v>4</v>
      </c>
      <c r="AV867">
        <v>0</v>
      </c>
      <c r="AW867">
        <v>2</v>
      </c>
      <c r="AX867">
        <v>16484864</v>
      </c>
      <c r="AY867">
        <v>1</v>
      </c>
      <c r="AZ867">
        <v>0</v>
      </c>
      <c r="BA867">
        <v>847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CX867">
        <f>Y867*Source!I488</f>
        <v>2.7600000000000003E-3</v>
      </c>
      <c r="CY867">
        <f t="shared" si="99"/>
        <v>253.8</v>
      </c>
      <c r="CZ867">
        <f t="shared" si="100"/>
        <v>253.8</v>
      </c>
      <c r="DA867">
        <f t="shared" si="101"/>
        <v>1</v>
      </c>
      <c r="DB867">
        <v>0</v>
      </c>
    </row>
    <row r="868" spans="1:106" x14ac:dyDescent="0.2">
      <c r="A868">
        <f>ROW(Source!A488)</f>
        <v>488</v>
      </c>
      <c r="B868">
        <v>16483241</v>
      </c>
      <c r="C868">
        <v>16484833</v>
      </c>
      <c r="D868">
        <v>15170090</v>
      </c>
      <c r="E868">
        <v>1</v>
      </c>
      <c r="F868">
        <v>1</v>
      </c>
      <c r="G868">
        <v>1</v>
      </c>
      <c r="H868">
        <v>3</v>
      </c>
      <c r="I868" t="s">
        <v>1061</v>
      </c>
      <c r="J868" t="s">
        <v>1062</v>
      </c>
      <c r="K868" t="s">
        <v>1063</v>
      </c>
      <c r="L868">
        <v>1348</v>
      </c>
      <c r="N868">
        <v>1009</v>
      </c>
      <c r="O868" t="s">
        <v>199</v>
      </c>
      <c r="P868" t="s">
        <v>199</v>
      </c>
      <c r="Q868">
        <v>1000</v>
      </c>
      <c r="W868">
        <v>0</v>
      </c>
      <c r="X868">
        <v>-735561281</v>
      </c>
      <c r="Y868">
        <v>5.9000000000000003E-4</v>
      </c>
      <c r="AA868">
        <v>22558</v>
      </c>
      <c r="AB868">
        <v>0</v>
      </c>
      <c r="AC868">
        <v>0</v>
      </c>
      <c r="AD868">
        <v>0</v>
      </c>
      <c r="AE868">
        <v>22558</v>
      </c>
      <c r="AF868">
        <v>0</v>
      </c>
      <c r="AG868">
        <v>0</v>
      </c>
      <c r="AH868">
        <v>0</v>
      </c>
      <c r="AI868">
        <v>1</v>
      </c>
      <c r="AJ868">
        <v>1</v>
      </c>
      <c r="AK868">
        <v>1</v>
      </c>
      <c r="AL868">
        <v>1</v>
      </c>
      <c r="AN868">
        <v>0</v>
      </c>
      <c r="AO868">
        <v>1</v>
      </c>
      <c r="AP868">
        <v>0</v>
      </c>
      <c r="AQ868">
        <v>0</v>
      </c>
      <c r="AR868">
        <v>0</v>
      </c>
      <c r="AS868" t="s">
        <v>4</v>
      </c>
      <c r="AT868">
        <v>5.9000000000000003E-4</v>
      </c>
      <c r="AU868" t="s">
        <v>4</v>
      </c>
      <c r="AV868">
        <v>0</v>
      </c>
      <c r="AW868">
        <v>2</v>
      </c>
      <c r="AX868">
        <v>16484865</v>
      </c>
      <c r="AY868">
        <v>1</v>
      </c>
      <c r="AZ868">
        <v>0</v>
      </c>
      <c r="BA868">
        <v>848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CX868">
        <f>Y868*Source!I488</f>
        <v>2.3600000000000001E-5</v>
      </c>
      <c r="CY868">
        <f t="shared" si="99"/>
        <v>22558</v>
      </c>
      <c r="CZ868">
        <f t="shared" si="100"/>
        <v>22558</v>
      </c>
      <c r="DA868">
        <f t="shared" si="101"/>
        <v>1</v>
      </c>
      <c r="DB868">
        <v>0</v>
      </c>
    </row>
    <row r="869" spans="1:106" x14ac:dyDescent="0.2">
      <c r="A869">
        <f>ROW(Source!A488)</f>
        <v>488</v>
      </c>
      <c r="B869">
        <v>16483241</v>
      </c>
      <c r="C869">
        <v>16484833</v>
      </c>
      <c r="D869">
        <v>15172018</v>
      </c>
      <c r="E869">
        <v>1</v>
      </c>
      <c r="F869">
        <v>1</v>
      </c>
      <c r="G869">
        <v>1</v>
      </c>
      <c r="H869">
        <v>3</v>
      </c>
      <c r="I869" t="s">
        <v>1064</v>
      </c>
      <c r="J869" t="s">
        <v>1065</v>
      </c>
      <c r="K869" t="s">
        <v>1066</v>
      </c>
      <c r="L869">
        <v>1346</v>
      </c>
      <c r="N869">
        <v>1009</v>
      </c>
      <c r="O869" t="s">
        <v>550</v>
      </c>
      <c r="P869" t="s">
        <v>550</v>
      </c>
      <c r="Q869">
        <v>1</v>
      </c>
      <c r="W869">
        <v>0</v>
      </c>
      <c r="X869">
        <v>450790165</v>
      </c>
      <c r="Y869">
        <v>2.5000000000000001E-3</v>
      </c>
      <c r="AA869">
        <v>2.15</v>
      </c>
      <c r="AB869">
        <v>0</v>
      </c>
      <c r="AC869">
        <v>0</v>
      </c>
      <c r="AD869">
        <v>0</v>
      </c>
      <c r="AE869">
        <v>2.15</v>
      </c>
      <c r="AF869">
        <v>0</v>
      </c>
      <c r="AG869">
        <v>0</v>
      </c>
      <c r="AH869">
        <v>0</v>
      </c>
      <c r="AI869">
        <v>1</v>
      </c>
      <c r="AJ869">
        <v>1</v>
      </c>
      <c r="AK869">
        <v>1</v>
      </c>
      <c r="AL869">
        <v>1</v>
      </c>
      <c r="AN869">
        <v>0</v>
      </c>
      <c r="AO869">
        <v>1</v>
      </c>
      <c r="AP869">
        <v>0</v>
      </c>
      <c r="AQ869">
        <v>0</v>
      </c>
      <c r="AR869">
        <v>0</v>
      </c>
      <c r="AS869" t="s">
        <v>4</v>
      </c>
      <c r="AT869">
        <v>2.5000000000000001E-3</v>
      </c>
      <c r="AU869" t="s">
        <v>4</v>
      </c>
      <c r="AV869">
        <v>0</v>
      </c>
      <c r="AW869">
        <v>2</v>
      </c>
      <c r="AX869">
        <v>16484866</v>
      </c>
      <c r="AY869">
        <v>1</v>
      </c>
      <c r="AZ869">
        <v>0</v>
      </c>
      <c r="BA869">
        <v>849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X869">
        <f>Y869*Source!I488</f>
        <v>1E-4</v>
      </c>
      <c r="CY869">
        <f t="shared" si="99"/>
        <v>2.15</v>
      </c>
      <c r="CZ869">
        <f t="shared" si="100"/>
        <v>2.15</v>
      </c>
      <c r="DA869">
        <f t="shared" si="101"/>
        <v>1</v>
      </c>
      <c r="DB869">
        <v>0</v>
      </c>
    </row>
    <row r="870" spans="1:106" x14ac:dyDescent="0.2">
      <c r="A870">
        <f>ROW(Source!A488)</f>
        <v>488</v>
      </c>
      <c r="B870">
        <v>16483241</v>
      </c>
      <c r="C870">
        <v>16484833</v>
      </c>
      <c r="D870">
        <v>15202502</v>
      </c>
      <c r="E870">
        <v>1</v>
      </c>
      <c r="F870">
        <v>1</v>
      </c>
      <c r="G870">
        <v>1</v>
      </c>
      <c r="H870">
        <v>3</v>
      </c>
      <c r="I870" t="s">
        <v>1038</v>
      </c>
      <c r="J870" t="s">
        <v>1039</v>
      </c>
      <c r="K870" t="s">
        <v>1040</v>
      </c>
      <c r="L870">
        <v>1346</v>
      </c>
      <c r="N870">
        <v>1009</v>
      </c>
      <c r="O870" t="s">
        <v>550</v>
      </c>
      <c r="P870" t="s">
        <v>550</v>
      </c>
      <c r="Q870">
        <v>1</v>
      </c>
      <c r="W870">
        <v>0</v>
      </c>
      <c r="X870">
        <v>497371595</v>
      </c>
      <c r="Y870">
        <v>0.2</v>
      </c>
      <c r="AA870">
        <v>28.93</v>
      </c>
      <c r="AB870">
        <v>0</v>
      </c>
      <c r="AC870">
        <v>0</v>
      </c>
      <c r="AD870">
        <v>0</v>
      </c>
      <c r="AE870">
        <v>28.93</v>
      </c>
      <c r="AF870">
        <v>0</v>
      </c>
      <c r="AG870">
        <v>0</v>
      </c>
      <c r="AH870">
        <v>0</v>
      </c>
      <c r="AI870">
        <v>1</v>
      </c>
      <c r="AJ870">
        <v>1</v>
      </c>
      <c r="AK870">
        <v>1</v>
      </c>
      <c r="AL870">
        <v>1</v>
      </c>
      <c r="AN870">
        <v>0</v>
      </c>
      <c r="AO870">
        <v>1</v>
      </c>
      <c r="AP870">
        <v>0</v>
      </c>
      <c r="AQ870">
        <v>0</v>
      </c>
      <c r="AR870">
        <v>0</v>
      </c>
      <c r="AS870" t="s">
        <v>4</v>
      </c>
      <c r="AT870">
        <v>0.2</v>
      </c>
      <c r="AU870" t="s">
        <v>4</v>
      </c>
      <c r="AV870">
        <v>0</v>
      </c>
      <c r="AW870">
        <v>2</v>
      </c>
      <c r="AX870">
        <v>16484868</v>
      </c>
      <c r="AY870">
        <v>1</v>
      </c>
      <c r="AZ870">
        <v>0</v>
      </c>
      <c r="BA870">
        <v>851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CX870">
        <f>Y870*Source!I488</f>
        <v>8.0000000000000002E-3</v>
      </c>
      <c r="CY870">
        <f t="shared" si="99"/>
        <v>28.93</v>
      </c>
      <c r="CZ870">
        <f t="shared" si="100"/>
        <v>28.93</v>
      </c>
      <c r="DA870">
        <f t="shared" si="101"/>
        <v>1</v>
      </c>
      <c r="DB870">
        <v>0</v>
      </c>
    </row>
    <row r="871" spans="1:106" x14ac:dyDescent="0.2">
      <c r="A871">
        <f>ROW(Source!A489)</f>
        <v>489</v>
      </c>
      <c r="B871">
        <v>16483255</v>
      </c>
      <c r="C871">
        <v>16484833</v>
      </c>
      <c r="D871">
        <v>15446300</v>
      </c>
      <c r="E871">
        <v>1</v>
      </c>
      <c r="F871">
        <v>1</v>
      </c>
      <c r="G871">
        <v>1</v>
      </c>
      <c r="H871">
        <v>1</v>
      </c>
      <c r="I871" t="s">
        <v>693</v>
      </c>
      <c r="J871" t="s">
        <v>4</v>
      </c>
      <c r="K871" t="s">
        <v>694</v>
      </c>
      <c r="L871">
        <v>1191</v>
      </c>
      <c r="N871">
        <v>1013</v>
      </c>
      <c r="O871" t="s">
        <v>695</v>
      </c>
      <c r="P871" t="s">
        <v>695</v>
      </c>
      <c r="Q871">
        <v>1</v>
      </c>
      <c r="W871">
        <v>0</v>
      </c>
      <c r="X871">
        <v>912892513</v>
      </c>
      <c r="Y871">
        <v>172.08599999999998</v>
      </c>
      <c r="AA871">
        <v>0</v>
      </c>
      <c r="AB871">
        <v>0</v>
      </c>
      <c r="AC871">
        <v>0</v>
      </c>
      <c r="AD871">
        <v>64.78</v>
      </c>
      <c r="AE871">
        <v>0</v>
      </c>
      <c r="AF871">
        <v>0</v>
      </c>
      <c r="AG871">
        <v>0</v>
      </c>
      <c r="AH871">
        <v>9.92</v>
      </c>
      <c r="AI871">
        <v>1</v>
      </c>
      <c r="AJ871">
        <v>1</v>
      </c>
      <c r="AK871">
        <v>1</v>
      </c>
      <c r="AL871">
        <v>6.53</v>
      </c>
      <c r="AN871">
        <v>0</v>
      </c>
      <c r="AO871">
        <v>1</v>
      </c>
      <c r="AP871">
        <v>1</v>
      </c>
      <c r="AQ871">
        <v>0</v>
      </c>
      <c r="AR871">
        <v>0</v>
      </c>
      <c r="AS871" t="s">
        <v>4</v>
      </c>
      <c r="AT871">
        <v>149.63999999999999</v>
      </c>
      <c r="AU871" t="s">
        <v>77</v>
      </c>
      <c r="AV871">
        <v>1</v>
      </c>
      <c r="AW871">
        <v>2</v>
      </c>
      <c r="AX871">
        <v>16484856</v>
      </c>
      <c r="AY871">
        <v>1</v>
      </c>
      <c r="AZ871">
        <v>0</v>
      </c>
      <c r="BA871">
        <v>856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CX871">
        <f>Y871*Source!I489</f>
        <v>6.8834399999999993</v>
      </c>
      <c r="CY871">
        <f>AD871</f>
        <v>64.78</v>
      </c>
      <c r="CZ871">
        <f>AH871</f>
        <v>9.92</v>
      </c>
      <c r="DA871">
        <f>AL871</f>
        <v>6.53</v>
      </c>
      <c r="DB871">
        <v>0</v>
      </c>
    </row>
    <row r="872" spans="1:106" x14ac:dyDescent="0.2">
      <c r="A872">
        <f>ROW(Source!A489)</f>
        <v>489</v>
      </c>
      <c r="B872">
        <v>16483255</v>
      </c>
      <c r="C872">
        <v>16484833</v>
      </c>
      <c r="D872">
        <v>15430395</v>
      </c>
      <c r="E872">
        <v>1</v>
      </c>
      <c r="F872">
        <v>1</v>
      </c>
      <c r="G872">
        <v>1</v>
      </c>
      <c r="H872">
        <v>1</v>
      </c>
      <c r="I872" t="s">
        <v>696</v>
      </c>
      <c r="J872" t="s">
        <v>4</v>
      </c>
      <c r="K872" t="s">
        <v>697</v>
      </c>
      <c r="L872">
        <v>1191</v>
      </c>
      <c r="N872">
        <v>1013</v>
      </c>
      <c r="O872" t="s">
        <v>695</v>
      </c>
      <c r="P872" t="s">
        <v>695</v>
      </c>
      <c r="Q872">
        <v>1</v>
      </c>
      <c r="W872">
        <v>0</v>
      </c>
      <c r="X872">
        <v>-1417349443</v>
      </c>
      <c r="Y872">
        <v>8.42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1</v>
      </c>
      <c r="AJ872">
        <v>1</v>
      </c>
      <c r="AK872">
        <v>6.53</v>
      </c>
      <c r="AL872">
        <v>1</v>
      </c>
      <c r="AN872">
        <v>0</v>
      </c>
      <c r="AO872">
        <v>1</v>
      </c>
      <c r="AP872">
        <v>0</v>
      </c>
      <c r="AQ872">
        <v>0</v>
      </c>
      <c r="AR872">
        <v>0</v>
      </c>
      <c r="AS872" t="s">
        <v>4</v>
      </c>
      <c r="AT872">
        <v>8.42</v>
      </c>
      <c r="AU872" t="s">
        <v>4</v>
      </c>
      <c r="AV872">
        <v>2</v>
      </c>
      <c r="AW872">
        <v>2</v>
      </c>
      <c r="AX872">
        <v>16484857</v>
      </c>
      <c r="AY872">
        <v>1</v>
      </c>
      <c r="AZ872">
        <v>2048</v>
      </c>
      <c r="BA872">
        <v>857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CX872">
        <f>Y872*Source!I489</f>
        <v>0.33679999999999999</v>
      </c>
      <c r="CY872">
        <f>AD872</f>
        <v>0</v>
      </c>
      <c r="CZ872">
        <f>AH872</f>
        <v>0</v>
      </c>
      <c r="DA872">
        <f>AL872</f>
        <v>1</v>
      </c>
      <c r="DB872">
        <v>0</v>
      </c>
    </row>
    <row r="873" spans="1:106" x14ac:dyDescent="0.2">
      <c r="A873">
        <f>ROW(Source!A489)</f>
        <v>489</v>
      </c>
      <c r="B873">
        <v>16483255</v>
      </c>
      <c r="C873">
        <v>16484833</v>
      </c>
      <c r="D873">
        <v>15247578</v>
      </c>
      <c r="E873">
        <v>1</v>
      </c>
      <c r="F873">
        <v>1</v>
      </c>
      <c r="G873">
        <v>1</v>
      </c>
      <c r="H873">
        <v>2</v>
      </c>
      <c r="I873" t="s">
        <v>763</v>
      </c>
      <c r="J873" t="s">
        <v>764</v>
      </c>
      <c r="K873" t="s">
        <v>765</v>
      </c>
      <c r="L873">
        <v>1368</v>
      </c>
      <c r="N873">
        <v>1011</v>
      </c>
      <c r="O873" t="s">
        <v>701</v>
      </c>
      <c r="P873" t="s">
        <v>701</v>
      </c>
      <c r="Q873">
        <v>1</v>
      </c>
      <c r="W873">
        <v>0</v>
      </c>
      <c r="X873">
        <v>-1460065968</v>
      </c>
      <c r="Y873">
        <v>6.25E-2</v>
      </c>
      <c r="AA873">
        <v>0</v>
      </c>
      <c r="AB873">
        <v>564.19000000000005</v>
      </c>
      <c r="AC873">
        <v>13.5</v>
      </c>
      <c r="AD873">
        <v>0</v>
      </c>
      <c r="AE873">
        <v>0</v>
      </c>
      <c r="AF873">
        <v>86.4</v>
      </c>
      <c r="AG873">
        <v>13.5</v>
      </c>
      <c r="AH873">
        <v>0</v>
      </c>
      <c r="AI873">
        <v>1</v>
      </c>
      <c r="AJ873">
        <v>6.53</v>
      </c>
      <c r="AK873">
        <v>1</v>
      </c>
      <c r="AL873">
        <v>1</v>
      </c>
      <c r="AN873">
        <v>0</v>
      </c>
      <c r="AO873">
        <v>1</v>
      </c>
      <c r="AP873">
        <v>1</v>
      </c>
      <c r="AQ873">
        <v>0</v>
      </c>
      <c r="AR873">
        <v>0</v>
      </c>
      <c r="AS873" t="s">
        <v>4</v>
      </c>
      <c r="AT873">
        <v>0.05</v>
      </c>
      <c r="AU873" t="s">
        <v>76</v>
      </c>
      <c r="AV873">
        <v>0</v>
      </c>
      <c r="AW873">
        <v>2</v>
      </c>
      <c r="AX873">
        <v>16484858</v>
      </c>
      <c r="AY873">
        <v>1</v>
      </c>
      <c r="AZ873">
        <v>0</v>
      </c>
      <c r="BA873">
        <v>858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CX873">
        <f>Y873*Source!I489</f>
        <v>2.5000000000000001E-3</v>
      </c>
      <c r="CY873">
        <f>AB873</f>
        <v>564.19000000000005</v>
      </c>
      <c r="CZ873">
        <f>AF873</f>
        <v>86.4</v>
      </c>
      <c r="DA873">
        <f>AJ873</f>
        <v>6.53</v>
      </c>
      <c r="DB873">
        <v>0</v>
      </c>
    </row>
    <row r="874" spans="1:106" x14ac:dyDescent="0.2">
      <c r="A874">
        <f>ROW(Source!A489)</f>
        <v>489</v>
      </c>
      <c r="B874">
        <v>16483255</v>
      </c>
      <c r="C874">
        <v>16484833</v>
      </c>
      <c r="D874">
        <v>15247680</v>
      </c>
      <c r="E874">
        <v>1</v>
      </c>
      <c r="F874">
        <v>1</v>
      </c>
      <c r="G874">
        <v>1</v>
      </c>
      <c r="H874">
        <v>2</v>
      </c>
      <c r="I874" t="s">
        <v>726</v>
      </c>
      <c r="J874" t="s">
        <v>727</v>
      </c>
      <c r="K874" t="s">
        <v>728</v>
      </c>
      <c r="L874">
        <v>1368</v>
      </c>
      <c r="N874">
        <v>1011</v>
      </c>
      <c r="O874" t="s">
        <v>701</v>
      </c>
      <c r="P874" t="s">
        <v>701</v>
      </c>
      <c r="Q874">
        <v>1</v>
      </c>
      <c r="W874">
        <v>0</v>
      </c>
      <c r="X874">
        <v>-1718674368</v>
      </c>
      <c r="Y874">
        <v>3.7499999999999999E-2</v>
      </c>
      <c r="AA874">
        <v>0</v>
      </c>
      <c r="AB874">
        <v>731.29</v>
      </c>
      <c r="AC874">
        <v>13.5</v>
      </c>
      <c r="AD874">
        <v>0</v>
      </c>
      <c r="AE874">
        <v>0</v>
      </c>
      <c r="AF874">
        <v>111.99</v>
      </c>
      <c r="AG874">
        <v>13.5</v>
      </c>
      <c r="AH874">
        <v>0</v>
      </c>
      <c r="AI874">
        <v>1</v>
      </c>
      <c r="AJ874">
        <v>6.53</v>
      </c>
      <c r="AK874">
        <v>1</v>
      </c>
      <c r="AL874">
        <v>1</v>
      </c>
      <c r="AN874">
        <v>0</v>
      </c>
      <c r="AO874">
        <v>1</v>
      </c>
      <c r="AP874">
        <v>1</v>
      </c>
      <c r="AQ874">
        <v>0</v>
      </c>
      <c r="AR874">
        <v>0</v>
      </c>
      <c r="AS874" t="s">
        <v>4</v>
      </c>
      <c r="AT874">
        <v>0.03</v>
      </c>
      <c r="AU874" t="s">
        <v>76</v>
      </c>
      <c r="AV874">
        <v>0</v>
      </c>
      <c r="AW874">
        <v>2</v>
      </c>
      <c r="AX874">
        <v>16484859</v>
      </c>
      <c r="AY874">
        <v>1</v>
      </c>
      <c r="AZ874">
        <v>0</v>
      </c>
      <c r="BA874">
        <v>859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CX874">
        <f>Y874*Source!I489</f>
        <v>1.5E-3</v>
      </c>
      <c r="CY874">
        <f>AB874</f>
        <v>731.29</v>
      </c>
      <c r="CZ874">
        <f>AF874</f>
        <v>111.99</v>
      </c>
      <c r="DA874">
        <f>AJ874</f>
        <v>6.53</v>
      </c>
      <c r="DB874">
        <v>0</v>
      </c>
    </row>
    <row r="875" spans="1:106" x14ac:dyDescent="0.2">
      <c r="A875">
        <f>ROW(Source!A489)</f>
        <v>489</v>
      </c>
      <c r="B875">
        <v>16483255</v>
      </c>
      <c r="C875">
        <v>16484833</v>
      </c>
      <c r="D875">
        <v>15249073</v>
      </c>
      <c r="E875">
        <v>1</v>
      </c>
      <c r="F875">
        <v>1</v>
      </c>
      <c r="G875">
        <v>1</v>
      </c>
      <c r="H875">
        <v>2</v>
      </c>
      <c r="I875" t="s">
        <v>698</v>
      </c>
      <c r="J875" t="s">
        <v>699</v>
      </c>
      <c r="K875" t="s">
        <v>700</v>
      </c>
      <c r="L875">
        <v>1368</v>
      </c>
      <c r="N875">
        <v>1011</v>
      </c>
      <c r="O875" t="s">
        <v>701</v>
      </c>
      <c r="P875" t="s">
        <v>701</v>
      </c>
      <c r="Q875">
        <v>1</v>
      </c>
      <c r="W875">
        <v>0</v>
      </c>
      <c r="X875">
        <v>1372534845</v>
      </c>
      <c r="Y875">
        <v>0.27500000000000002</v>
      </c>
      <c r="AA875">
        <v>0</v>
      </c>
      <c r="AB875">
        <v>429.09</v>
      </c>
      <c r="AC875">
        <v>11.6</v>
      </c>
      <c r="AD875">
        <v>0</v>
      </c>
      <c r="AE875">
        <v>0</v>
      </c>
      <c r="AF875">
        <v>65.709999999999994</v>
      </c>
      <c r="AG875">
        <v>11.6</v>
      </c>
      <c r="AH875">
        <v>0</v>
      </c>
      <c r="AI875">
        <v>1</v>
      </c>
      <c r="AJ875">
        <v>6.53</v>
      </c>
      <c r="AK875">
        <v>1</v>
      </c>
      <c r="AL875">
        <v>1</v>
      </c>
      <c r="AN875">
        <v>0</v>
      </c>
      <c r="AO875">
        <v>1</v>
      </c>
      <c r="AP875">
        <v>1</v>
      </c>
      <c r="AQ875">
        <v>0</v>
      </c>
      <c r="AR875">
        <v>0</v>
      </c>
      <c r="AS875" t="s">
        <v>4</v>
      </c>
      <c r="AT875">
        <v>0.22</v>
      </c>
      <c r="AU875" t="s">
        <v>76</v>
      </c>
      <c r="AV875">
        <v>0</v>
      </c>
      <c r="AW875">
        <v>2</v>
      </c>
      <c r="AX875">
        <v>16484860</v>
      </c>
      <c r="AY875">
        <v>1</v>
      </c>
      <c r="AZ875">
        <v>0</v>
      </c>
      <c r="BA875">
        <v>860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CX875">
        <f>Y875*Source!I489</f>
        <v>1.1000000000000001E-2</v>
      </c>
      <c r="CY875">
        <f>AB875</f>
        <v>429.09</v>
      </c>
      <c r="CZ875">
        <f>AF875</f>
        <v>65.709999999999994</v>
      </c>
      <c r="DA875">
        <f>AJ875</f>
        <v>6.53</v>
      </c>
      <c r="DB875">
        <v>0</v>
      </c>
    </row>
    <row r="876" spans="1:106" x14ac:dyDescent="0.2">
      <c r="A876">
        <f>ROW(Source!A489)</f>
        <v>489</v>
      </c>
      <c r="B876">
        <v>16483255</v>
      </c>
      <c r="C876">
        <v>16484833</v>
      </c>
      <c r="D876">
        <v>15249291</v>
      </c>
      <c r="E876">
        <v>1</v>
      </c>
      <c r="F876">
        <v>1</v>
      </c>
      <c r="G876">
        <v>1</v>
      </c>
      <c r="H876">
        <v>2</v>
      </c>
      <c r="I876" t="s">
        <v>1052</v>
      </c>
      <c r="J876" t="s">
        <v>1053</v>
      </c>
      <c r="K876" t="s">
        <v>1054</v>
      </c>
      <c r="L876">
        <v>1368</v>
      </c>
      <c r="N876">
        <v>1011</v>
      </c>
      <c r="O876" t="s">
        <v>701</v>
      </c>
      <c r="P876" t="s">
        <v>701</v>
      </c>
      <c r="Q876">
        <v>1</v>
      </c>
      <c r="W876">
        <v>0</v>
      </c>
      <c r="X876">
        <v>917635847</v>
      </c>
      <c r="Y876">
        <v>10.149999999999999</v>
      </c>
      <c r="AA876">
        <v>0</v>
      </c>
      <c r="AB876">
        <v>653.65</v>
      </c>
      <c r="AC876">
        <v>13.5</v>
      </c>
      <c r="AD876">
        <v>0</v>
      </c>
      <c r="AE876">
        <v>0</v>
      </c>
      <c r="AF876">
        <v>100.1</v>
      </c>
      <c r="AG876">
        <v>13.5</v>
      </c>
      <c r="AH876">
        <v>0</v>
      </c>
      <c r="AI876">
        <v>1</v>
      </c>
      <c r="AJ876">
        <v>6.53</v>
      </c>
      <c r="AK876">
        <v>1</v>
      </c>
      <c r="AL876">
        <v>1</v>
      </c>
      <c r="AN876">
        <v>0</v>
      </c>
      <c r="AO876">
        <v>1</v>
      </c>
      <c r="AP876">
        <v>1</v>
      </c>
      <c r="AQ876">
        <v>0</v>
      </c>
      <c r="AR876">
        <v>0</v>
      </c>
      <c r="AS876" t="s">
        <v>4</v>
      </c>
      <c r="AT876">
        <v>8.1199999999999992</v>
      </c>
      <c r="AU876" t="s">
        <v>76</v>
      </c>
      <c r="AV876">
        <v>0</v>
      </c>
      <c r="AW876">
        <v>2</v>
      </c>
      <c r="AX876">
        <v>16484861</v>
      </c>
      <c r="AY876">
        <v>1</v>
      </c>
      <c r="AZ876">
        <v>0</v>
      </c>
      <c r="BA876">
        <v>861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CX876">
        <f>Y876*Source!I489</f>
        <v>0.40599999999999997</v>
      </c>
      <c r="CY876">
        <f>AB876</f>
        <v>653.65</v>
      </c>
      <c r="CZ876">
        <f>AF876</f>
        <v>100.1</v>
      </c>
      <c r="DA876">
        <f>AJ876</f>
        <v>6.53</v>
      </c>
      <c r="DB876">
        <v>0</v>
      </c>
    </row>
    <row r="877" spans="1:106" x14ac:dyDescent="0.2">
      <c r="A877">
        <f>ROW(Source!A489)</f>
        <v>489</v>
      </c>
      <c r="B877">
        <v>16483255</v>
      </c>
      <c r="C877">
        <v>16484833</v>
      </c>
      <c r="D877">
        <v>15166105</v>
      </c>
      <c r="E877">
        <v>1</v>
      </c>
      <c r="F877">
        <v>1</v>
      </c>
      <c r="G877">
        <v>1</v>
      </c>
      <c r="H877">
        <v>3</v>
      </c>
      <c r="I877" t="s">
        <v>1055</v>
      </c>
      <c r="J877" t="s">
        <v>1056</v>
      </c>
      <c r="K877" t="s">
        <v>1057</v>
      </c>
      <c r="L877">
        <v>1346</v>
      </c>
      <c r="N877">
        <v>1009</v>
      </c>
      <c r="O877" t="s">
        <v>550</v>
      </c>
      <c r="P877" t="s">
        <v>550</v>
      </c>
      <c r="Q877">
        <v>1</v>
      </c>
      <c r="W877">
        <v>0</v>
      </c>
      <c r="X877">
        <v>-1168800073</v>
      </c>
      <c r="Y877">
        <v>0.25</v>
      </c>
      <c r="AA877">
        <v>77.05</v>
      </c>
      <c r="AB877">
        <v>0</v>
      </c>
      <c r="AC877">
        <v>0</v>
      </c>
      <c r="AD877">
        <v>0</v>
      </c>
      <c r="AE877">
        <v>11.8</v>
      </c>
      <c r="AF877">
        <v>0</v>
      </c>
      <c r="AG877">
        <v>0</v>
      </c>
      <c r="AH877">
        <v>0</v>
      </c>
      <c r="AI877">
        <v>6.53</v>
      </c>
      <c r="AJ877">
        <v>1</v>
      </c>
      <c r="AK877">
        <v>1</v>
      </c>
      <c r="AL877">
        <v>1</v>
      </c>
      <c r="AN877">
        <v>0</v>
      </c>
      <c r="AO877">
        <v>1</v>
      </c>
      <c r="AP877">
        <v>0</v>
      </c>
      <c r="AQ877">
        <v>0</v>
      </c>
      <c r="AR877">
        <v>0</v>
      </c>
      <c r="AS877" t="s">
        <v>4</v>
      </c>
      <c r="AT877">
        <v>0.25</v>
      </c>
      <c r="AU877" t="s">
        <v>4</v>
      </c>
      <c r="AV877">
        <v>0</v>
      </c>
      <c r="AW877">
        <v>2</v>
      </c>
      <c r="AX877">
        <v>16484862</v>
      </c>
      <c r="AY877">
        <v>1</v>
      </c>
      <c r="AZ877">
        <v>0</v>
      </c>
      <c r="BA877">
        <v>862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CX877">
        <f>Y877*Source!I489</f>
        <v>0.01</v>
      </c>
      <c r="CY877">
        <f t="shared" ref="CY877:CY882" si="102">AA877</f>
        <v>77.05</v>
      </c>
      <c r="CZ877">
        <f t="shared" ref="CZ877:CZ882" si="103">AE877</f>
        <v>11.8</v>
      </c>
      <c r="DA877">
        <f t="shared" ref="DA877:DA882" si="104">AI877</f>
        <v>6.53</v>
      </c>
      <c r="DB877">
        <v>0</v>
      </c>
    </row>
    <row r="878" spans="1:106" x14ac:dyDescent="0.2">
      <c r="A878">
        <f>ROW(Source!A489)</f>
        <v>489</v>
      </c>
      <c r="B878">
        <v>16483255</v>
      </c>
      <c r="C878">
        <v>16484833</v>
      </c>
      <c r="D878">
        <v>15167286</v>
      </c>
      <c r="E878">
        <v>1</v>
      </c>
      <c r="F878">
        <v>1</v>
      </c>
      <c r="G878">
        <v>1</v>
      </c>
      <c r="H878">
        <v>3</v>
      </c>
      <c r="I878" t="s">
        <v>782</v>
      </c>
      <c r="J878" t="s">
        <v>783</v>
      </c>
      <c r="K878" t="s">
        <v>784</v>
      </c>
      <c r="L878">
        <v>1339</v>
      </c>
      <c r="N878">
        <v>1007</v>
      </c>
      <c r="O878" t="s">
        <v>166</v>
      </c>
      <c r="P878" t="s">
        <v>166</v>
      </c>
      <c r="Q878">
        <v>1</v>
      </c>
      <c r="W878">
        <v>0</v>
      </c>
      <c r="X878">
        <v>-1660354250</v>
      </c>
      <c r="Y878">
        <v>0.74</v>
      </c>
      <c r="AA878">
        <v>15.93</v>
      </c>
      <c r="AB878">
        <v>0</v>
      </c>
      <c r="AC878">
        <v>0</v>
      </c>
      <c r="AD878">
        <v>0</v>
      </c>
      <c r="AE878">
        <v>2.44</v>
      </c>
      <c r="AF878">
        <v>0</v>
      </c>
      <c r="AG878">
        <v>0</v>
      </c>
      <c r="AH878">
        <v>0</v>
      </c>
      <c r="AI878">
        <v>6.53</v>
      </c>
      <c r="AJ878">
        <v>1</v>
      </c>
      <c r="AK878">
        <v>1</v>
      </c>
      <c r="AL878">
        <v>1</v>
      </c>
      <c r="AN878">
        <v>0</v>
      </c>
      <c r="AO878">
        <v>1</v>
      </c>
      <c r="AP878">
        <v>0</v>
      </c>
      <c r="AQ878">
        <v>0</v>
      </c>
      <c r="AR878">
        <v>0</v>
      </c>
      <c r="AS878" t="s">
        <v>4</v>
      </c>
      <c r="AT878">
        <v>0.74</v>
      </c>
      <c r="AU878" t="s">
        <v>4</v>
      </c>
      <c r="AV878">
        <v>0</v>
      </c>
      <c r="AW878">
        <v>2</v>
      </c>
      <c r="AX878">
        <v>16484863</v>
      </c>
      <c r="AY878">
        <v>1</v>
      </c>
      <c r="AZ878">
        <v>0</v>
      </c>
      <c r="BA878">
        <v>863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CX878">
        <f>Y878*Source!I489</f>
        <v>2.9600000000000001E-2</v>
      </c>
      <c r="CY878">
        <f t="shared" si="102"/>
        <v>15.93</v>
      </c>
      <c r="CZ878">
        <f t="shared" si="103"/>
        <v>2.44</v>
      </c>
      <c r="DA878">
        <f t="shared" si="104"/>
        <v>6.53</v>
      </c>
      <c r="DB878">
        <v>0</v>
      </c>
    </row>
    <row r="879" spans="1:106" x14ac:dyDescent="0.2">
      <c r="A879">
        <f>ROW(Source!A489)</f>
        <v>489</v>
      </c>
      <c r="B879">
        <v>16483255</v>
      </c>
      <c r="C879">
        <v>16484833</v>
      </c>
      <c r="D879">
        <v>15167787</v>
      </c>
      <c r="E879">
        <v>1</v>
      </c>
      <c r="F879">
        <v>1</v>
      </c>
      <c r="G879">
        <v>1</v>
      </c>
      <c r="H879">
        <v>3</v>
      </c>
      <c r="I879" t="s">
        <v>1058</v>
      </c>
      <c r="J879" t="s">
        <v>1059</v>
      </c>
      <c r="K879" t="s">
        <v>1060</v>
      </c>
      <c r="L879">
        <v>1356</v>
      </c>
      <c r="N879">
        <v>1010</v>
      </c>
      <c r="O879" t="s">
        <v>127</v>
      </c>
      <c r="P879" t="s">
        <v>127</v>
      </c>
      <c r="Q879">
        <v>1000</v>
      </c>
      <c r="W879">
        <v>0</v>
      </c>
      <c r="X879">
        <v>72387144</v>
      </c>
      <c r="Y879">
        <v>6.9000000000000006E-2</v>
      </c>
      <c r="AA879">
        <v>1657.31</v>
      </c>
      <c r="AB879">
        <v>0</v>
      </c>
      <c r="AC879">
        <v>0</v>
      </c>
      <c r="AD879">
        <v>0</v>
      </c>
      <c r="AE879">
        <v>253.8</v>
      </c>
      <c r="AF879">
        <v>0</v>
      </c>
      <c r="AG879">
        <v>0</v>
      </c>
      <c r="AH879">
        <v>0</v>
      </c>
      <c r="AI879">
        <v>6.53</v>
      </c>
      <c r="AJ879">
        <v>1</v>
      </c>
      <c r="AK879">
        <v>1</v>
      </c>
      <c r="AL879">
        <v>1</v>
      </c>
      <c r="AN879">
        <v>0</v>
      </c>
      <c r="AO879">
        <v>1</v>
      </c>
      <c r="AP879">
        <v>0</v>
      </c>
      <c r="AQ879">
        <v>0</v>
      </c>
      <c r="AR879">
        <v>0</v>
      </c>
      <c r="AS879" t="s">
        <v>4</v>
      </c>
      <c r="AT879">
        <v>6.9000000000000006E-2</v>
      </c>
      <c r="AU879" t="s">
        <v>4</v>
      </c>
      <c r="AV879">
        <v>0</v>
      </c>
      <c r="AW879">
        <v>2</v>
      </c>
      <c r="AX879">
        <v>16484864</v>
      </c>
      <c r="AY879">
        <v>1</v>
      </c>
      <c r="AZ879">
        <v>0</v>
      </c>
      <c r="BA879">
        <v>864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CX879">
        <f>Y879*Source!I489</f>
        <v>2.7600000000000003E-3</v>
      </c>
      <c r="CY879">
        <f t="shared" si="102"/>
        <v>1657.31</v>
      </c>
      <c r="CZ879">
        <f t="shared" si="103"/>
        <v>253.8</v>
      </c>
      <c r="DA879">
        <f t="shared" si="104"/>
        <v>6.53</v>
      </c>
      <c r="DB879">
        <v>0</v>
      </c>
    </row>
    <row r="880" spans="1:106" x14ac:dyDescent="0.2">
      <c r="A880">
        <f>ROW(Source!A489)</f>
        <v>489</v>
      </c>
      <c r="B880">
        <v>16483255</v>
      </c>
      <c r="C880">
        <v>16484833</v>
      </c>
      <c r="D880">
        <v>15170090</v>
      </c>
      <c r="E880">
        <v>1</v>
      </c>
      <c r="F880">
        <v>1</v>
      </c>
      <c r="G880">
        <v>1</v>
      </c>
      <c r="H880">
        <v>3</v>
      </c>
      <c r="I880" t="s">
        <v>1061</v>
      </c>
      <c r="J880" t="s">
        <v>1062</v>
      </c>
      <c r="K880" t="s">
        <v>1063</v>
      </c>
      <c r="L880">
        <v>1348</v>
      </c>
      <c r="N880">
        <v>1009</v>
      </c>
      <c r="O880" t="s">
        <v>199</v>
      </c>
      <c r="P880" t="s">
        <v>199</v>
      </c>
      <c r="Q880">
        <v>1000</v>
      </c>
      <c r="W880">
        <v>0</v>
      </c>
      <c r="X880">
        <v>-735561281</v>
      </c>
      <c r="Y880">
        <v>5.9000000000000003E-4</v>
      </c>
      <c r="AA880">
        <v>147303.74</v>
      </c>
      <c r="AB880">
        <v>0</v>
      </c>
      <c r="AC880">
        <v>0</v>
      </c>
      <c r="AD880">
        <v>0</v>
      </c>
      <c r="AE880">
        <v>22558</v>
      </c>
      <c r="AF880">
        <v>0</v>
      </c>
      <c r="AG880">
        <v>0</v>
      </c>
      <c r="AH880">
        <v>0</v>
      </c>
      <c r="AI880">
        <v>6.53</v>
      </c>
      <c r="AJ880">
        <v>1</v>
      </c>
      <c r="AK880">
        <v>1</v>
      </c>
      <c r="AL880">
        <v>1</v>
      </c>
      <c r="AN880">
        <v>0</v>
      </c>
      <c r="AO880">
        <v>1</v>
      </c>
      <c r="AP880">
        <v>0</v>
      </c>
      <c r="AQ880">
        <v>0</v>
      </c>
      <c r="AR880">
        <v>0</v>
      </c>
      <c r="AS880" t="s">
        <v>4</v>
      </c>
      <c r="AT880">
        <v>5.9000000000000003E-4</v>
      </c>
      <c r="AU880" t="s">
        <v>4</v>
      </c>
      <c r="AV880">
        <v>0</v>
      </c>
      <c r="AW880">
        <v>2</v>
      </c>
      <c r="AX880">
        <v>16484865</v>
      </c>
      <c r="AY880">
        <v>1</v>
      </c>
      <c r="AZ880">
        <v>0</v>
      </c>
      <c r="BA880">
        <v>865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CX880">
        <f>Y880*Source!I489</f>
        <v>2.3600000000000001E-5</v>
      </c>
      <c r="CY880">
        <f t="shared" si="102"/>
        <v>147303.74</v>
      </c>
      <c r="CZ880">
        <f t="shared" si="103"/>
        <v>22558</v>
      </c>
      <c r="DA880">
        <f t="shared" si="104"/>
        <v>6.53</v>
      </c>
      <c r="DB880">
        <v>0</v>
      </c>
    </row>
    <row r="881" spans="1:106" x14ac:dyDescent="0.2">
      <c r="A881">
        <f>ROW(Source!A489)</f>
        <v>489</v>
      </c>
      <c r="B881">
        <v>16483255</v>
      </c>
      <c r="C881">
        <v>16484833</v>
      </c>
      <c r="D881">
        <v>15172018</v>
      </c>
      <c r="E881">
        <v>1</v>
      </c>
      <c r="F881">
        <v>1</v>
      </c>
      <c r="G881">
        <v>1</v>
      </c>
      <c r="H881">
        <v>3</v>
      </c>
      <c r="I881" t="s">
        <v>1064</v>
      </c>
      <c r="J881" t="s">
        <v>1065</v>
      </c>
      <c r="K881" t="s">
        <v>1066</v>
      </c>
      <c r="L881">
        <v>1346</v>
      </c>
      <c r="N881">
        <v>1009</v>
      </c>
      <c r="O881" t="s">
        <v>550</v>
      </c>
      <c r="P881" t="s">
        <v>550</v>
      </c>
      <c r="Q881">
        <v>1</v>
      </c>
      <c r="W881">
        <v>0</v>
      </c>
      <c r="X881">
        <v>450790165</v>
      </c>
      <c r="Y881">
        <v>2.5000000000000001E-3</v>
      </c>
      <c r="AA881">
        <v>14.04</v>
      </c>
      <c r="AB881">
        <v>0</v>
      </c>
      <c r="AC881">
        <v>0</v>
      </c>
      <c r="AD881">
        <v>0</v>
      </c>
      <c r="AE881">
        <v>2.15</v>
      </c>
      <c r="AF881">
        <v>0</v>
      </c>
      <c r="AG881">
        <v>0</v>
      </c>
      <c r="AH881">
        <v>0</v>
      </c>
      <c r="AI881">
        <v>6.53</v>
      </c>
      <c r="AJ881">
        <v>1</v>
      </c>
      <c r="AK881">
        <v>1</v>
      </c>
      <c r="AL881">
        <v>1</v>
      </c>
      <c r="AN881">
        <v>0</v>
      </c>
      <c r="AO881">
        <v>1</v>
      </c>
      <c r="AP881">
        <v>0</v>
      </c>
      <c r="AQ881">
        <v>0</v>
      </c>
      <c r="AR881">
        <v>0</v>
      </c>
      <c r="AS881" t="s">
        <v>4</v>
      </c>
      <c r="AT881">
        <v>2.5000000000000001E-3</v>
      </c>
      <c r="AU881" t="s">
        <v>4</v>
      </c>
      <c r="AV881">
        <v>0</v>
      </c>
      <c r="AW881">
        <v>2</v>
      </c>
      <c r="AX881">
        <v>16484866</v>
      </c>
      <c r="AY881">
        <v>1</v>
      </c>
      <c r="AZ881">
        <v>0</v>
      </c>
      <c r="BA881">
        <v>866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CX881">
        <f>Y881*Source!I489</f>
        <v>1E-4</v>
      </c>
      <c r="CY881">
        <f t="shared" si="102"/>
        <v>14.04</v>
      </c>
      <c r="CZ881">
        <f t="shared" si="103"/>
        <v>2.15</v>
      </c>
      <c r="DA881">
        <f t="shared" si="104"/>
        <v>6.53</v>
      </c>
      <c r="DB881">
        <v>0</v>
      </c>
    </row>
    <row r="882" spans="1:106" x14ac:dyDescent="0.2">
      <c r="A882">
        <f>ROW(Source!A489)</f>
        <v>489</v>
      </c>
      <c r="B882">
        <v>16483255</v>
      </c>
      <c r="C882">
        <v>16484833</v>
      </c>
      <c r="D882">
        <v>15202502</v>
      </c>
      <c r="E882">
        <v>1</v>
      </c>
      <c r="F882">
        <v>1</v>
      </c>
      <c r="G882">
        <v>1</v>
      </c>
      <c r="H882">
        <v>3</v>
      </c>
      <c r="I882" t="s">
        <v>1038</v>
      </c>
      <c r="J882" t="s">
        <v>1039</v>
      </c>
      <c r="K882" t="s">
        <v>1040</v>
      </c>
      <c r="L882">
        <v>1346</v>
      </c>
      <c r="N882">
        <v>1009</v>
      </c>
      <c r="O882" t="s">
        <v>550</v>
      </c>
      <c r="P882" t="s">
        <v>550</v>
      </c>
      <c r="Q882">
        <v>1</v>
      </c>
      <c r="W882">
        <v>0</v>
      </c>
      <c r="X882">
        <v>497371595</v>
      </c>
      <c r="Y882">
        <v>0.2</v>
      </c>
      <c r="AA882">
        <v>188.91</v>
      </c>
      <c r="AB882">
        <v>0</v>
      </c>
      <c r="AC882">
        <v>0</v>
      </c>
      <c r="AD882">
        <v>0</v>
      </c>
      <c r="AE882">
        <v>28.93</v>
      </c>
      <c r="AF882">
        <v>0</v>
      </c>
      <c r="AG882">
        <v>0</v>
      </c>
      <c r="AH882">
        <v>0</v>
      </c>
      <c r="AI882">
        <v>6.53</v>
      </c>
      <c r="AJ882">
        <v>1</v>
      </c>
      <c r="AK882">
        <v>1</v>
      </c>
      <c r="AL882">
        <v>1</v>
      </c>
      <c r="AN882">
        <v>0</v>
      </c>
      <c r="AO882">
        <v>1</v>
      </c>
      <c r="AP882">
        <v>0</v>
      </c>
      <c r="AQ882">
        <v>0</v>
      </c>
      <c r="AR882">
        <v>0</v>
      </c>
      <c r="AS882" t="s">
        <v>4</v>
      </c>
      <c r="AT882">
        <v>0.2</v>
      </c>
      <c r="AU882" t="s">
        <v>4</v>
      </c>
      <c r="AV882">
        <v>0</v>
      </c>
      <c r="AW882">
        <v>2</v>
      </c>
      <c r="AX882">
        <v>16484868</v>
      </c>
      <c r="AY882">
        <v>1</v>
      </c>
      <c r="AZ882">
        <v>0</v>
      </c>
      <c r="BA882">
        <v>868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CX882">
        <f>Y882*Source!I489</f>
        <v>8.0000000000000002E-3</v>
      </c>
      <c r="CY882">
        <f t="shared" si="102"/>
        <v>188.91</v>
      </c>
      <c r="CZ882">
        <f t="shared" si="103"/>
        <v>28.93</v>
      </c>
      <c r="DA882">
        <f t="shared" si="104"/>
        <v>6.53</v>
      </c>
      <c r="DB882">
        <v>0</v>
      </c>
    </row>
    <row r="883" spans="1:106" x14ac:dyDescent="0.2">
      <c r="A883">
        <f>ROW(Source!A490)</f>
        <v>490</v>
      </c>
      <c r="B883">
        <v>16483241</v>
      </c>
      <c r="C883">
        <v>16484879</v>
      </c>
      <c r="D883">
        <v>15446300</v>
      </c>
      <c r="E883">
        <v>1</v>
      </c>
      <c r="F883">
        <v>1</v>
      </c>
      <c r="G883">
        <v>1</v>
      </c>
      <c r="H883">
        <v>1</v>
      </c>
      <c r="I883" t="s">
        <v>693</v>
      </c>
      <c r="J883" t="s">
        <v>4</v>
      </c>
      <c r="K883" t="s">
        <v>694</v>
      </c>
      <c r="L883">
        <v>1191</v>
      </c>
      <c r="N883">
        <v>1013</v>
      </c>
      <c r="O883" t="s">
        <v>695</v>
      </c>
      <c r="P883" t="s">
        <v>695</v>
      </c>
      <c r="Q883">
        <v>1</v>
      </c>
      <c r="W883">
        <v>0</v>
      </c>
      <c r="X883">
        <v>912892513</v>
      </c>
      <c r="Y883">
        <v>60.88</v>
      </c>
      <c r="AA883">
        <v>0</v>
      </c>
      <c r="AB883">
        <v>0</v>
      </c>
      <c r="AC883">
        <v>0</v>
      </c>
      <c r="AD883">
        <v>9.92</v>
      </c>
      <c r="AE883">
        <v>0</v>
      </c>
      <c r="AF883">
        <v>0</v>
      </c>
      <c r="AG883">
        <v>0</v>
      </c>
      <c r="AH883">
        <v>9.92</v>
      </c>
      <c r="AI883">
        <v>1</v>
      </c>
      <c r="AJ883">
        <v>1</v>
      </c>
      <c r="AK883">
        <v>1</v>
      </c>
      <c r="AL883">
        <v>1</v>
      </c>
      <c r="AN883">
        <v>0</v>
      </c>
      <c r="AO883">
        <v>1</v>
      </c>
      <c r="AP883">
        <v>0</v>
      </c>
      <c r="AQ883">
        <v>0</v>
      </c>
      <c r="AR883">
        <v>0</v>
      </c>
      <c r="AS883" t="s">
        <v>4</v>
      </c>
      <c r="AT883">
        <v>60.88</v>
      </c>
      <c r="AU883" t="s">
        <v>4</v>
      </c>
      <c r="AV883">
        <v>1</v>
      </c>
      <c r="AW883">
        <v>2</v>
      </c>
      <c r="AX883">
        <v>16484900</v>
      </c>
      <c r="AY883">
        <v>1</v>
      </c>
      <c r="AZ883">
        <v>0</v>
      </c>
      <c r="BA883">
        <v>873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CX883">
        <f>Y883*Source!I490</f>
        <v>58.444800000000001</v>
      </c>
      <c r="CY883">
        <f>AD883</f>
        <v>9.92</v>
      </c>
      <c r="CZ883">
        <f>AH883</f>
        <v>9.92</v>
      </c>
      <c r="DA883">
        <f>AL883</f>
        <v>1</v>
      </c>
      <c r="DB883">
        <v>0</v>
      </c>
    </row>
    <row r="884" spans="1:106" x14ac:dyDescent="0.2">
      <c r="A884">
        <f>ROW(Source!A490)</f>
        <v>490</v>
      </c>
      <c r="B884">
        <v>16483241</v>
      </c>
      <c r="C884">
        <v>16484879</v>
      </c>
      <c r="D884">
        <v>15430395</v>
      </c>
      <c r="E884">
        <v>1</v>
      </c>
      <c r="F884">
        <v>1</v>
      </c>
      <c r="G884">
        <v>1</v>
      </c>
      <c r="H884">
        <v>1</v>
      </c>
      <c r="I884" t="s">
        <v>696</v>
      </c>
      <c r="J884" t="s">
        <v>4</v>
      </c>
      <c r="K884" t="s">
        <v>697</v>
      </c>
      <c r="L884">
        <v>1191</v>
      </c>
      <c r="N884">
        <v>1013</v>
      </c>
      <c r="O884" t="s">
        <v>695</v>
      </c>
      <c r="P884" t="s">
        <v>695</v>
      </c>
      <c r="Q884">
        <v>1</v>
      </c>
      <c r="W884">
        <v>0</v>
      </c>
      <c r="X884">
        <v>-1417349443</v>
      </c>
      <c r="Y884">
        <v>0.16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1</v>
      </c>
      <c r="AJ884">
        <v>1</v>
      </c>
      <c r="AK884">
        <v>1</v>
      </c>
      <c r="AL884">
        <v>1</v>
      </c>
      <c r="AN884">
        <v>0</v>
      </c>
      <c r="AO884">
        <v>1</v>
      </c>
      <c r="AP884">
        <v>0</v>
      </c>
      <c r="AQ884">
        <v>0</v>
      </c>
      <c r="AR884">
        <v>0</v>
      </c>
      <c r="AS884" t="s">
        <v>4</v>
      </c>
      <c r="AT884">
        <v>0.16</v>
      </c>
      <c r="AU884" t="s">
        <v>4</v>
      </c>
      <c r="AV884">
        <v>2</v>
      </c>
      <c r="AW884">
        <v>2</v>
      </c>
      <c r="AX884">
        <v>16484901</v>
      </c>
      <c r="AY884">
        <v>1</v>
      </c>
      <c r="AZ884">
        <v>0</v>
      </c>
      <c r="BA884">
        <v>874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CX884">
        <f>Y884*Source!I490</f>
        <v>0.15359999999999999</v>
      </c>
      <c r="CY884">
        <f>AD884</f>
        <v>0</v>
      </c>
      <c r="CZ884">
        <f>AH884</f>
        <v>0</v>
      </c>
      <c r="DA884">
        <f>AL884</f>
        <v>1</v>
      </c>
      <c r="DB884">
        <v>0</v>
      </c>
    </row>
    <row r="885" spans="1:106" x14ac:dyDescent="0.2">
      <c r="A885">
        <f>ROW(Source!A490)</f>
        <v>490</v>
      </c>
      <c r="B885">
        <v>16483241</v>
      </c>
      <c r="C885">
        <v>16484879</v>
      </c>
      <c r="D885">
        <v>15247680</v>
      </c>
      <c r="E885">
        <v>1</v>
      </c>
      <c r="F885">
        <v>1</v>
      </c>
      <c r="G885">
        <v>1</v>
      </c>
      <c r="H885">
        <v>2</v>
      </c>
      <c r="I885" t="s">
        <v>726</v>
      </c>
      <c r="J885" t="s">
        <v>727</v>
      </c>
      <c r="K885" t="s">
        <v>728</v>
      </c>
      <c r="L885">
        <v>1368</v>
      </c>
      <c r="N885">
        <v>1011</v>
      </c>
      <c r="O885" t="s">
        <v>701</v>
      </c>
      <c r="P885" t="s">
        <v>701</v>
      </c>
      <c r="Q885">
        <v>1</v>
      </c>
      <c r="W885">
        <v>0</v>
      </c>
      <c r="X885">
        <v>-1718674368</v>
      </c>
      <c r="Y885">
        <v>0.08</v>
      </c>
      <c r="AA885">
        <v>0</v>
      </c>
      <c r="AB885">
        <v>111.99</v>
      </c>
      <c r="AC885">
        <v>13.5</v>
      </c>
      <c r="AD885">
        <v>0</v>
      </c>
      <c r="AE885">
        <v>0</v>
      </c>
      <c r="AF885">
        <v>111.99</v>
      </c>
      <c r="AG885">
        <v>13.5</v>
      </c>
      <c r="AH885">
        <v>0</v>
      </c>
      <c r="AI885">
        <v>1</v>
      </c>
      <c r="AJ885">
        <v>1</v>
      </c>
      <c r="AK885">
        <v>1</v>
      </c>
      <c r="AL885">
        <v>1</v>
      </c>
      <c r="AN885">
        <v>0</v>
      </c>
      <c r="AO885">
        <v>1</v>
      </c>
      <c r="AP885">
        <v>0</v>
      </c>
      <c r="AQ885">
        <v>0</v>
      </c>
      <c r="AR885">
        <v>0</v>
      </c>
      <c r="AS885" t="s">
        <v>4</v>
      </c>
      <c r="AT885">
        <v>0.08</v>
      </c>
      <c r="AU885" t="s">
        <v>4</v>
      </c>
      <c r="AV885">
        <v>0</v>
      </c>
      <c r="AW885">
        <v>2</v>
      </c>
      <c r="AX885">
        <v>16484902</v>
      </c>
      <c r="AY885">
        <v>1</v>
      </c>
      <c r="AZ885">
        <v>0</v>
      </c>
      <c r="BA885">
        <v>875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CX885">
        <f>Y885*Source!I490</f>
        <v>7.6799999999999993E-2</v>
      </c>
      <c r="CY885">
        <f>AB885</f>
        <v>111.99</v>
      </c>
      <c r="CZ885">
        <f>AF885</f>
        <v>111.99</v>
      </c>
      <c r="DA885">
        <f>AJ885</f>
        <v>1</v>
      </c>
      <c r="DB885">
        <v>0</v>
      </c>
    </row>
    <row r="886" spans="1:106" x14ac:dyDescent="0.2">
      <c r="A886">
        <f>ROW(Source!A490)</f>
        <v>490</v>
      </c>
      <c r="B886">
        <v>16483241</v>
      </c>
      <c r="C886">
        <v>16484879</v>
      </c>
      <c r="D886">
        <v>15249073</v>
      </c>
      <c r="E886">
        <v>1</v>
      </c>
      <c r="F886">
        <v>1</v>
      </c>
      <c r="G886">
        <v>1</v>
      </c>
      <c r="H886">
        <v>2</v>
      </c>
      <c r="I886" t="s">
        <v>698</v>
      </c>
      <c r="J886" t="s">
        <v>699</v>
      </c>
      <c r="K886" t="s">
        <v>700</v>
      </c>
      <c r="L886">
        <v>1368</v>
      </c>
      <c r="N886">
        <v>1011</v>
      </c>
      <c r="O886" t="s">
        <v>701</v>
      </c>
      <c r="P886" t="s">
        <v>701</v>
      </c>
      <c r="Q886">
        <v>1</v>
      </c>
      <c r="W886">
        <v>0</v>
      </c>
      <c r="X886">
        <v>1372534845</v>
      </c>
      <c r="Y886">
        <v>0.08</v>
      </c>
      <c r="AA886">
        <v>0</v>
      </c>
      <c r="AB886">
        <v>65.709999999999994</v>
      </c>
      <c r="AC886">
        <v>11.6</v>
      </c>
      <c r="AD886">
        <v>0</v>
      </c>
      <c r="AE886">
        <v>0</v>
      </c>
      <c r="AF886">
        <v>65.709999999999994</v>
      </c>
      <c r="AG886">
        <v>11.6</v>
      </c>
      <c r="AH886">
        <v>0</v>
      </c>
      <c r="AI886">
        <v>1</v>
      </c>
      <c r="AJ886">
        <v>1</v>
      </c>
      <c r="AK886">
        <v>1</v>
      </c>
      <c r="AL886">
        <v>1</v>
      </c>
      <c r="AN886">
        <v>0</v>
      </c>
      <c r="AO886">
        <v>1</v>
      </c>
      <c r="AP886">
        <v>0</v>
      </c>
      <c r="AQ886">
        <v>0</v>
      </c>
      <c r="AR886">
        <v>0</v>
      </c>
      <c r="AS886" t="s">
        <v>4</v>
      </c>
      <c r="AT886">
        <v>0.08</v>
      </c>
      <c r="AU886" t="s">
        <v>4</v>
      </c>
      <c r="AV886">
        <v>0</v>
      </c>
      <c r="AW886">
        <v>2</v>
      </c>
      <c r="AX886">
        <v>16484903</v>
      </c>
      <c r="AY886">
        <v>1</v>
      </c>
      <c r="AZ886">
        <v>0</v>
      </c>
      <c r="BA886">
        <v>876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CX886">
        <f>Y886*Source!I490</f>
        <v>7.6799999999999993E-2</v>
      </c>
      <c r="CY886">
        <f>AB886</f>
        <v>65.709999999999994</v>
      </c>
      <c r="CZ886">
        <f>AF886</f>
        <v>65.709999999999994</v>
      </c>
      <c r="DA886">
        <f>AJ886</f>
        <v>1</v>
      </c>
      <c r="DB886">
        <v>0</v>
      </c>
    </row>
    <row r="887" spans="1:106" x14ac:dyDescent="0.2">
      <c r="A887">
        <f>ROW(Source!A490)</f>
        <v>490</v>
      </c>
      <c r="B887">
        <v>16483241</v>
      </c>
      <c r="C887">
        <v>16484879</v>
      </c>
      <c r="D887">
        <v>15249377</v>
      </c>
      <c r="E887">
        <v>1</v>
      </c>
      <c r="F887">
        <v>1</v>
      </c>
      <c r="G887">
        <v>1</v>
      </c>
      <c r="H887">
        <v>2</v>
      </c>
      <c r="I887" t="s">
        <v>702</v>
      </c>
      <c r="J887" t="s">
        <v>703</v>
      </c>
      <c r="K887" t="s">
        <v>704</v>
      </c>
      <c r="L887">
        <v>1368</v>
      </c>
      <c r="N887">
        <v>1011</v>
      </c>
      <c r="O887" t="s">
        <v>701</v>
      </c>
      <c r="P887" t="s">
        <v>701</v>
      </c>
      <c r="Q887">
        <v>1</v>
      </c>
      <c r="W887">
        <v>0</v>
      </c>
      <c r="X887">
        <v>-353815937</v>
      </c>
      <c r="Y887">
        <v>2.97</v>
      </c>
      <c r="AA887">
        <v>0</v>
      </c>
      <c r="AB887">
        <v>8.1</v>
      </c>
      <c r="AC887">
        <v>0</v>
      </c>
      <c r="AD887">
        <v>0</v>
      </c>
      <c r="AE887">
        <v>0</v>
      </c>
      <c r="AF887">
        <v>8.1</v>
      </c>
      <c r="AG887">
        <v>0</v>
      </c>
      <c r="AH887">
        <v>0</v>
      </c>
      <c r="AI887">
        <v>1</v>
      </c>
      <c r="AJ887">
        <v>1</v>
      </c>
      <c r="AK887">
        <v>1</v>
      </c>
      <c r="AL887">
        <v>1</v>
      </c>
      <c r="AN887">
        <v>0</v>
      </c>
      <c r="AO887">
        <v>1</v>
      </c>
      <c r="AP887">
        <v>0</v>
      </c>
      <c r="AQ887">
        <v>0</v>
      </c>
      <c r="AR887">
        <v>0</v>
      </c>
      <c r="AS887" t="s">
        <v>4</v>
      </c>
      <c r="AT887">
        <v>2.97</v>
      </c>
      <c r="AU887" t="s">
        <v>4</v>
      </c>
      <c r="AV887">
        <v>0</v>
      </c>
      <c r="AW887">
        <v>2</v>
      </c>
      <c r="AX887">
        <v>16484904</v>
      </c>
      <c r="AY887">
        <v>1</v>
      </c>
      <c r="AZ887">
        <v>0</v>
      </c>
      <c r="BA887">
        <v>877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CX887">
        <f>Y887*Source!I490</f>
        <v>2.8512</v>
      </c>
      <c r="CY887">
        <f>AB887</f>
        <v>8.1</v>
      </c>
      <c r="CZ887">
        <f>AF887</f>
        <v>8.1</v>
      </c>
      <c r="DA887">
        <f>AJ887</f>
        <v>1</v>
      </c>
      <c r="DB887">
        <v>0</v>
      </c>
    </row>
    <row r="888" spans="1:106" x14ac:dyDescent="0.2">
      <c r="A888">
        <f>ROW(Source!A490)</f>
        <v>490</v>
      </c>
      <c r="B888">
        <v>16483241</v>
      </c>
      <c r="C888">
        <v>16484879</v>
      </c>
      <c r="D888">
        <v>15168752</v>
      </c>
      <c r="E888">
        <v>1</v>
      </c>
      <c r="F888">
        <v>1</v>
      </c>
      <c r="G888">
        <v>1</v>
      </c>
      <c r="H888">
        <v>3</v>
      </c>
      <c r="I888" t="s">
        <v>968</v>
      </c>
      <c r="J888" t="s">
        <v>969</v>
      </c>
      <c r="K888" t="s">
        <v>970</v>
      </c>
      <c r="L888">
        <v>1346</v>
      </c>
      <c r="N888">
        <v>1009</v>
      </c>
      <c r="O888" t="s">
        <v>550</v>
      </c>
      <c r="P888" t="s">
        <v>550</v>
      </c>
      <c r="Q888">
        <v>1</v>
      </c>
      <c r="W888">
        <v>0</v>
      </c>
      <c r="X888">
        <v>586013393</v>
      </c>
      <c r="Y888">
        <v>2.4E-2</v>
      </c>
      <c r="AA888">
        <v>10.57</v>
      </c>
      <c r="AB888">
        <v>0</v>
      </c>
      <c r="AC888">
        <v>0</v>
      </c>
      <c r="AD888">
        <v>0</v>
      </c>
      <c r="AE888">
        <v>10.57</v>
      </c>
      <c r="AF888">
        <v>0</v>
      </c>
      <c r="AG888">
        <v>0</v>
      </c>
      <c r="AH888">
        <v>0</v>
      </c>
      <c r="AI888">
        <v>1</v>
      </c>
      <c r="AJ888">
        <v>1</v>
      </c>
      <c r="AK888">
        <v>1</v>
      </c>
      <c r="AL888">
        <v>1</v>
      </c>
      <c r="AN888">
        <v>0</v>
      </c>
      <c r="AO888">
        <v>1</v>
      </c>
      <c r="AP888">
        <v>0</v>
      </c>
      <c r="AQ888">
        <v>0</v>
      </c>
      <c r="AR888">
        <v>0</v>
      </c>
      <c r="AS888" t="s">
        <v>4</v>
      </c>
      <c r="AT888">
        <v>2.4E-2</v>
      </c>
      <c r="AU888" t="s">
        <v>4</v>
      </c>
      <c r="AV888">
        <v>0</v>
      </c>
      <c r="AW888">
        <v>2</v>
      </c>
      <c r="AX888">
        <v>16484905</v>
      </c>
      <c r="AY888">
        <v>1</v>
      </c>
      <c r="AZ888">
        <v>0</v>
      </c>
      <c r="BA888">
        <v>878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CX888">
        <f>Y888*Source!I490</f>
        <v>2.3039999999999998E-2</v>
      </c>
      <c r="CY888">
        <f t="shared" ref="CY888:CY893" si="105">AA888</f>
        <v>10.57</v>
      </c>
      <c r="CZ888">
        <f t="shared" ref="CZ888:CZ893" si="106">AE888</f>
        <v>10.57</v>
      </c>
      <c r="DA888">
        <f t="shared" ref="DA888:DA893" si="107">AI888</f>
        <v>1</v>
      </c>
      <c r="DB888">
        <v>0</v>
      </c>
    </row>
    <row r="889" spans="1:106" x14ac:dyDescent="0.2">
      <c r="A889">
        <f>ROW(Source!A490)</f>
        <v>490</v>
      </c>
      <c r="B889">
        <v>16483241</v>
      </c>
      <c r="C889">
        <v>16484879</v>
      </c>
      <c r="D889">
        <v>15169942</v>
      </c>
      <c r="E889">
        <v>1</v>
      </c>
      <c r="F889">
        <v>1</v>
      </c>
      <c r="G889">
        <v>1</v>
      </c>
      <c r="H889">
        <v>3</v>
      </c>
      <c r="I889" t="s">
        <v>971</v>
      </c>
      <c r="J889" t="s">
        <v>972</v>
      </c>
      <c r="K889" t="s">
        <v>973</v>
      </c>
      <c r="L889">
        <v>1346</v>
      </c>
      <c r="N889">
        <v>1009</v>
      </c>
      <c r="O889" t="s">
        <v>550</v>
      </c>
      <c r="P889" t="s">
        <v>550</v>
      </c>
      <c r="Q889">
        <v>1</v>
      </c>
      <c r="W889">
        <v>0</v>
      </c>
      <c r="X889">
        <v>103900845</v>
      </c>
      <c r="Y889">
        <v>2.73</v>
      </c>
      <c r="AA889">
        <v>9.0399999999999991</v>
      </c>
      <c r="AB889">
        <v>0</v>
      </c>
      <c r="AC889">
        <v>0</v>
      </c>
      <c r="AD889">
        <v>0</v>
      </c>
      <c r="AE889">
        <v>9.0399999999999991</v>
      </c>
      <c r="AF889">
        <v>0</v>
      </c>
      <c r="AG889">
        <v>0</v>
      </c>
      <c r="AH889">
        <v>0</v>
      </c>
      <c r="AI889">
        <v>1</v>
      </c>
      <c r="AJ889">
        <v>1</v>
      </c>
      <c r="AK889">
        <v>1</v>
      </c>
      <c r="AL889">
        <v>1</v>
      </c>
      <c r="AN889">
        <v>0</v>
      </c>
      <c r="AO889">
        <v>1</v>
      </c>
      <c r="AP889">
        <v>0</v>
      </c>
      <c r="AQ889">
        <v>0</v>
      </c>
      <c r="AR889">
        <v>0</v>
      </c>
      <c r="AS889" t="s">
        <v>4</v>
      </c>
      <c r="AT889">
        <v>2.73</v>
      </c>
      <c r="AU889" t="s">
        <v>4</v>
      </c>
      <c r="AV889">
        <v>0</v>
      </c>
      <c r="AW889">
        <v>2</v>
      </c>
      <c r="AX889">
        <v>16484906</v>
      </c>
      <c r="AY889">
        <v>1</v>
      </c>
      <c r="AZ889">
        <v>0</v>
      </c>
      <c r="BA889">
        <v>879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CX889">
        <f>Y889*Source!I490</f>
        <v>2.6208</v>
      </c>
      <c r="CY889">
        <f t="shared" si="105"/>
        <v>9.0399999999999991</v>
      </c>
      <c r="CZ889">
        <f t="shared" si="106"/>
        <v>9.0399999999999991</v>
      </c>
      <c r="DA889">
        <f t="shared" si="107"/>
        <v>1</v>
      </c>
      <c r="DB889">
        <v>0</v>
      </c>
    </row>
    <row r="890" spans="1:106" x14ac:dyDescent="0.2">
      <c r="A890">
        <f>ROW(Source!A490)</f>
        <v>490</v>
      </c>
      <c r="B890">
        <v>16483241</v>
      </c>
      <c r="C890">
        <v>16484879</v>
      </c>
      <c r="D890">
        <v>15191488</v>
      </c>
      <c r="E890">
        <v>1</v>
      </c>
      <c r="F890">
        <v>1</v>
      </c>
      <c r="G890">
        <v>1</v>
      </c>
      <c r="H890">
        <v>3</v>
      </c>
      <c r="I890" t="s">
        <v>1049</v>
      </c>
      <c r="J890" t="s">
        <v>1050</v>
      </c>
      <c r="K890" t="s">
        <v>1051</v>
      </c>
      <c r="L890">
        <v>1348</v>
      </c>
      <c r="N890">
        <v>1009</v>
      </c>
      <c r="O890" t="s">
        <v>199</v>
      </c>
      <c r="P890" t="s">
        <v>199</v>
      </c>
      <c r="Q890">
        <v>1000</v>
      </c>
      <c r="W890">
        <v>0</v>
      </c>
      <c r="X890">
        <v>-1598896989</v>
      </c>
      <c r="Y890">
        <v>1.4E-2</v>
      </c>
      <c r="AA890">
        <v>5000</v>
      </c>
      <c r="AB890">
        <v>0</v>
      </c>
      <c r="AC890">
        <v>0</v>
      </c>
      <c r="AD890">
        <v>0</v>
      </c>
      <c r="AE890">
        <v>5000</v>
      </c>
      <c r="AF890">
        <v>0</v>
      </c>
      <c r="AG890">
        <v>0</v>
      </c>
      <c r="AH890">
        <v>0</v>
      </c>
      <c r="AI890">
        <v>1</v>
      </c>
      <c r="AJ890">
        <v>1</v>
      </c>
      <c r="AK890">
        <v>1</v>
      </c>
      <c r="AL890">
        <v>1</v>
      </c>
      <c r="AN890">
        <v>0</v>
      </c>
      <c r="AO890">
        <v>1</v>
      </c>
      <c r="AP890">
        <v>0</v>
      </c>
      <c r="AQ890">
        <v>0</v>
      </c>
      <c r="AR890">
        <v>0</v>
      </c>
      <c r="AS890" t="s">
        <v>4</v>
      </c>
      <c r="AT890">
        <v>1.4E-2</v>
      </c>
      <c r="AU890" t="s">
        <v>4</v>
      </c>
      <c r="AV890">
        <v>0</v>
      </c>
      <c r="AW890">
        <v>2</v>
      </c>
      <c r="AX890">
        <v>16484907</v>
      </c>
      <c r="AY890">
        <v>1</v>
      </c>
      <c r="AZ890">
        <v>0</v>
      </c>
      <c r="BA890">
        <v>880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CX890">
        <f>Y890*Source!I490</f>
        <v>1.3440000000000001E-2</v>
      </c>
      <c r="CY890">
        <f t="shared" si="105"/>
        <v>5000</v>
      </c>
      <c r="CZ890">
        <f t="shared" si="106"/>
        <v>5000</v>
      </c>
      <c r="DA890">
        <f t="shared" si="107"/>
        <v>1</v>
      </c>
      <c r="DB890">
        <v>0</v>
      </c>
    </row>
    <row r="891" spans="1:106" x14ac:dyDescent="0.2">
      <c r="A891">
        <f>ROW(Source!A490)</f>
        <v>490</v>
      </c>
      <c r="B891">
        <v>16483241</v>
      </c>
      <c r="C891">
        <v>16484879</v>
      </c>
      <c r="D891">
        <v>15203871</v>
      </c>
      <c r="E891">
        <v>1</v>
      </c>
      <c r="F891">
        <v>1</v>
      </c>
      <c r="G891">
        <v>1</v>
      </c>
      <c r="H891">
        <v>3</v>
      </c>
      <c r="I891" t="s">
        <v>1067</v>
      </c>
      <c r="J891" t="s">
        <v>1068</v>
      </c>
      <c r="K891" t="s">
        <v>1069</v>
      </c>
      <c r="L891">
        <v>1348</v>
      </c>
      <c r="N891">
        <v>1009</v>
      </c>
      <c r="O891" t="s">
        <v>199</v>
      </c>
      <c r="P891" t="s">
        <v>199</v>
      </c>
      <c r="Q891">
        <v>1000</v>
      </c>
      <c r="W891">
        <v>0</v>
      </c>
      <c r="X891">
        <v>-108263514</v>
      </c>
      <c r="Y891">
        <v>2.7000000000000001E-3</v>
      </c>
      <c r="AA891">
        <v>7826.9</v>
      </c>
      <c r="AB891">
        <v>0</v>
      </c>
      <c r="AC891">
        <v>0</v>
      </c>
      <c r="AD891">
        <v>0</v>
      </c>
      <c r="AE891">
        <v>7826.9</v>
      </c>
      <c r="AF891">
        <v>0</v>
      </c>
      <c r="AG891">
        <v>0</v>
      </c>
      <c r="AH891">
        <v>0</v>
      </c>
      <c r="AI891">
        <v>1</v>
      </c>
      <c r="AJ891">
        <v>1</v>
      </c>
      <c r="AK891">
        <v>1</v>
      </c>
      <c r="AL891">
        <v>1</v>
      </c>
      <c r="AN891">
        <v>0</v>
      </c>
      <c r="AO891">
        <v>1</v>
      </c>
      <c r="AP891">
        <v>0</v>
      </c>
      <c r="AQ891">
        <v>0</v>
      </c>
      <c r="AR891">
        <v>0</v>
      </c>
      <c r="AS891" t="s">
        <v>4</v>
      </c>
      <c r="AT891">
        <v>2.7000000000000001E-3</v>
      </c>
      <c r="AU891" t="s">
        <v>4</v>
      </c>
      <c r="AV891">
        <v>0</v>
      </c>
      <c r="AW891">
        <v>2</v>
      </c>
      <c r="AX891">
        <v>16484908</v>
      </c>
      <c r="AY891">
        <v>1</v>
      </c>
      <c r="AZ891">
        <v>0</v>
      </c>
      <c r="BA891">
        <v>881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CX891">
        <f>Y891*Source!I490</f>
        <v>2.5920000000000001E-3</v>
      </c>
      <c r="CY891">
        <f t="shared" si="105"/>
        <v>7826.9</v>
      </c>
      <c r="CZ891">
        <f t="shared" si="106"/>
        <v>7826.9</v>
      </c>
      <c r="DA891">
        <f t="shared" si="107"/>
        <v>1</v>
      </c>
      <c r="DB891">
        <v>0</v>
      </c>
    </row>
    <row r="892" spans="1:106" x14ac:dyDescent="0.2">
      <c r="A892">
        <f>ROW(Source!A490)</f>
        <v>490</v>
      </c>
      <c r="B892">
        <v>16483241</v>
      </c>
      <c r="C892">
        <v>16484879</v>
      </c>
      <c r="D892">
        <v>15220783</v>
      </c>
      <c r="E892">
        <v>1</v>
      </c>
      <c r="F892">
        <v>1</v>
      </c>
      <c r="G892">
        <v>1</v>
      </c>
      <c r="H892">
        <v>3</v>
      </c>
      <c r="I892" t="s">
        <v>620</v>
      </c>
      <c r="J892" t="s">
        <v>622</v>
      </c>
      <c r="K892" t="s">
        <v>621</v>
      </c>
      <c r="L892">
        <v>1355</v>
      </c>
      <c r="N892">
        <v>1010</v>
      </c>
      <c r="O892" t="s">
        <v>258</v>
      </c>
      <c r="P892" t="s">
        <v>258</v>
      </c>
      <c r="Q892">
        <v>100</v>
      </c>
      <c r="W892">
        <v>0</v>
      </c>
      <c r="X892">
        <v>1961562790</v>
      </c>
      <c r="Y892">
        <v>1</v>
      </c>
      <c r="AA892">
        <v>7222</v>
      </c>
      <c r="AB892">
        <v>0</v>
      </c>
      <c r="AC892">
        <v>0</v>
      </c>
      <c r="AD892">
        <v>0</v>
      </c>
      <c r="AE892">
        <v>7222</v>
      </c>
      <c r="AF892">
        <v>0</v>
      </c>
      <c r="AG892">
        <v>0</v>
      </c>
      <c r="AH892">
        <v>0</v>
      </c>
      <c r="AI892">
        <v>1</v>
      </c>
      <c r="AJ892">
        <v>1</v>
      </c>
      <c r="AK892">
        <v>1</v>
      </c>
      <c r="AL892">
        <v>1</v>
      </c>
      <c r="AN892">
        <v>0</v>
      </c>
      <c r="AO892">
        <v>0</v>
      </c>
      <c r="AP892">
        <v>0</v>
      </c>
      <c r="AQ892">
        <v>0</v>
      </c>
      <c r="AR892">
        <v>0</v>
      </c>
      <c r="AS892" t="s">
        <v>4</v>
      </c>
      <c r="AT892">
        <v>1</v>
      </c>
      <c r="AU892" t="s">
        <v>4</v>
      </c>
      <c r="AV892">
        <v>0</v>
      </c>
      <c r="AW892">
        <v>1</v>
      </c>
      <c r="AX892">
        <v>-1</v>
      </c>
      <c r="AY892">
        <v>0</v>
      </c>
      <c r="AZ892">
        <v>0</v>
      </c>
      <c r="BA892" t="s">
        <v>4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CX892">
        <f>Y892*Source!I490</f>
        <v>0.96</v>
      </c>
      <c r="CY892">
        <f t="shared" si="105"/>
        <v>7222</v>
      </c>
      <c r="CZ892">
        <f t="shared" si="106"/>
        <v>7222</v>
      </c>
      <c r="DA892">
        <f t="shared" si="107"/>
        <v>1</v>
      </c>
      <c r="DB892">
        <v>0</v>
      </c>
    </row>
    <row r="893" spans="1:106" x14ac:dyDescent="0.2">
      <c r="A893">
        <f>ROW(Source!A490)</f>
        <v>490</v>
      </c>
      <c r="B893">
        <v>16483241</v>
      </c>
      <c r="C893">
        <v>16484879</v>
      </c>
      <c r="D893">
        <v>15164559</v>
      </c>
      <c r="E893">
        <v>17</v>
      </c>
      <c r="F893">
        <v>1</v>
      </c>
      <c r="G893">
        <v>1</v>
      </c>
      <c r="H893">
        <v>3</v>
      </c>
      <c r="I893" t="s">
        <v>908</v>
      </c>
      <c r="J893" t="s">
        <v>4</v>
      </c>
      <c r="K893" t="s">
        <v>909</v>
      </c>
      <c r="L893">
        <v>1374</v>
      </c>
      <c r="N893">
        <v>1013</v>
      </c>
      <c r="O893" t="s">
        <v>910</v>
      </c>
      <c r="P893" t="s">
        <v>910</v>
      </c>
      <c r="Q893">
        <v>1</v>
      </c>
      <c r="W893">
        <v>0</v>
      </c>
      <c r="X893">
        <v>-1731369543</v>
      </c>
      <c r="Y893">
        <v>12.08</v>
      </c>
      <c r="AA893">
        <v>1</v>
      </c>
      <c r="AB893">
        <v>0</v>
      </c>
      <c r="AC893">
        <v>0</v>
      </c>
      <c r="AD893">
        <v>0</v>
      </c>
      <c r="AE893">
        <v>1</v>
      </c>
      <c r="AF893">
        <v>0</v>
      </c>
      <c r="AG893">
        <v>0</v>
      </c>
      <c r="AH893">
        <v>0</v>
      </c>
      <c r="AI893">
        <v>1</v>
      </c>
      <c r="AJ893">
        <v>1</v>
      </c>
      <c r="AK893">
        <v>1</v>
      </c>
      <c r="AL893">
        <v>1</v>
      </c>
      <c r="AN893">
        <v>0</v>
      </c>
      <c r="AO893">
        <v>1</v>
      </c>
      <c r="AP893">
        <v>0</v>
      </c>
      <c r="AQ893">
        <v>0</v>
      </c>
      <c r="AR893">
        <v>0</v>
      </c>
      <c r="AS893" t="s">
        <v>4</v>
      </c>
      <c r="AT893">
        <v>12.08</v>
      </c>
      <c r="AU893" t="s">
        <v>4</v>
      </c>
      <c r="AV893">
        <v>0</v>
      </c>
      <c r="AW893">
        <v>2</v>
      </c>
      <c r="AX893">
        <v>16484909</v>
      </c>
      <c r="AY893">
        <v>1</v>
      </c>
      <c r="AZ893">
        <v>0</v>
      </c>
      <c r="BA893">
        <v>882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CX893">
        <f>Y893*Source!I490</f>
        <v>11.5968</v>
      </c>
      <c r="CY893">
        <f t="shared" si="105"/>
        <v>1</v>
      </c>
      <c r="CZ893">
        <f t="shared" si="106"/>
        <v>1</v>
      </c>
      <c r="DA893">
        <f t="shared" si="107"/>
        <v>1</v>
      </c>
      <c r="DB893">
        <v>0</v>
      </c>
    </row>
    <row r="894" spans="1:106" x14ac:dyDescent="0.2">
      <c r="A894">
        <f>ROW(Source!A491)</f>
        <v>491</v>
      </c>
      <c r="B894">
        <v>16483255</v>
      </c>
      <c r="C894">
        <v>16484879</v>
      </c>
      <c r="D894">
        <v>15446300</v>
      </c>
      <c r="E894">
        <v>1</v>
      </c>
      <c r="F894">
        <v>1</v>
      </c>
      <c r="G894">
        <v>1</v>
      </c>
      <c r="H894">
        <v>1</v>
      </c>
      <c r="I894" t="s">
        <v>693</v>
      </c>
      <c r="J894" t="s">
        <v>4</v>
      </c>
      <c r="K894" t="s">
        <v>694</v>
      </c>
      <c r="L894">
        <v>1191</v>
      </c>
      <c r="N894">
        <v>1013</v>
      </c>
      <c r="O894" t="s">
        <v>695</v>
      </c>
      <c r="P894" t="s">
        <v>695</v>
      </c>
      <c r="Q894">
        <v>1</v>
      </c>
      <c r="W894">
        <v>0</v>
      </c>
      <c r="X894">
        <v>912892513</v>
      </c>
      <c r="Y894">
        <v>60.88</v>
      </c>
      <c r="AA894">
        <v>0</v>
      </c>
      <c r="AB894">
        <v>0</v>
      </c>
      <c r="AC894">
        <v>0</v>
      </c>
      <c r="AD894">
        <v>64.78</v>
      </c>
      <c r="AE894">
        <v>0</v>
      </c>
      <c r="AF894">
        <v>0</v>
      </c>
      <c r="AG894">
        <v>0</v>
      </c>
      <c r="AH894">
        <v>9.92</v>
      </c>
      <c r="AI894">
        <v>1</v>
      </c>
      <c r="AJ894">
        <v>1</v>
      </c>
      <c r="AK894">
        <v>1</v>
      </c>
      <c r="AL894">
        <v>6.53</v>
      </c>
      <c r="AN894">
        <v>0</v>
      </c>
      <c r="AO894">
        <v>1</v>
      </c>
      <c r="AP894">
        <v>0</v>
      </c>
      <c r="AQ894">
        <v>0</v>
      </c>
      <c r="AR894">
        <v>0</v>
      </c>
      <c r="AS894" t="s">
        <v>4</v>
      </c>
      <c r="AT894">
        <v>60.88</v>
      </c>
      <c r="AU894" t="s">
        <v>4</v>
      </c>
      <c r="AV894">
        <v>1</v>
      </c>
      <c r="AW894">
        <v>2</v>
      </c>
      <c r="AX894">
        <v>16484900</v>
      </c>
      <c r="AY894">
        <v>1</v>
      </c>
      <c r="AZ894">
        <v>0</v>
      </c>
      <c r="BA894">
        <v>883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CX894">
        <f>Y894*Source!I491</f>
        <v>58.444800000000001</v>
      </c>
      <c r="CY894">
        <f>AD894</f>
        <v>64.78</v>
      </c>
      <c r="CZ894">
        <f>AH894</f>
        <v>9.92</v>
      </c>
      <c r="DA894">
        <f>AL894</f>
        <v>6.53</v>
      </c>
      <c r="DB894">
        <v>0</v>
      </c>
    </row>
    <row r="895" spans="1:106" x14ac:dyDescent="0.2">
      <c r="A895">
        <f>ROW(Source!A491)</f>
        <v>491</v>
      </c>
      <c r="B895">
        <v>16483255</v>
      </c>
      <c r="C895">
        <v>16484879</v>
      </c>
      <c r="D895">
        <v>15430395</v>
      </c>
      <c r="E895">
        <v>1</v>
      </c>
      <c r="F895">
        <v>1</v>
      </c>
      <c r="G895">
        <v>1</v>
      </c>
      <c r="H895">
        <v>1</v>
      </c>
      <c r="I895" t="s">
        <v>696</v>
      </c>
      <c r="J895" t="s">
        <v>4</v>
      </c>
      <c r="K895" t="s">
        <v>697</v>
      </c>
      <c r="L895">
        <v>1191</v>
      </c>
      <c r="N895">
        <v>1013</v>
      </c>
      <c r="O895" t="s">
        <v>695</v>
      </c>
      <c r="P895" t="s">
        <v>695</v>
      </c>
      <c r="Q895">
        <v>1</v>
      </c>
      <c r="W895">
        <v>0</v>
      </c>
      <c r="X895">
        <v>-1417349443</v>
      </c>
      <c r="Y895">
        <v>0.16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1</v>
      </c>
      <c r="AJ895">
        <v>1</v>
      </c>
      <c r="AK895">
        <v>6.53</v>
      </c>
      <c r="AL895">
        <v>1</v>
      </c>
      <c r="AN895">
        <v>0</v>
      </c>
      <c r="AO895">
        <v>1</v>
      </c>
      <c r="AP895">
        <v>0</v>
      </c>
      <c r="AQ895">
        <v>0</v>
      </c>
      <c r="AR895">
        <v>0</v>
      </c>
      <c r="AS895" t="s">
        <v>4</v>
      </c>
      <c r="AT895">
        <v>0.16</v>
      </c>
      <c r="AU895" t="s">
        <v>4</v>
      </c>
      <c r="AV895">
        <v>2</v>
      </c>
      <c r="AW895">
        <v>2</v>
      </c>
      <c r="AX895">
        <v>16484901</v>
      </c>
      <c r="AY895">
        <v>1</v>
      </c>
      <c r="AZ895">
        <v>0</v>
      </c>
      <c r="BA895">
        <v>884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CX895">
        <f>Y895*Source!I491</f>
        <v>0.15359999999999999</v>
      </c>
      <c r="CY895">
        <f>AD895</f>
        <v>0</v>
      </c>
      <c r="CZ895">
        <f>AH895</f>
        <v>0</v>
      </c>
      <c r="DA895">
        <f>AL895</f>
        <v>1</v>
      </c>
      <c r="DB895">
        <v>0</v>
      </c>
    </row>
    <row r="896" spans="1:106" x14ac:dyDescent="0.2">
      <c r="A896">
        <f>ROW(Source!A491)</f>
        <v>491</v>
      </c>
      <c r="B896">
        <v>16483255</v>
      </c>
      <c r="C896">
        <v>16484879</v>
      </c>
      <c r="D896">
        <v>15247680</v>
      </c>
      <c r="E896">
        <v>1</v>
      </c>
      <c r="F896">
        <v>1</v>
      </c>
      <c r="G896">
        <v>1</v>
      </c>
      <c r="H896">
        <v>2</v>
      </c>
      <c r="I896" t="s">
        <v>726</v>
      </c>
      <c r="J896" t="s">
        <v>727</v>
      </c>
      <c r="K896" t="s">
        <v>728</v>
      </c>
      <c r="L896">
        <v>1368</v>
      </c>
      <c r="N896">
        <v>1011</v>
      </c>
      <c r="O896" t="s">
        <v>701</v>
      </c>
      <c r="P896" t="s">
        <v>701</v>
      </c>
      <c r="Q896">
        <v>1</v>
      </c>
      <c r="W896">
        <v>0</v>
      </c>
      <c r="X896">
        <v>-1718674368</v>
      </c>
      <c r="Y896">
        <v>0.08</v>
      </c>
      <c r="AA896">
        <v>0</v>
      </c>
      <c r="AB896">
        <v>731.29</v>
      </c>
      <c r="AC896">
        <v>13.5</v>
      </c>
      <c r="AD896">
        <v>0</v>
      </c>
      <c r="AE896">
        <v>0</v>
      </c>
      <c r="AF896">
        <v>111.99</v>
      </c>
      <c r="AG896">
        <v>13.5</v>
      </c>
      <c r="AH896">
        <v>0</v>
      </c>
      <c r="AI896">
        <v>1</v>
      </c>
      <c r="AJ896">
        <v>6.53</v>
      </c>
      <c r="AK896">
        <v>1</v>
      </c>
      <c r="AL896">
        <v>1</v>
      </c>
      <c r="AN896">
        <v>0</v>
      </c>
      <c r="AO896">
        <v>1</v>
      </c>
      <c r="AP896">
        <v>0</v>
      </c>
      <c r="AQ896">
        <v>0</v>
      </c>
      <c r="AR896">
        <v>0</v>
      </c>
      <c r="AS896" t="s">
        <v>4</v>
      </c>
      <c r="AT896">
        <v>0.08</v>
      </c>
      <c r="AU896" t="s">
        <v>4</v>
      </c>
      <c r="AV896">
        <v>0</v>
      </c>
      <c r="AW896">
        <v>2</v>
      </c>
      <c r="AX896">
        <v>16484902</v>
      </c>
      <c r="AY896">
        <v>1</v>
      </c>
      <c r="AZ896">
        <v>0</v>
      </c>
      <c r="BA896">
        <v>885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CX896">
        <f>Y896*Source!I491</f>
        <v>7.6799999999999993E-2</v>
      </c>
      <c r="CY896">
        <f>AB896</f>
        <v>731.29</v>
      </c>
      <c r="CZ896">
        <f>AF896</f>
        <v>111.99</v>
      </c>
      <c r="DA896">
        <f>AJ896</f>
        <v>6.53</v>
      </c>
      <c r="DB896">
        <v>0</v>
      </c>
    </row>
    <row r="897" spans="1:106" x14ac:dyDescent="0.2">
      <c r="A897">
        <f>ROW(Source!A491)</f>
        <v>491</v>
      </c>
      <c r="B897">
        <v>16483255</v>
      </c>
      <c r="C897">
        <v>16484879</v>
      </c>
      <c r="D897">
        <v>15249073</v>
      </c>
      <c r="E897">
        <v>1</v>
      </c>
      <c r="F897">
        <v>1</v>
      </c>
      <c r="G897">
        <v>1</v>
      </c>
      <c r="H897">
        <v>2</v>
      </c>
      <c r="I897" t="s">
        <v>698</v>
      </c>
      <c r="J897" t="s">
        <v>699</v>
      </c>
      <c r="K897" t="s">
        <v>700</v>
      </c>
      <c r="L897">
        <v>1368</v>
      </c>
      <c r="N897">
        <v>1011</v>
      </c>
      <c r="O897" t="s">
        <v>701</v>
      </c>
      <c r="P897" t="s">
        <v>701</v>
      </c>
      <c r="Q897">
        <v>1</v>
      </c>
      <c r="W897">
        <v>0</v>
      </c>
      <c r="X897">
        <v>1372534845</v>
      </c>
      <c r="Y897">
        <v>0.08</v>
      </c>
      <c r="AA897">
        <v>0</v>
      </c>
      <c r="AB897">
        <v>429.09</v>
      </c>
      <c r="AC897">
        <v>11.6</v>
      </c>
      <c r="AD897">
        <v>0</v>
      </c>
      <c r="AE897">
        <v>0</v>
      </c>
      <c r="AF897">
        <v>65.709999999999994</v>
      </c>
      <c r="AG897">
        <v>11.6</v>
      </c>
      <c r="AH897">
        <v>0</v>
      </c>
      <c r="AI897">
        <v>1</v>
      </c>
      <c r="AJ897">
        <v>6.53</v>
      </c>
      <c r="AK897">
        <v>1</v>
      </c>
      <c r="AL897">
        <v>1</v>
      </c>
      <c r="AN897">
        <v>0</v>
      </c>
      <c r="AO897">
        <v>1</v>
      </c>
      <c r="AP897">
        <v>0</v>
      </c>
      <c r="AQ897">
        <v>0</v>
      </c>
      <c r="AR897">
        <v>0</v>
      </c>
      <c r="AS897" t="s">
        <v>4</v>
      </c>
      <c r="AT897">
        <v>0.08</v>
      </c>
      <c r="AU897" t="s">
        <v>4</v>
      </c>
      <c r="AV897">
        <v>0</v>
      </c>
      <c r="AW897">
        <v>2</v>
      </c>
      <c r="AX897">
        <v>16484903</v>
      </c>
      <c r="AY897">
        <v>1</v>
      </c>
      <c r="AZ897">
        <v>0</v>
      </c>
      <c r="BA897">
        <v>886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CX897">
        <f>Y897*Source!I491</f>
        <v>7.6799999999999993E-2</v>
      </c>
      <c r="CY897">
        <f>AB897</f>
        <v>429.09</v>
      </c>
      <c r="CZ897">
        <f>AF897</f>
        <v>65.709999999999994</v>
      </c>
      <c r="DA897">
        <f>AJ897</f>
        <v>6.53</v>
      </c>
      <c r="DB897">
        <v>0</v>
      </c>
    </row>
    <row r="898" spans="1:106" x14ac:dyDescent="0.2">
      <c r="A898">
        <f>ROW(Source!A491)</f>
        <v>491</v>
      </c>
      <c r="B898">
        <v>16483255</v>
      </c>
      <c r="C898">
        <v>16484879</v>
      </c>
      <c r="D898">
        <v>15249377</v>
      </c>
      <c r="E898">
        <v>1</v>
      </c>
      <c r="F898">
        <v>1</v>
      </c>
      <c r="G898">
        <v>1</v>
      </c>
      <c r="H898">
        <v>2</v>
      </c>
      <c r="I898" t="s">
        <v>702</v>
      </c>
      <c r="J898" t="s">
        <v>703</v>
      </c>
      <c r="K898" t="s">
        <v>704</v>
      </c>
      <c r="L898">
        <v>1368</v>
      </c>
      <c r="N898">
        <v>1011</v>
      </c>
      <c r="O898" t="s">
        <v>701</v>
      </c>
      <c r="P898" t="s">
        <v>701</v>
      </c>
      <c r="Q898">
        <v>1</v>
      </c>
      <c r="W898">
        <v>0</v>
      </c>
      <c r="X898">
        <v>-353815937</v>
      </c>
      <c r="Y898">
        <v>2.97</v>
      </c>
      <c r="AA898">
        <v>0</v>
      </c>
      <c r="AB898">
        <v>52.89</v>
      </c>
      <c r="AC898">
        <v>0</v>
      </c>
      <c r="AD898">
        <v>0</v>
      </c>
      <c r="AE898">
        <v>0</v>
      </c>
      <c r="AF898">
        <v>8.1</v>
      </c>
      <c r="AG898">
        <v>0</v>
      </c>
      <c r="AH898">
        <v>0</v>
      </c>
      <c r="AI898">
        <v>1</v>
      </c>
      <c r="AJ898">
        <v>6.53</v>
      </c>
      <c r="AK898">
        <v>1</v>
      </c>
      <c r="AL898">
        <v>1</v>
      </c>
      <c r="AN898">
        <v>0</v>
      </c>
      <c r="AO898">
        <v>1</v>
      </c>
      <c r="AP898">
        <v>0</v>
      </c>
      <c r="AQ898">
        <v>0</v>
      </c>
      <c r="AR898">
        <v>0</v>
      </c>
      <c r="AS898" t="s">
        <v>4</v>
      </c>
      <c r="AT898">
        <v>2.97</v>
      </c>
      <c r="AU898" t="s">
        <v>4</v>
      </c>
      <c r="AV898">
        <v>0</v>
      </c>
      <c r="AW898">
        <v>2</v>
      </c>
      <c r="AX898">
        <v>16484904</v>
      </c>
      <c r="AY898">
        <v>1</v>
      </c>
      <c r="AZ898">
        <v>0</v>
      </c>
      <c r="BA898">
        <v>887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CX898">
        <f>Y898*Source!I491</f>
        <v>2.8512</v>
      </c>
      <c r="CY898">
        <f>AB898</f>
        <v>52.89</v>
      </c>
      <c r="CZ898">
        <f>AF898</f>
        <v>8.1</v>
      </c>
      <c r="DA898">
        <f>AJ898</f>
        <v>6.53</v>
      </c>
      <c r="DB898">
        <v>0</v>
      </c>
    </row>
    <row r="899" spans="1:106" x14ac:dyDescent="0.2">
      <c r="A899">
        <f>ROW(Source!A491)</f>
        <v>491</v>
      </c>
      <c r="B899">
        <v>16483255</v>
      </c>
      <c r="C899">
        <v>16484879</v>
      </c>
      <c r="D899">
        <v>15168752</v>
      </c>
      <c r="E899">
        <v>1</v>
      </c>
      <c r="F899">
        <v>1</v>
      </c>
      <c r="G899">
        <v>1</v>
      </c>
      <c r="H899">
        <v>3</v>
      </c>
      <c r="I899" t="s">
        <v>968</v>
      </c>
      <c r="J899" t="s">
        <v>969</v>
      </c>
      <c r="K899" t="s">
        <v>970</v>
      </c>
      <c r="L899">
        <v>1346</v>
      </c>
      <c r="N899">
        <v>1009</v>
      </c>
      <c r="O899" t="s">
        <v>550</v>
      </c>
      <c r="P899" t="s">
        <v>550</v>
      </c>
      <c r="Q899">
        <v>1</v>
      </c>
      <c r="W899">
        <v>0</v>
      </c>
      <c r="X899">
        <v>586013393</v>
      </c>
      <c r="Y899">
        <v>2.4E-2</v>
      </c>
      <c r="AA899">
        <v>69.02</v>
      </c>
      <c r="AB899">
        <v>0</v>
      </c>
      <c r="AC899">
        <v>0</v>
      </c>
      <c r="AD899">
        <v>0</v>
      </c>
      <c r="AE899">
        <v>10.57</v>
      </c>
      <c r="AF899">
        <v>0</v>
      </c>
      <c r="AG899">
        <v>0</v>
      </c>
      <c r="AH899">
        <v>0</v>
      </c>
      <c r="AI899">
        <v>6.53</v>
      </c>
      <c r="AJ899">
        <v>1</v>
      </c>
      <c r="AK899">
        <v>1</v>
      </c>
      <c r="AL899">
        <v>1</v>
      </c>
      <c r="AN899">
        <v>0</v>
      </c>
      <c r="AO899">
        <v>1</v>
      </c>
      <c r="AP899">
        <v>0</v>
      </c>
      <c r="AQ899">
        <v>0</v>
      </c>
      <c r="AR899">
        <v>0</v>
      </c>
      <c r="AS899" t="s">
        <v>4</v>
      </c>
      <c r="AT899">
        <v>2.4E-2</v>
      </c>
      <c r="AU899" t="s">
        <v>4</v>
      </c>
      <c r="AV899">
        <v>0</v>
      </c>
      <c r="AW899">
        <v>2</v>
      </c>
      <c r="AX899">
        <v>16484905</v>
      </c>
      <c r="AY899">
        <v>1</v>
      </c>
      <c r="AZ899">
        <v>0</v>
      </c>
      <c r="BA899">
        <v>888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CX899">
        <f>Y899*Source!I491</f>
        <v>2.3039999999999998E-2</v>
      </c>
      <c r="CY899">
        <f t="shared" ref="CY899:CY904" si="108">AA899</f>
        <v>69.02</v>
      </c>
      <c r="CZ899">
        <f t="shared" ref="CZ899:CZ904" si="109">AE899</f>
        <v>10.57</v>
      </c>
      <c r="DA899">
        <f t="shared" ref="DA899:DA904" si="110">AI899</f>
        <v>6.53</v>
      </c>
      <c r="DB899">
        <v>0</v>
      </c>
    </row>
    <row r="900" spans="1:106" x14ac:dyDescent="0.2">
      <c r="A900">
        <f>ROW(Source!A491)</f>
        <v>491</v>
      </c>
      <c r="B900">
        <v>16483255</v>
      </c>
      <c r="C900">
        <v>16484879</v>
      </c>
      <c r="D900">
        <v>15169942</v>
      </c>
      <c r="E900">
        <v>1</v>
      </c>
      <c r="F900">
        <v>1</v>
      </c>
      <c r="G900">
        <v>1</v>
      </c>
      <c r="H900">
        <v>3</v>
      </c>
      <c r="I900" t="s">
        <v>971</v>
      </c>
      <c r="J900" t="s">
        <v>972</v>
      </c>
      <c r="K900" t="s">
        <v>973</v>
      </c>
      <c r="L900">
        <v>1346</v>
      </c>
      <c r="N900">
        <v>1009</v>
      </c>
      <c r="O900" t="s">
        <v>550</v>
      </c>
      <c r="P900" t="s">
        <v>550</v>
      </c>
      <c r="Q900">
        <v>1</v>
      </c>
      <c r="W900">
        <v>0</v>
      </c>
      <c r="X900">
        <v>103900845</v>
      </c>
      <c r="Y900">
        <v>2.73</v>
      </c>
      <c r="AA900">
        <v>59.03</v>
      </c>
      <c r="AB900">
        <v>0</v>
      </c>
      <c r="AC900">
        <v>0</v>
      </c>
      <c r="AD900">
        <v>0</v>
      </c>
      <c r="AE900">
        <v>9.0399999999999991</v>
      </c>
      <c r="AF900">
        <v>0</v>
      </c>
      <c r="AG900">
        <v>0</v>
      </c>
      <c r="AH900">
        <v>0</v>
      </c>
      <c r="AI900">
        <v>6.53</v>
      </c>
      <c r="AJ900">
        <v>1</v>
      </c>
      <c r="AK900">
        <v>1</v>
      </c>
      <c r="AL900">
        <v>1</v>
      </c>
      <c r="AN900">
        <v>0</v>
      </c>
      <c r="AO900">
        <v>1</v>
      </c>
      <c r="AP900">
        <v>0</v>
      </c>
      <c r="AQ900">
        <v>0</v>
      </c>
      <c r="AR900">
        <v>0</v>
      </c>
      <c r="AS900" t="s">
        <v>4</v>
      </c>
      <c r="AT900">
        <v>2.73</v>
      </c>
      <c r="AU900" t="s">
        <v>4</v>
      </c>
      <c r="AV900">
        <v>0</v>
      </c>
      <c r="AW900">
        <v>2</v>
      </c>
      <c r="AX900">
        <v>16484906</v>
      </c>
      <c r="AY900">
        <v>1</v>
      </c>
      <c r="AZ900">
        <v>0</v>
      </c>
      <c r="BA900">
        <v>889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CX900">
        <f>Y900*Source!I491</f>
        <v>2.6208</v>
      </c>
      <c r="CY900">
        <f t="shared" si="108"/>
        <v>59.03</v>
      </c>
      <c r="CZ900">
        <f t="shared" si="109"/>
        <v>9.0399999999999991</v>
      </c>
      <c r="DA900">
        <f t="shared" si="110"/>
        <v>6.53</v>
      </c>
      <c r="DB900">
        <v>0</v>
      </c>
    </row>
    <row r="901" spans="1:106" x14ac:dyDescent="0.2">
      <c r="A901">
        <f>ROW(Source!A491)</f>
        <v>491</v>
      </c>
      <c r="B901">
        <v>16483255</v>
      </c>
      <c r="C901">
        <v>16484879</v>
      </c>
      <c r="D901">
        <v>15191488</v>
      </c>
      <c r="E901">
        <v>1</v>
      </c>
      <c r="F901">
        <v>1</v>
      </c>
      <c r="G901">
        <v>1</v>
      </c>
      <c r="H901">
        <v>3</v>
      </c>
      <c r="I901" t="s">
        <v>1049</v>
      </c>
      <c r="J901" t="s">
        <v>1050</v>
      </c>
      <c r="K901" t="s">
        <v>1051</v>
      </c>
      <c r="L901">
        <v>1348</v>
      </c>
      <c r="N901">
        <v>1009</v>
      </c>
      <c r="O901" t="s">
        <v>199</v>
      </c>
      <c r="P901" t="s">
        <v>199</v>
      </c>
      <c r="Q901">
        <v>1000</v>
      </c>
      <c r="W901">
        <v>0</v>
      </c>
      <c r="X901">
        <v>-1598896989</v>
      </c>
      <c r="Y901">
        <v>1.4E-2</v>
      </c>
      <c r="AA901">
        <v>32650</v>
      </c>
      <c r="AB901">
        <v>0</v>
      </c>
      <c r="AC901">
        <v>0</v>
      </c>
      <c r="AD901">
        <v>0</v>
      </c>
      <c r="AE901">
        <v>5000</v>
      </c>
      <c r="AF901">
        <v>0</v>
      </c>
      <c r="AG901">
        <v>0</v>
      </c>
      <c r="AH901">
        <v>0</v>
      </c>
      <c r="AI901">
        <v>6.53</v>
      </c>
      <c r="AJ901">
        <v>1</v>
      </c>
      <c r="AK901">
        <v>1</v>
      </c>
      <c r="AL901">
        <v>1</v>
      </c>
      <c r="AN901">
        <v>0</v>
      </c>
      <c r="AO901">
        <v>1</v>
      </c>
      <c r="AP901">
        <v>0</v>
      </c>
      <c r="AQ901">
        <v>0</v>
      </c>
      <c r="AR901">
        <v>0</v>
      </c>
      <c r="AS901" t="s">
        <v>4</v>
      </c>
      <c r="AT901">
        <v>1.4E-2</v>
      </c>
      <c r="AU901" t="s">
        <v>4</v>
      </c>
      <c r="AV901">
        <v>0</v>
      </c>
      <c r="AW901">
        <v>2</v>
      </c>
      <c r="AX901">
        <v>16484907</v>
      </c>
      <c r="AY901">
        <v>1</v>
      </c>
      <c r="AZ901">
        <v>0</v>
      </c>
      <c r="BA901">
        <v>890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CX901">
        <f>Y901*Source!I491</f>
        <v>1.3440000000000001E-2</v>
      </c>
      <c r="CY901">
        <f t="shared" si="108"/>
        <v>32650</v>
      </c>
      <c r="CZ901">
        <f t="shared" si="109"/>
        <v>5000</v>
      </c>
      <c r="DA901">
        <f t="shared" si="110"/>
        <v>6.53</v>
      </c>
      <c r="DB901">
        <v>0</v>
      </c>
    </row>
    <row r="902" spans="1:106" x14ac:dyDescent="0.2">
      <c r="A902">
        <f>ROW(Source!A491)</f>
        <v>491</v>
      </c>
      <c r="B902">
        <v>16483255</v>
      </c>
      <c r="C902">
        <v>16484879</v>
      </c>
      <c r="D902">
        <v>15203871</v>
      </c>
      <c r="E902">
        <v>1</v>
      </c>
      <c r="F902">
        <v>1</v>
      </c>
      <c r="G902">
        <v>1</v>
      </c>
      <c r="H902">
        <v>3</v>
      </c>
      <c r="I902" t="s">
        <v>1067</v>
      </c>
      <c r="J902" t="s">
        <v>1068</v>
      </c>
      <c r="K902" t="s">
        <v>1069</v>
      </c>
      <c r="L902">
        <v>1348</v>
      </c>
      <c r="N902">
        <v>1009</v>
      </c>
      <c r="O902" t="s">
        <v>199</v>
      </c>
      <c r="P902" t="s">
        <v>199</v>
      </c>
      <c r="Q902">
        <v>1000</v>
      </c>
      <c r="W902">
        <v>0</v>
      </c>
      <c r="X902">
        <v>-108263514</v>
      </c>
      <c r="Y902">
        <v>2.7000000000000001E-3</v>
      </c>
      <c r="AA902">
        <v>51109.66</v>
      </c>
      <c r="AB902">
        <v>0</v>
      </c>
      <c r="AC902">
        <v>0</v>
      </c>
      <c r="AD902">
        <v>0</v>
      </c>
      <c r="AE902">
        <v>7826.9</v>
      </c>
      <c r="AF902">
        <v>0</v>
      </c>
      <c r="AG902">
        <v>0</v>
      </c>
      <c r="AH902">
        <v>0</v>
      </c>
      <c r="AI902">
        <v>6.53</v>
      </c>
      <c r="AJ902">
        <v>1</v>
      </c>
      <c r="AK902">
        <v>1</v>
      </c>
      <c r="AL902">
        <v>1</v>
      </c>
      <c r="AN902">
        <v>0</v>
      </c>
      <c r="AO902">
        <v>1</v>
      </c>
      <c r="AP902">
        <v>0</v>
      </c>
      <c r="AQ902">
        <v>0</v>
      </c>
      <c r="AR902">
        <v>0</v>
      </c>
      <c r="AS902" t="s">
        <v>4</v>
      </c>
      <c r="AT902">
        <v>2.7000000000000001E-3</v>
      </c>
      <c r="AU902" t="s">
        <v>4</v>
      </c>
      <c r="AV902">
        <v>0</v>
      </c>
      <c r="AW902">
        <v>2</v>
      </c>
      <c r="AX902">
        <v>16484908</v>
      </c>
      <c r="AY902">
        <v>1</v>
      </c>
      <c r="AZ902">
        <v>0</v>
      </c>
      <c r="BA902">
        <v>891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CX902">
        <f>Y902*Source!I491</f>
        <v>2.5920000000000001E-3</v>
      </c>
      <c r="CY902">
        <f t="shared" si="108"/>
        <v>51109.66</v>
      </c>
      <c r="CZ902">
        <f t="shared" si="109"/>
        <v>7826.9</v>
      </c>
      <c r="DA902">
        <f t="shared" si="110"/>
        <v>6.53</v>
      </c>
      <c r="DB902">
        <v>0</v>
      </c>
    </row>
    <row r="903" spans="1:106" x14ac:dyDescent="0.2">
      <c r="A903">
        <f>ROW(Source!A491)</f>
        <v>491</v>
      </c>
      <c r="B903">
        <v>16483255</v>
      </c>
      <c r="C903">
        <v>16484879</v>
      </c>
      <c r="D903">
        <v>15220783</v>
      </c>
      <c r="E903">
        <v>1</v>
      </c>
      <c r="F903">
        <v>1</v>
      </c>
      <c r="G903">
        <v>1</v>
      </c>
      <c r="H903">
        <v>3</v>
      </c>
      <c r="I903" t="s">
        <v>620</v>
      </c>
      <c r="J903" t="s">
        <v>622</v>
      </c>
      <c r="K903" t="s">
        <v>621</v>
      </c>
      <c r="L903">
        <v>1355</v>
      </c>
      <c r="N903">
        <v>1010</v>
      </c>
      <c r="O903" t="s">
        <v>258</v>
      </c>
      <c r="P903" t="s">
        <v>258</v>
      </c>
      <c r="Q903">
        <v>100</v>
      </c>
      <c r="W903">
        <v>0</v>
      </c>
      <c r="X903">
        <v>1961562790</v>
      </c>
      <c r="Y903">
        <v>1</v>
      </c>
      <c r="AA903">
        <v>47159.66</v>
      </c>
      <c r="AB903">
        <v>0</v>
      </c>
      <c r="AC903">
        <v>0</v>
      </c>
      <c r="AD903">
        <v>0</v>
      </c>
      <c r="AE903">
        <v>7222</v>
      </c>
      <c r="AF903">
        <v>0</v>
      </c>
      <c r="AG903">
        <v>0</v>
      </c>
      <c r="AH903">
        <v>0</v>
      </c>
      <c r="AI903">
        <v>6.53</v>
      </c>
      <c r="AJ903">
        <v>1</v>
      </c>
      <c r="AK903">
        <v>1</v>
      </c>
      <c r="AL903">
        <v>1</v>
      </c>
      <c r="AN903">
        <v>0</v>
      </c>
      <c r="AO903">
        <v>0</v>
      </c>
      <c r="AP903">
        <v>0</v>
      </c>
      <c r="AQ903">
        <v>0</v>
      </c>
      <c r="AR903">
        <v>0</v>
      </c>
      <c r="AS903" t="s">
        <v>4</v>
      </c>
      <c r="AT903">
        <v>1</v>
      </c>
      <c r="AU903" t="s">
        <v>4</v>
      </c>
      <c r="AV903">
        <v>0</v>
      </c>
      <c r="AW903">
        <v>1</v>
      </c>
      <c r="AX903">
        <v>-1</v>
      </c>
      <c r="AY903">
        <v>0</v>
      </c>
      <c r="AZ903">
        <v>0</v>
      </c>
      <c r="BA903" t="s">
        <v>4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CX903">
        <f>Y903*Source!I491</f>
        <v>0.96</v>
      </c>
      <c r="CY903">
        <f t="shared" si="108"/>
        <v>47159.66</v>
      </c>
      <c r="CZ903">
        <f t="shared" si="109"/>
        <v>7222</v>
      </c>
      <c r="DA903">
        <f t="shared" si="110"/>
        <v>6.53</v>
      </c>
      <c r="DB903">
        <v>0</v>
      </c>
    </row>
    <row r="904" spans="1:106" x14ac:dyDescent="0.2">
      <c r="A904">
        <f>ROW(Source!A491)</f>
        <v>491</v>
      </c>
      <c r="B904">
        <v>16483255</v>
      </c>
      <c r="C904">
        <v>16484879</v>
      </c>
      <c r="D904">
        <v>15164559</v>
      </c>
      <c r="E904">
        <v>17</v>
      </c>
      <c r="F904">
        <v>1</v>
      </c>
      <c r="G904">
        <v>1</v>
      </c>
      <c r="H904">
        <v>3</v>
      </c>
      <c r="I904" t="s">
        <v>908</v>
      </c>
      <c r="J904" t="s">
        <v>4</v>
      </c>
      <c r="K904" t="s">
        <v>909</v>
      </c>
      <c r="L904">
        <v>1374</v>
      </c>
      <c r="N904">
        <v>1013</v>
      </c>
      <c r="O904" t="s">
        <v>910</v>
      </c>
      <c r="P904" t="s">
        <v>910</v>
      </c>
      <c r="Q904">
        <v>1</v>
      </c>
      <c r="W904">
        <v>0</v>
      </c>
      <c r="X904">
        <v>-1731369543</v>
      </c>
      <c r="Y904">
        <v>12.08</v>
      </c>
      <c r="AA904">
        <v>1</v>
      </c>
      <c r="AB904">
        <v>0</v>
      </c>
      <c r="AC904">
        <v>0</v>
      </c>
      <c r="AD904">
        <v>0</v>
      </c>
      <c r="AE904">
        <v>1</v>
      </c>
      <c r="AF904">
        <v>0</v>
      </c>
      <c r="AG904">
        <v>0</v>
      </c>
      <c r="AH904">
        <v>0</v>
      </c>
      <c r="AI904">
        <v>1</v>
      </c>
      <c r="AJ904">
        <v>1</v>
      </c>
      <c r="AK904">
        <v>1</v>
      </c>
      <c r="AL904">
        <v>1</v>
      </c>
      <c r="AN904">
        <v>0</v>
      </c>
      <c r="AO904">
        <v>1</v>
      </c>
      <c r="AP904">
        <v>0</v>
      </c>
      <c r="AQ904">
        <v>0</v>
      </c>
      <c r="AR904">
        <v>0</v>
      </c>
      <c r="AS904" t="s">
        <v>4</v>
      </c>
      <c r="AT904">
        <v>12.08</v>
      </c>
      <c r="AU904" t="s">
        <v>4</v>
      </c>
      <c r="AV904">
        <v>0</v>
      </c>
      <c r="AW904">
        <v>2</v>
      </c>
      <c r="AX904">
        <v>16484909</v>
      </c>
      <c r="AY904">
        <v>1</v>
      </c>
      <c r="AZ904">
        <v>0</v>
      </c>
      <c r="BA904">
        <v>892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CX904">
        <f>Y904*Source!I491</f>
        <v>11.5968</v>
      </c>
      <c r="CY904">
        <f t="shared" si="108"/>
        <v>1</v>
      </c>
      <c r="CZ904">
        <f t="shared" si="109"/>
        <v>1</v>
      </c>
      <c r="DA904">
        <f t="shared" si="110"/>
        <v>1</v>
      </c>
      <c r="DB904">
        <v>0</v>
      </c>
    </row>
    <row r="905" spans="1:106" x14ac:dyDescent="0.2">
      <c r="A905">
        <f>ROW(Source!A494)</f>
        <v>494</v>
      </c>
      <c r="B905">
        <v>16483241</v>
      </c>
      <c r="C905">
        <v>16484915</v>
      </c>
      <c r="D905">
        <v>15430397</v>
      </c>
      <c r="E905">
        <v>1</v>
      </c>
      <c r="F905">
        <v>1</v>
      </c>
      <c r="G905">
        <v>1</v>
      </c>
      <c r="H905">
        <v>1</v>
      </c>
      <c r="I905" t="s">
        <v>761</v>
      </c>
      <c r="J905" t="s">
        <v>4</v>
      </c>
      <c r="K905" t="s">
        <v>762</v>
      </c>
      <c r="L905">
        <v>1191</v>
      </c>
      <c r="N905">
        <v>1013</v>
      </c>
      <c r="O905" t="s">
        <v>695</v>
      </c>
      <c r="P905" t="s">
        <v>695</v>
      </c>
      <c r="Q905">
        <v>1</v>
      </c>
      <c r="W905">
        <v>0</v>
      </c>
      <c r="X905">
        <v>-1081351934</v>
      </c>
      <c r="Y905">
        <v>3.76</v>
      </c>
      <c r="AA905">
        <v>0</v>
      </c>
      <c r="AB905">
        <v>0</v>
      </c>
      <c r="AC905">
        <v>0</v>
      </c>
      <c r="AD905">
        <v>9.4</v>
      </c>
      <c r="AE905">
        <v>0</v>
      </c>
      <c r="AF905">
        <v>0</v>
      </c>
      <c r="AG905">
        <v>0</v>
      </c>
      <c r="AH905">
        <v>9.4</v>
      </c>
      <c r="AI905">
        <v>1</v>
      </c>
      <c r="AJ905">
        <v>1</v>
      </c>
      <c r="AK905">
        <v>1</v>
      </c>
      <c r="AL905">
        <v>1</v>
      </c>
      <c r="AN905">
        <v>0</v>
      </c>
      <c r="AO905">
        <v>1</v>
      </c>
      <c r="AP905">
        <v>0</v>
      </c>
      <c r="AQ905">
        <v>0</v>
      </c>
      <c r="AR905">
        <v>0</v>
      </c>
      <c r="AS905" t="s">
        <v>4</v>
      </c>
      <c r="AT905">
        <v>3.76</v>
      </c>
      <c r="AU905" t="s">
        <v>4</v>
      </c>
      <c r="AV905">
        <v>1</v>
      </c>
      <c r="AW905">
        <v>2</v>
      </c>
      <c r="AX905">
        <v>16484932</v>
      </c>
      <c r="AY905">
        <v>1</v>
      </c>
      <c r="AZ905">
        <v>0</v>
      </c>
      <c r="BA905">
        <v>893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CX905">
        <f>Y905*Source!I494</f>
        <v>45.871999999999993</v>
      </c>
      <c r="CY905">
        <f>AD905</f>
        <v>9.4</v>
      </c>
      <c r="CZ905">
        <f>AH905</f>
        <v>9.4</v>
      </c>
      <c r="DA905">
        <f>AL905</f>
        <v>1</v>
      </c>
      <c r="DB905">
        <v>0</v>
      </c>
    </row>
    <row r="906" spans="1:106" x14ac:dyDescent="0.2">
      <c r="A906">
        <f>ROW(Source!A494)</f>
        <v>494</v>
      </c>
      <c r="B906">
        <v>16483241</v>
      </c>
      <c r="C906">
        <v>16484915</v>
      </c>
      <c r="D906">
        <v>15430395</v>
      </c>
      <c r="E906">
        <v>1</v>
      </c>
      <c r="F906">
        <v>1</v>
      </c>
      <c r="G906">
        <v>1</v>
      </c>
      <c r="H906">
        <v>1</v>
      </c>
      <c r="I906" t="s">
        <v>696</v>
      </c>
      <c r="J906" t="s">
        <v>4</v>
      </c>
      <c r="K906" t="s">
        <v>697</v>
      </c>
      <c r="L906">
        <v>1191</v>
      </c>
      <c r="N906">
        <v>1013</v>
      </c>
      <c r="O906" t="s">
        <v>695</v>
      </c>
      <c r="P906" t="s">
        <v>695</v>
      </c>
      <c r="Q906">
        <v>1</v>
      </c>
      <c r="W906">
        <v>0</v>
      </c>
      <c r="X906">
        <v>-1417349443</v>
      </c>
      <c r="Y906">
        <v>0.02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1</v>
      </c>
      <c r="AJ906">
        <v>1</v>
      </c>
      <c r="AK906">
        <v>1</v>
      </c>
      <c r="AL906">
        <v>1</v>
      </c>
      <c r="AN906">
        <v>0</v>
      </c>
      <c r="AO906">
        <v>1</v>
      </c>
      <c r="AP906">
        <v>0</v>
      </c>
      <c r="AQ906">
        <v>0</v>
      </c>
      <c r="AR906">
        <v>0</v>
      </c>
      <c r="AS906" t="s">
        <v>4</v>
      </c>
      <c r="AT906">
        <v>0.02</v>
      </c>
      <c r="AU906" t="s">
        <v>4</v>
      </c>
      <c r="AV906">
        <v>2</v>
      </c>
      <c r="AW906">
        <v>2</v>
      </c>
      <c r="AX906">
        <v>16484933</v>
      </c>
      <c r="AY906">
        <v>1</v>
      </c>
      <c r="AZ906">
        <v>0</v>
      </c>
      <c r="BA906">
        <v>894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CX906">
        <f>Y906*Source!I494</f>
        <v>0.24399999999999999</v>
      </c>
      <c r="CY906">
        <f>AD906</f>
        <v>0</v>
      </c>
      <c r="CZ906">
        <f>AH906</f>
        <v>0</v>
      </c>
      <c r="DA906">
        <f>AL906</f>
        <v>1</v>
      </c>
      <c r="DB906">
        <v>0</v>
      </c>
    </row>
    <row r="907" spans="1:106" x14ac:dyDescent="0.2">
      <c r="A907">
        <f>ROW(Source!A494)</f>
        <v>494</v>
      </c>
      <c r="B907">
        <v>16483241</v>
      </c>
      <c r="C907">
        <v>16484915</v>
      </c>
      <c r="D907">
        <v>15247680</v>
      </c>
      <c r="E907">
        <v>1</v>
      </c>
      <c r="F907">
        <v>1</v>
      </c>
      <c r="G907">
        <v>1</v>
      </c>
      <c r="H907">
        <v>2</v>
      </c>
      <c r="I907" t="s">
        <v>726</v>
      </c>
      <c r="J907" t="s">
        <v>727</v>
      </c>
      <c r="K907" t="s">
        <v>728</v>
      </c>
      <c r="L907">
        <v>1368</v>
      </c>
      <c r="N907">
        <v>1011</v>
      </c>
      <c r="O907" t="s">
        <v>701</v>
      </c>
      <c r="P907" t="s">
        <v>701</v>
      </c>
      <c r="Q907">
        <v>1</v>
      </c>
      <c r="W907">
        <v>0</v>
      </c>
      <c r="X907">
        <v>-1718674368</v>
      </c>
      <c r="Y907">
        <v>0.01</v>
      </c>
      <c r="AA907">
        <v>0</v>
      </c>
      <c r="AB907">
        <v>111.99</v>
      </c>
      <c r="AC907">
        <v>13.5</v>
      </c>
      <c r="AD907">
        <v>0</v>
      </c>
      <c r="AE907">
        <v>0</v>
      </c>
      <c r="AF907">
        <v>111.99</v>
      </c>
      <c r="AG907">
        <v>13.5</v>
      </c>
      <c r="AH907">
        <v>0</v>
      </c>
      <c r="AI907">
        <v>1</v>
      </c>
      <c r="AJ907">
        <v>1</v>
      </c>
      <c r="AK907">
        <v>1</v>
      </c>
      <c r="AL907">
        <v>1</v>
      </c>
      <c r="AN907">
        <v>0</v>
      </c>
      <c r="AO907">
        <v>1</v>
      </c>
      <c r="AP907">
        <v>0</v>
      </c>
      <c r="AQ907">
        <v>0</v>
      </c>
      <c r="AR907">
        <v>0</v>
      </c>
      <c r="AS907" t="s">
        <v>4</v>
      </c>
      <c r="AT907">
        <v>0.01</v>
      </c>
      <c r="AU907" t="s">
        <v>4</v>
      </c>
      <c r="AV907">
        <v>0</v>
      </c>
      <c r="AW907">
        <v>2</v>
      </c>
      <c r="AX907">
        <v>16484934</v>
      </c>
      <c r="AY907">
        <v>1</v>
      </c>
      <c r="AZ907">
        <v>0</v>
      </c>
      <c r="BA907">
        <v>895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CX907">
        <f>Y907*Source!I494</f>
        <v>0.122</v>
      </c>
      <c r="CY907">
        <f>AB907</f>
        <v>111.99</v>
      </c>
      <c r="CZ907">
        <f>AF907</f>
        <v>111.99</v>
      </c>
      <c r="DA907">
        <f>AJ907</f>
        <v>1</v>
      </c>
      <c r="DB907">
        <v>0</v>
      </c>
    </row>
    <row r="908" spans="1:106" x14ac:dyDescent="0.2">
      <c r="A908">
        <f>ROW(Source!A494)</f>
        <v>494</v>
      </c>
      <c r="B908">
        <v>16483241</v>
      </c>
      <c r="C908">
        <v>16484915</v>
      </c>
      <c r="D908">
        <v>15249073</v>
      </c>
      <c r="E908">
        <v>1</v>
      </c>
      <c r="F908">
        <v>1</v>
      </c>
      <c r="G908">
        <v>1</v>
      </c>
      <c r="H908">
        <v>2</v>
      </c>
      <c r="I908" t="s">
        <v>698</v>
      </c>
      <c r="J908" t="s">
        <v>699</v>
      </c>
      <c r="K908" t="s">
        <v>700</v>
      </c>
      <c r="L908">
        <v>1368</v>
      </c>
      <c r="N908">
        <v>1011</v>
      </c>
      <c r="O908" t="s">
        <v>701</v>
      </c>
      <c r="P908" t="s">
        <v>701</v>
      </c>
      <c r="Q908">
        <v>1</v>
      </c>
      <c r="W908">
        <v>0</v>
      </c>
      <c r="X908">
        <v>1372534845</v>
      </c>
      <c r="Y908">
        <v>0.01</v>
      </c>
      <c r="AA908">
        <v>0</v>
      </c>
      <c r="AB908">
        <v>65.709999999999994</v>
      </c>
      <c r="AC908">
        <v>11.6</v>
      </c>
      <c r="AD908">
        <v>0</v>
      </c>
      <c r="AE908">
        <v>0</v>
      </c>
      <c r="AF908">
        <v>65.709999999999994</v>
      </c>
      <c r="AG908">
        <v>11.6</v>
      </c>
      <c r="AH908">
        <v>0</v>
      </c>
      <c r="AI908">
        <v>1</v>
      </c>
      <c r="AJ908">
        <v>1</v>
      </c>
      <c r="AK908">
        <v>1</v>
      </c>
      <c r="AL908">
        <v>1</v>
      </c>
      <c r="AN908">
        <v>0</v>
      </c>
      <c r="AO908">
        <v>1</v>
      </c>
      <c r="AP908">
        <v>0</v>
      </c>
      <c r="AQ908">
        <v>0</v>
      </c>
      <c r="AR908">
        <v>0</v>
      </c>
      <c r="AS908" t="s">
        <v>4</v>
      </c>
      <c r="AT908">
        <v>0.01</v>
      </c>
      <c r="AU908" t="s">
        <v>4</v>
      </c>
      <c r="AV908">
        <v>0</v>
      </c>
      <c r="AW908">
        <v>2</v>
      </c>
      <c r="AX908">
        <v>16484935</v>
      </c>
      <c r="AY908">
        <v>1</v>
      </c>
      <c r="AZ908">
        <v>0</v>
      </c>
      <c r="BA908">
        <v>896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CX908">
        <f>Y908*Source!I494</f>
        <v>0.122</v>
      </c>
      <c r="CY908">
        <f>AB908</f>
        <v>65.709999999999994</v>
      </c>
      <c r="CZ908">
        <f>AF908</f>
        <v>65.709999999999994</v>
      </c>
      <c r="DA908">
        <f>AJ908</f>
        <v>1</v>
      </c>
      <c r="DB908">
        <v>0</v>
      </c>
    </row>
    <row r="909" spans="1:106" x14ac:dyDescent="0.2">
      <c r="A909">
        <f>ROW(Source!A494)</f>
        <v>494</v>
      </c>
      <c r="B909">
        <v>16483241</v>
      </c>
      <c r="C909">
        <v>16484915</v>
      </c>
      <c r="D909">
        <v>15167588</v>
      </c>
      <c r="E909">
        <v>1</v>
      </c>
      <c r="F909">
        <v>1</v>
      </c>
      <c r="G909">
        <v>1</v>
      </c>
      <c r="H909">
        <v>3</v>
      </c>
      <c r="I909" t="s">
        <v>887</v>
      </c>
      <c r="J909" t="s">
        <v>888</v>
      </c>
      <c r="K909" t="s">
        <v>889</v>
      </c>
      <c r="L909">
        <v>1346</v>
      </c>
      <c r="N909">
        <v>1009</v>
      </c>
      <c r="O909" t="s">
        <v>550</v>
      </c>
      <c r="P909" t="s">
        <v>550</v>
      </c>
      <c r="Q909">
        <v>1</v>
      </c>
      <c r="W909">
        <v>0</v>
      </c>
      <c r="X909">
        <v>-1088866022</v>
      </c>
      <c r="Y909">
        <v>0.16</v>
      </c>
      <c r="AA909">
        <v>30.4</v>
      </c>
      <c r="AB909">
        <v>0</v>
      </c>
      <c r="AC909">
        <v>0</v>
      </c>
      <c r="AD909">
        <v>0</v>
      </c>
      <c r="AE909">
        <v>30.4</v>
      </c>
      <c r="AF909">
        <v>0</v>
      </c>
      <c r="AG909">
        <v>0</v>
      </c>
      <c r="AH909">
        <v>0</v>
      </c>
      <c r="AI909">
        <v>1</v>
      </c>
      <c r="AJ909">
        <v>1</v>
      </c>
      <c r="AK909">
        <v>1</v>
      </c>
      <c r="AL909">
        <v>1</v>
      </c>
      <c r="AN909">
        <v>0</v>
      </c>
      <c r="AO909">
        <v>1</v>
      </c>
      <c r="AP909">
        <v>0</v>
      </c>
      <c r="AQ909">
        <v>0</v>
      </c>
      <c r="AR909">
        <v>0</v>
      </c>
      <c r="AS909" t="s">
        <v>4</v>
      </c>
      <c r="AT909">
        <v>0.16</v>
      </c>
      <c r="AU909" t="s">
        <v>4</v>
      </c>
      <c r="AV909">
        <v>0</v>
      </c>
      <c r="AW909">
        <v>2</v>
      </c>
      <c r="AX909">
        <v>16484936</v>
      </c>
      <c r="AY909">
        <v>1</v>
      </c>
      <c r="AZ909">
        <v>0</v>
      </c>
      <c r="BA909">
        <v>897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CX909">
        <f>Y909*Source!I494</f>
        <v>1.952</v>
      </c>
      <c r="CY909">
        <f>AA909</f>
        <v>30.4</v>
      </c>
      <c r="CZ909">
        <f>AE909</f>
        <v>30.4</v>
      </c>
      <c r="DA909">
        <f>AI909</f>
        <v>1</v>
      </c>
      <c r="DB909">
        <v>0</v>
      </c>
    </row>
    <row r="910" spans="1:106" x14ac:dyDescent="0.2">
      <c r="A910">
        <f>ROW(Source!A494)</f>
        <v>494</v>
      </c>
      <c r="B910">
        <v>16483241</v>
      </c>
      <c r="C910">
        <v>16484915</v>
      </c>
      <c r="D910">
        <v>15167600</v>
      </c>
      <c r="E910">
        <v>1</v>
      </c>
      <c r="F910">
        <v>1</v>
      </c>
      <c r="G910">
        <v>1</v>
      </c>
      <c r="H910">
        <v>3</v>
      </c>
      <c r="I910" t="s">
        <v>956</v>
      </c>
      <c r="J910" t="s">
        <v>957</v>
      </c>
      <c r="K910" t="s">
        <v>958</v>
      </c>
      <c r="L910">
        <v>1308</v>
      </c>
      <c r="N910">
        <v>1003</v>
      </c>
      <c r="O910" t="s">
        <v>38</v>
      </c>
      <c r="P910" t="s">
        <v>38</v>
      </c>
      <c r="Q910">
        <v>100</v>
      </c>
      <c r="W910">
        <v>0</v>
      </c>
      <c r="X910">
        <v>568244124</v>
      </c>
      <c r="Y910">
        <v>5.5E-2</v>
      </c>
      <c r="AA910">
        <v>120</v>
      </c>
      <c r="AB910">
        <v>0</v>
      </c>
      <c r="AC910">
        <v>0</v>
      </c>
      <c r="AD910">
        <v>0</v>
      </c>
      <c r="AE910">
        <v>120</v>
      </c>
      <c r="AF910">
        <v>0</v>
      </c>
      <c r="AG910">
        <v>0</v>
      </c>
      <c r="AH910">
        <v>0</v>
      </c>
      <c r="AI910">
        <v>1</v>
      </c>
      <c r="AJ910">
        <v>1</v>
      </c>
      <c r="AK910">
        <v>1</v>
      </c>
      <c r="AL910">
        <v>1</v>
      </c>
      <c r="AN910">
        <v>0</v>
      </c>
      <c r="AO910">
        <v>1</v>
      </c>
      <c r="AP910">
        <v>0</v>
      </c>
      <c r="AQ910">
        <v>0</v>
      </c>
      <c r="AR910">
        <v>0</v>
      </c>
      <c r="AS910" t="s">
        <v>4</v>
      </c>
      <c r="AT910">
        <v>5.5E-2</v>
      </c>
      <c r="AU910" t="s">
        <v>4</v>
      </c>
      <c r="AV910">
        <v>0</v>
      </c>
      <c r="AW910">
        <v>2</v>
      </c>
      <c r="AX910">
        <v>16484937</v>
      </c>
      <c r="AY910">
        <v>1</v>
      </c>
      <c r="AZ910">
        <v>0</v>
      </c>
      <c r="BA910">
        <v>898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CX910">
        <f>Y910*Source!I494</f>
        <v>0.67099999999999993</v>
      </c>
      <c r="CY910">
        <f>AA910</f>
        <v>120</v>
      </c>
      <c r="CZ910">
        <f>AE910</f>
        <v>120</v>
      </c>
      <c r="DA910">
        <f>AI910</f>
        <v>1</v>
      </c>
      <c r="DB910">
        <v>0</v>
      </c>
    </row>
    <row r="911" spans="1:106" x14ac:dyDescent="0.2">
      <c r="A911">
        <f>ROW(Source!A494)</f>
        <v>494</v>
      </c>
      <c r="B911">
        <v>16483241</v>
      </c>
      <c r="C911">
        <v>16484915</v>
      </c>
      <c r="D911">
        <v>15203834</v>
      </c>
      <c r="E911">
        <v>1</v>
      </c>
      <c r="F911">
        <v>1</v>
      </c>
      <c r="G911">
        <v>1</v>
      </c>
      <c r="H911">
        <v>3</v>
      </c>
      <c r="I911" t="s">
        <v>893</v>
      </c>
      <c r="J911" t="s">
        <v>894</v>
      </c>
      <c r="K911" t="s">
        <v>895</v>
      </c>
      <c r="L911">
        <v>1346</v>
      </c>
      <c r="N911">
        <v>1009</v>
      </c>
      <c r="O911" t="s">
        <v>550</v>
      </c>
      <c r="P911" t="s">
        <v>550</v>
      </c>
      <c r="Q911">
        <v>1</v>
      </c>
      <c r="W911">
        <v>0</v>
      </c>
      <c r="X911">
        <v>210558753</v>
      </c>
      <c r="Y911">
        <v>0.05</v>
      </c>
      <c r="AA911">
        <v>28.6</v>
      </c>
      <c r="AB911">
        <v>0</v>
      </c>
      <c r="AC911">
        <v>0</v>
      </c>
      <c r="AD911">
        <v>0</v>
      </c>
      <c r="AE911">
        <v>28.6</v>
      </c>
      <c r="AF911">
        <v>0</v>
      </c>
      <c r="AG911">
        <v>0</v>
      </c>
      <c r="AH911">
        <v>0</v>
      </c>
      <c r="AI911">
        <v>1</v>
      </c>
      <c r="AJ911">
        <v>1</v>
      </c>
      <c r="AK911">
        <v>1</v>
      </c>
      <c r="AL911">
        <v>1</v>
      </c>
      <c r="AN911">
        <v>0</v>
      </c>
      <c r="AO911">
        <v>1</v>
      </c>
      <c r="AP911">
        <v>0</v>
      </c>
      <c r="AQ911">
        <v>0</v>
      </c>
      <c r="AR911">
        <v>0</v>
      </c>
      <c r="AS911" t="s">
        <v>4</v>
      </c>
      <c r="AT911">
        <v>0.05</v>
      </c>
      <c r="AU911" t="s">
        <v>4</v>
      </c>
      <c r="AV911">
        <v>0</v>
      </c>
      <c r="AW911">
        <v>2</v>
      </c>
      <c r="AX911">
        <v>16484938</v>
      </c>
      <c r="AY911">
        <v>1</v>
      </c>
      <c r="AZ911">
        <v>0</v>
      </c>
      <c r="BA911">
        <v>899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CX911">
        <f>Y911*Source!I494</f>
        <v>0.61</v>
      </c>
      <c r="CY911">
        <f>AA911</f>
        <v>28.6</v>
      </c>
      <c r="CZ911">
        <f>AE911</f>
        <v>28.6</v>
      </c>
      <c r="DA911">
        <f>AI911</f>
        <v>1</v>
      </c>
      <c r="DB911">
        <v>0</v>
      </c>
    </row>
    <row r="912" spans="1:106" x14ac:dyDescent="0.2">
      <c r="A912">
        <f>ROW(Source!A494)</f>
        <v>494</v>
      </c>
      <c r="B912">
        <v>16483241</v>
      </c>
      <c r="C912">
        <v>16484915</v>
      </c>
      <c r="D912">
        <v>15221611</v>
      </c>
      <c r="E912">
        <v>1</v>
      </c>
      <c r="F912">
        <v>1</v>
      </c>
      <c r="G912">
        <v>1</v>
      </c>
      <c r="H912">
        <v>3</v>
      </c>
      <c r="I912" t="s">
        <v>625</v>
      </c>
      <c r="J912" t="s">
        <v>627</v>
      </c>
      <c r="K912" t="s">
        <v>626</v>
      </c>
      <c r="L912">
        <v>1477</v>
      </c>
      <c r="N912">
        <v>1013</v>
      </c>
      <c r="O912" t="s">
        <v>419</v>
      </c>
      <c r="P912" t="s">
        <v>421</v>
      </c>
      <c r="Q912">
        <v>1</v>
      </c>
      <c r="W912">
        <v>0</v>
      </c>
      <c r="X912">
        <v>1306444111</v>
      </c>
      <c r="Y912">
        <v>0.1</v>
      </c>
      <c r="AA912">
        <v>1150.19</v>
      </c>
      <c r="AB912">
        <v>0</v>
      </c>
      <c r="AC912">
        <v>0</v>
      </c>
      <c r="AD912">
        <v>0</v>
      </c>
      <c r="AE912">
        <v>1150.19</v>
      </c>
      <c r="AF912">
        <v>0</v>
      </c>
      <c r="AG912">
        <v>0</v>
      </c>
      <c r="AH912">
        <v>0</v>
      </c>
      <c r="AI912">
        <v>1</v>
      </c>
      <c r="AJ912">
        <v>1</v>
      </c>
      <c r="AK912">
        <v>1</v>
      </c>
      <c r="AL912">
        <v>1</v>
      </c>
      <c r="AN912">
        <v>0</v>
      </c>
      <c r="AO912">
        <v>0</v>
      </c>
      <c r="AP912">
        <v>0</v>
      </c>
      <c r="AQ912">
        <v>0</v>
      </c>
      <c r="AR912">
        <v>0</v>
      </c>
      <c r="AS912" t="s">
        <v>4</v>
      </c>
      <c r="AT912">
        <v>0.1</v>
      </c>
      <c r="AU912" t="s">
        <v>4</v>
      </c>
      <c r="AV912">
        <v>0</v>
      </c>
      <c r="AW912">
        <v>1</v>
      </c>
      <c r="AX912">
        <v>-1</v>
      </c>
      <c r="AY912">
        <v>0</v>
      </c>
      <c r="AZ912">
        <v>0</v>
      </c>
      <c r="BA912" t="s">
        <v>4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CX912">
        <f>Y912*Source!I494</f>
        <v>1.22</v>
      </c>
      <c r="CY912">
        <f>AA912</f>
        <v>1150.19</v>
      </c>
      <c r="CZ912">
        <f>AE912</f>
        <v>1150.19</v>
      </c>
      <c r="DA912">
        <f>AI912</f>
        <v>1</v>
      </c>
      <c r="DB912">
        <v>0</v>
      </c>
    </row>
    <row r="913" spans="1:106" x14ac:dyDescent="0.2">
      <c r="A913">
        <f>ROW(Source!A494)</f>
        <v>494</v>
      </c>
      <c r="B913">
        <v>16483241</v>
      </c>
      <c r="C913">
        <v>16484915</v>
      </c>
      <c r="D913">
        <v>15164559</v>
      </c>
      <c r="E913">
        <v>17</v>
      </c>
      <c r="F913">
        <v>1</v>
      </c>
      <c r="G913">
        <v>1</v>
      </c>
      <c r="H913">
        <v>3</v>
      </c>
      <c r="I913" t="s">
        <v>908</v>
      </c>
      <c r="J913" t="s">
        <v>4</v>
      </c>
      <c r="K913" t="s">
        <v>909</v>
      </c>
      <c r="L913">
        <v>1374</v>
      </c>
      <c r="N913">
        <v>1013</v>
      </c>
      <c r="O913" t="s">
        <v>910</v>
      </c>
      <c r="P913" t="s">
        <v>910</v>
      </c>
      <c r="Q913">
        <v>1</v>
      </c>
      <c r="W913">
        <v>0</v>
      </c>
      <c r="X913">
        <v>-1731369543</v>
      </c>
      <c r="Y913">
        <v>0.71</v>
      </c>
      <c r="AA913">
        <v>1</v>
      </c>
      <c r="AB913">
        <v>0</v>
      </c>
      <c r="AC913">
        <v>0</v>
      </c>
      <c r="AD913">
        <v>0</v>
      </c>
      <c r="AE913">
        <v>1</v>
      </c>
      <c r="AF913">
        <v>0</v>
      </c>
      <c r="AG913">
        <v>0</v>
      </c>
      <c r="AH913">
        <v>0</v>
      </c>
      <c r="AI913">
        <v>1</v>
      </c>
      <c r="AJ913">
        <v>1</v>
      </c>
      <c r="AK913">
        <v>1</v>
      </c>
      <c r="AL913">
        <v>1</v>
      </c>
      <c r="AN913">
        <v>0</v>
      </c>
      <c r="AO913">
        <v>1</v>
      </c>
      <c r="AP913">
        <v>0</v>
      </c>
      <c r="AQ913">
        <v>0</v>
      </c>
      <c r="AR913">
        <v>0</v>
      </c>
      <c r="AS913" t="s">
        <v>4</v>
      </c>
      <c r="AT913">
        <v>0.71</v>
      </c>
      <c r="AU913" t="s">
        <v>4</v>
      </c>
      <c r="AV913">
        <v>0</v>
      </c>
      <c r="AW913">
        <v>2</v>
      </c>
      <c r="AX913">
        <v>16484939</v>
      </c>
      <c r="AY913">
        <v>1</v>
      </c>
      <c r="AZ913">
        <v>0</v>
      </c>
      <c r="BA913">
        <v>900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CX913">
        <f>Y913*Source!I494</f>
        <v>8.661999999999999</v>
      </c>
      <c r="CY913">
        <f>AA913</f>
        <v>1</v>
      </c>
      <c r="CZ913">
        <f>AE913</f>
        <v>1</v>
      </c>
      <c r="DA913">
        <f>AI913</f>
        <v>1</v>
      </c>
      <c r="DB913">
        <v>0</v>
      </c>
    </row>
    <row r="914" spans="1:106" x14ac:dyDescent="0.2">
      <c r="A914">
        <f>ROW(Source!A495)</f>
        <v>495</v>
      </c>
      <c r="B914">
        <v>16483255</v>
      </c>
      <c r="C914">
        <v>16484915</v>
      </c>
      <c r="D914">
        <v>15430397</v>
      </c>
      <c r="E914">
        <v>1</v>
      </c>
      <c r="F914">
        <v>1</v>
      </c>
      <c r="G914">
        <v>1</v>
      </c>
      <c r="H914">
        <v>1</v>
      </c>
      <c r="I914" t="s">
        <v>761</v>
      </c>
      <c r="J914" t="s">
        <v>4</v>
      </c>
      <c r="K914" t="s">
        <v>762</v>
      </c>
      <c r="L914">
        <v>1191</v>
      </c>
      <c r="N914">
        <v>1013</v>
      </c>
      <c r="O914" t="s">
        <v>695</v>
      </c>
      <c r="P914" t="s">
        <v>695</v>
      </c>
      <c r="Q914">
        <v>1</v>
      </c>
      <c r="W914">
        <v>0</v>
      </c>
      <c r="X914">
        <v>-1081351934</v>
      </c>
      <c r="Y914">
        <v>3.76</v>
      </c>
      <c r="AA914">
        <v>0</v>
      </c>
      <c r="AB914">
        <v>0</v>
      </c>
      <c r="AC914">
        <v>0</v>
      </c>
      <c r="AD914">
        <v>61.38</v>
      </c>
      <c r="AE914">
        <v>0</v>
      </c>
      <c r="AF914">
        <v>0</v>
      </c>
      <c r="AG914">
        <v>0</v>
      </c>
      <c r="AH914">
        <v>9.4</v>
      </c>
      <c r="AI914">
        <v>1</v>
      </c>
      <c r="AJ914">
        <v>1</v>
      </c>
      <c r="AK914">
        <v>1</v>
      </c>
      <c r="AL914">
        <v>6.53</v>
      </c>
      <c r="AN914">
        <v>0</v>
      </c>
      <c r="AO914">
        <v>1</v>
      </c>
      <c r="AP914">
        <v>0</v>
      </c>
      <c r="AQ914">
        <v>0</v>
      </c>
      <c r="AR914">
        <v>0</v>
      </c>
      <c r="AS914" t="s">
        <v>4</v>
      </c>
      <c r="AT914">
        <v>3.76</v>
      </c>
      <c r="AU914" t="s">
        <v>4</v>
      </c>
      <c r="AV914">
        <v>1</v>
      </c>
      <c r="AW914">
        <v>2</v>
      </c>
      <c r="AX914">
        <v>16484932</v>
      </c>
      <c r="AY914">
        <v>1</v>
      </c>
      <c r="AZ914">
        <v>0</v>
      </c>
      <c r="BA914">
        <v>901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CX914">
        <f>Y914*Source!I495</f>
        <v>45.871999999999993</v>
      </c>
      <c r="CY914">
        <f>AD914</f>
        <v>61.38</v>
      </c>
      <c r="CZ914">
        <f>AH914</f>
        <v>9.4</v>
      </c>
      <c r="DA914">
        <f>AL914</f>
        <v>6.53</v>
      </c>
      <c r="DB914">
        <v>0</v>
      </c>
    </row>
    <row r="915" spans="1:106" x14ac:dyDescent="0.2">
      <c r="A915">
        <f>ROW(Source!A495)</f>
        <v>495</v>
      </c>
      <c r="B915">
        <v>16483255</v>
      </c>
      <c r="C915">
        <v>16484915</v>
      </c>
      <c r="D915">
        <v>15430395</v>
      </c>
      <c r="E915">
        <v>1</v>
      </c>
      <c r="F915">
        <v>1</v>
      </c>
      <c r="G915">
        <v>1</v>
      </c>
      <c r="H915">
        <v>1</v>
      </c>
      <c r="I915" t="s">
        <v>696</v>
      </c>
      <c r="J915" t="s">
        <v>4</v>
      </c>
      <c r="K915" t="s">
        <v>697</v>
      </c>
      <c r="L915">
        <v>1191</v>
      </c>
      <c r="N915">
        <v>1013</v>
      </c>
      <c r="O915" t="s">
        <v>695</v>
      </c>
      <c r="P915" t="s">
        <v>695</v>
      </c>
      <c r="Q915">
        <v>1</v>
      </c>
      <c r="W915">
        <v>0</v>
      </c>
      <c r="X915">
        <v>-1417349443</v>
      </c>
      <c r="Y915">
        <v>0.02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1</v>
      </c>
      <c r="AJ915">
        <v>1</v>
      </c>
      <c r="AK915">
        <v>6.53</v>
      </c>
      <c r="AL915">
        <v>1</v>
      </c>
      <c r="AN915">
        <v>0</v>
      </c>
      <c r="AO915">
        <v>1</v>
      </c>
      <c r="AP915">
        <v>0</v>
      </c>
      <c r="AQ915">
        <v>0</v>
      </c>
      <c r="AR915">
        <v>0</v>
      </c>
      <c r="AS915" t="s">
        <v>4</v>
      </c>
      <c r="AT915">
        <v>0.02</v>
      </c>
      <c r="AU915" t="s">
        <v>4</v>
      </c>
      <c r="AV915">
        <v>2</v>
      </c>
      <c r="AW915">
        <v>2</v>
      </c>
      <c r="AX915">
        <v>16484933</v>
      </c>
      <c r="AY915">
        <v>1</v>
      </c>
      <c r="AZ915">
        <v>0</v>
      </c>
      <c r="BA915">
        <v>902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CX915">
        <f>Y915*Source!I495</f>
        <v>0.24399999999999999</v>
      </c>
      <c r="CY915">
        <f>AD915</f>
        <v>0</v>
      </c>
      <c r="CZ915">
        <f>AH915</f>
        <v>0</v>
      </c>
      <c r="DA915">
        <f>AL915</f>
        <v>1</v>
      </c>
      <c r="DB915">
        <v>0</v>
      </c>
    </row>
    <row r="916" spans="1:106" x14ac:dyDescent="0.2">
      <c r="A916">
        <f>ROW(Source!A495)</f>
        <v>495</v>
      </c>
      <c r="B916">
        <v>16483255</v>
      </c>
      <c r="C916">
        <v>16484915</v>
      </c>
      <c r="D916">
        <v>15247680</v>
      </c>
      <c r="E916">
        <v>1</v>
      </c>
      <c r="F916">
        <v>1</v>
      </c>
      <c r="G916">
        <v>1</v>
      </c>
      <c r="H916">
        <v>2</v>
      </c>
      <c r="I916" t="s">
        <v>726</v>
      </c>
      <c r="J916" t="s">
        <v>727</v>
      </c>
      <c r="K916" t="s">
        <v>728</v>
      </c>
      <c r="L916">
        <v>1368</v>
      </c>
      <c r="N916">
        <v>1011</v>
      </c>
      <c r="O916" t="s">
        <v>701</v>
      </c>
      <c r="P916" t="s">
        <v>701</v>
      </c>
      <c r="Q916">
        <v>1</v>
      </c>
      <c r="W916">
        <v>0</v>
      </c>
      <c r="X916">
        <v>-1718674368</v>
      </c>
      <c r="Y916">
        <v>0.01</v>
      </c>
      <c r="AA916">
        <v>0</v>
      </c>
      <c r="AB916">
        <v>731.29</v>
      </c>
      <c r="AC916">
        <v>13.5</v>
      </c>
      <c r="AD916">
        <v>0</v>
      </c>
      <c r="AE916">
        <v>0</v>
      </c>
      <c r="AF916">
        <v>111.99</v>
      </c>
      <c r="AG916">
        <v>13.5</v>
      </c>
      <c r="AH916">
        <v>0</v>
      </c>
      <c r="AI916">
        <v>1</v>
      </c>
      <c r="AJ916">
        <v>6.53</v>
      </c>
      <c r="AK916">
        <v>1</v>
      </c>
      <c r="AL916">
        <v>1</v>
      </c>
      <c r="AN916">
        <v>0</v>
      </c>
      <c r="AO916">
        <v>1</v>
      </c>
      <c r="AP916">
        <v>0</v>
      </c>
      <c r="AQ916">
        <v>0</v>
      </c>
      <c r="AR916">
        <v>0</v>
      </c>
      <c r="AS916" t="s">
        <v>4</v>
      </c>
      <c r="AT916">
        <v>0.01</v>
      </c>
      <c r="AU916" t="s">
        <v>4</v>
      </c>
      <c r="AV916">
        <v>0</v>
      </c>
      <c r="AW916">
        <v>2</v>
      </c>
      <c r="AX916">
        <v>16484934</v>
      </c>
      <c r="AY916">
        <v>1</v>
      </c>
      <c r="AZ916">
        <v>0</v>
      </c>
      <c r="BA916">
        <v>903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CX916">
        <f>Y916*Source!I495</f>
        <v>0.122</v>
      </c>
      <c r="CY916">
        <f>AB916</f>
        <v>731.29</v>
      </c>
      <c r="CZ916">
        <f>AF916</f>
        <v>111.99</v>
      </c>
      <c r="DA916">
        <f>AJ916</f>
        <v>6.53</v>
      </c>
      <c r="DB916">
        <v>0</v>
      </c>
    </row>
    <row r="917" spans="1:106" x14ac:dyDescent="0.2">
      <c r="A917">
        <f>ROW(Source!A495)</f>
        <v>495</v>
      </c>
      <c r="B917">
        <v>16483255</v>
      </c>
      <c r="C917">
        <v>16484915</v>
      </c>
      <c r="D917">
        <v>15249073</v>
      </c>
      <c r="E917">
        <v>1</v>
      </c>
      <c r="F917">
        <v>1</v>
      </c>
      <c r="G917">
        <v>1</v>
      </c>
      <c r="H917">
        <v>2</v>
      </c>
      <c r="I917" t="s">
        <v>698</v>
      </c>
      <c r="J917" t="s">
        <v>699</v>
      </c>
      <c r="K917" t="s">
        <v>700</v>
      </c>
      <c r="L917">
        <v>1368</v>
      </c>
      <c r="N917">
        <v>1011</v>
      </c>
      <c r="O917" t="s">
        <v>701</v>
      </c>
      <c r="P917" t="s">
        <v>701</v>
      </c>
      <c r="Q917">
        <v>1</v>
      </c>
      <c r="W917">
        <v>0</v>
      </c>
      <c r="X917">
        <v>1372534845</v>
      </c>
      <c r="Y917">
        <v>0.01</v>
      </c>
      <c r="AA917">
        <v>0</v>
      </c>
      <c r="AB917">
        <v>429.09</v>
      </c>
      <c r="AC917">
        <v>11.6</v>
      </c>
      <c r="AD917">
        <v>0</v>
      </c>
      <c r="AE917">
        <v>0</v>
      </c>
      <c r="AF917">
        <v>65.709999999999994</v>
      </c>
      <c r="AG917">
        <v>11.6</v>
      </c>
      <c r="AH917">
        <v>0</v>
      </c>
      <c r="AI917">
        <v>1</v>
      </c>
      <c r="AJ917">
        <v>6.53</v>
      </c>
      <c r="AK917">
        <v>1</v>
      </c>
      <c r="AL917">
        <v>1</v>
      </c>
      <c r="AN917">
        <v>0</v>
      </c>
      <c r="AO917">
        <v>1</v>
      </c>
      <c r="AP917">
        <v>0</v>
      </c>
      <c r="AQ917">
        <v>0</v>
      </c>
      <c r="AR917">
        <v>0</v>
      </c>
      <c r="AS917" t="s">
        <v>4</v>
      </c>
      <c r="AT917">
        <v>0.01</v>
      </c>
      <c r="AU917" t="s">
        <v>4</v>
      </c>
      <c r="AV917">
        <v>0</v>
      </c>
      <c r="AW917">
        <v>2</v>
      </c>
      <c r="AX917">
        <v>16484935</v>
      </c>
      <c r="AY917">
        <v>1</v>
      </c>
      <c r="AZ917">
        <v>0</v>
      </c>
      <c r="BA917">
        <v>904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CX917">
        <f>Y917*Source!I495</f>
        <v>0.122</v>
      </c>
      <c r="CY917">
        <f>AB917</f>
        <v>429.09</v>
      </c>
      <c r="CZ917">
        <f>AF917</f>
        <v>65.709999999999994</v>
      </c>
      <c r="DA917">
        <f>AJ917</f>
        <v>6.53</v>
      </c>
      <c r="DB917">
        <v>0</v>
      </c>
    </row>
    <row r="918" spans="1:106" x14ac:dyDescent="0.2">
      <c r="A918">
        <f>ROW(Source!A495)</f>
        <v>495</v>
      </c>
      <c r="B918">
        <v>16483255</v>
      </c>
      <c r="C918">
        <v>16484915</v>
      </c>
      <c r="D918">
        <v>15167588</v>
      </c>
      <c r="E918">
        <v>1</v>
      </c>
      <c r="F918">
        <v>1</v>
      </c>
      <c r="G918">
        <v>1</v>
      </c>
      <c r="H918">
        <v>3</v>
      </c>
      <c r="I918" t="s">
        <v>887</v>
      </c>
      <c r="J918" t="s">
        <v>888</v>
      </c>
      <c r="K918" t="s">
        <v>889</v>
      </c>
      <c r="L918">
        <v>1346</v>
      </c>
      <c r="N918">
        <v>1009</v>
      </c>
      <c r="O918" t="s">
        <v>550</v>
      </c>
      <c r="P918" t="s">
        <v>550</v>
      </c>
      <c r="Q918">
        <v>1</v>
      </c>
      <c r="W918">
        <v>0</v>
      </c>
      <c r="X918">
        <v>-1088866022</v>
      </c>
      <c r="Y918">
        <v>0.16</v>
      </c>
      <c r="AA918">
        <v>198.51</v>
      </c>
      <c r="AB918">
        <v>0</v>
      </c>
      <c r="AC918">
        <v>0</v>
      </c>
      <c r="AD918">
        <v>0</v>
      </c>
      <c r="AE918">
        <v>30.4</v>
      </c>
      <c r="AF918">
        <v>0</v>
      </c>
      <c r="AG918">
        <v>0</v>
      </c>
      <c r="AH918">
        <v>0</v>
      </c>
      <c r="AI918">
        <v>6.53</v>
      </c>
      <c r="AJ918">
        <v>1</v>
      </c>
      <c r="AK918">
        <v>1</v>
      </c>
      <c r="AL918">
        <v>1</v>
      </c>
      <c r="AN918">
        <v>0</v>
      </c>
      <c r="AO918">
        <v>1</v>
      </c>
      <c r="AP918">
        <v>0</v>
      </c>
      <c r="AQ918">
        <v>0</v>
      </c>
      <c r="AR918">
        <v>0</v>
      </c>
      <c r="AS918" t="s">
        <v>4</v>
      </c>
      <c r="AT918">
        <v>0.16</v>
      </c>
      <c r="AU918" t="s">
        <v>4</v>
      </c>
      <c r="AV918">
        <v>0</v>
      </c>
      <c r="AW918">
        <v>2</v>
      </c>
      <c r="AX918">
        <v>16484936</v>
      </c>
      <c r="AY918">
        <v>1</v>
      </c>
      <c r="AZ918">
        <v>0</v>
      </c>
      <c r="BA918">
        <v>905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CX918">
        <f>Y918*Source!I495</f>
        <v>1.952</v>
      </c>
      <c r="CY918">
        <f>AA918</f>
        <v>198.51</v>
      </c>
      <c r="CZ918">
        <f>AE918</f>
        <v>30.4</v>
      </c>
      <c r="DA918">
        <f>AI918</f>
        <v>6.53</v>
      </c>
      <c r="DB918">
        <v>0</v>
      </c>
    </row>
    <row r="919" spans="1:106" x14ac:dyDescent="0.2">
      <c r="A919">
        <f>ROW(Source!A495)</f>
        <v>495</v>
      </c>
      <c r="B919">
        <v>16483255</v>
      </c>
      <c r="C919">
        <v>16484915</v>
      </c>
      <c r="D919">
        <v>15167600</v>
      </c>
      <c r="E919">
        <v>1</v>
      </c>
      <c r="F919">
        <v>1</v>
      </c>
      <c r="G919">
        <v>1</v>
      </c>
      <c r="H919">
        <v>3</v>
      </c>
      <c r="I919" t="s">
        <v>956</v>
      </c>
      <c r="J919" t="s">
        <v>957</v>
      </c>
      <c r="K919" t="s">
        <v>958</v>
      </c>
      <c r="L919">
        <v>1308</v>
      </c>
      <c r="N919">
        <v>1003</v>
      </c>
      <c r="O919" t="s">
        <v>38</v>
      </c>
      <c r="P919" t="s">
        <v>38</v>
      </c>
      <c r="Q919">
        <v>100</v>
      </c>
      <c r="W919">
        <v>0</v>
      </c>
      <c r="X919">
        <v>568244124</v>
      </c>
      <c r="Y919">
        <v>5.5E-2</v>
      </c>
      <c r="AA919">
        <v>783.6</v>
      </c>
      <c r="AB919">
        <v>0</v>
      </c>
      <c r="AC919">
        <v>0</v>
      </c>
      <c r="AD919">
        <v>0</v>
      </c>
      <c r="AE919">
        <v>120</v>
      </c>
      <c r="AF919">
        <v>0</v>
      </c>
      <c r="AG919">
        <v>0</v>
      </c>
      <c r="AH919">
        <v>0</v>
      </c>
      <c r="AI919">
        <v>6.53</v>
      </c>
      <c r="AJ919">
        <v>1</v>
      </c>
      <c r="AK919">
        <v>1</v>
      </c>
      <c r="AL919">
        <v>1</v>
      </c>
      <c r="AN919">
        <v>0</v>
      </c>
      <c r="AO919">
        <v>1</v>
      </c>
      <c r="AP919">
        <v>0</v>
      </c>
      <c r="AQ919">
        <v>0</v>
      </c>
      <c r="AR919">
        <v>0</v>
      </c>
      <c r="AS919" t="s">
        <v>4</v>
      </c>
      <c r="AT919">
        <v>5.5E-2</v>
      </c>
      <c r="AU919" t="s">
        <v>4</v>
      </c>
      <c r="AV919">
        <v>0</v>
      </c>
      <c r="AW919">
        <v>2</v>
      </c>
      <c r="AX919">
        <v>16484937</v>
      </c>
      <c r="AY919">
        <v>1</v>
      </c>
      <c r="AZ919">
        <v>0</v>
      </c>
      <c r="BA919">
        <v>906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CX919">
        <f>Y919*Source!I495</f>
        <v>0.67099999999999993</v>
      </c>
      <c r="CY919">
        <f>AA919</f>
        <v>783.6</v>
      </c>
      <c r="CZ919">
        <f>AE919</f>
        <v>120</v>
      </c>
      <c r="DA919">
        <f>AI919</f>
        <v>6.53</v>
      </c>
      <c r="DB919">
        <v>0</v>
      </c>
    </row>
    <row r="920" spans="1:106" x14ac:dyDescent="0.2">
      <c r="A920">
        <f>ROW(Source!A495)</f>
        <v>495</v>
      </c>
      <c r="B920">
        <v>16483255</v>
      </c>
      <c r="C920">
        <v>16484915</v>
      </c>
      <c r="D920">
        <v>15203834</v>
      </c>
      <c r="E920">
        <v>1</v>
      </c>
      <c r="F920">
        <v>1</v>
      </c>
      <c r="G920">
        <v>1</v>
      </c>
      <c r="H920">
        <v>3</v>
      </c>
      <c r="I920" t="s">
        <v>893</v>
      </c>
      <c r="J920" t="s">
        <v>894</v>
      </c>
      <c r="K920" t="s">
        <v>895</v>
      </c>
      <c r="L920">
        <v>1346</v>
      </c>
      <c r="N920">
        <v>1009</v>
      </c>
      <c r="O920" t="s">
        <v>550</v>
      </c>
      <c r="P920" t="s">
        <v>550</v>
      </c>
      <c r="Q920">
        <v>1</v>
      </c>
      <c r="W920">
        <v>0</v>
      </c>
      <c r="X920">
        <v>210558753</v>
      </c>
      <c r="Y920">
        <v>0.05</v>
      </c>
      <c r="AA920">
        <v>186.76</v>
      </c>
      <c r="AB920">
        <v>0</v>
      </c>
      <c r="AC920">
        <v>0</v>
      </c>
      <c r="AD920">
        <v>0</v>
      </c>
      <c r="AE920">
        <v>28.6</v>
      </c>
      <c r="AF920">
        <v>0</v>
      </c>
      <c r="AG920">
        <v>0</v>
      </c>
      <c r="AH920">
        <v>0</v>
      </c>
      <c r="AI920">
        <v>6.53</v>
      </c>
      <c r="AJ920">
        <v>1</v>
      </c>
      <c r="AK920">
        <v>1</v>
      </c>
      <c r="AL920">
        <v>1</v>
      </c>
      <c r="AN920">
        <v>0</v>
      </c>
      <c r="AO920">
        <v>1</v>
      </c>
      <c r="AP920">
        <v>0</v>
      </c>
      <c r="AQ920">
        <v>0</v>
      </c>
      <c r="AR920">
        <v>0</v>
      </c>
      <c r="AS920" t="s">
        <v>4</v>
      </c>
      <c r="AT920">
        <v>0.05</v>
      </c>
      <c r="AU920" t="s">
        <v>4</v>
      </c>
      <c r="AV920">
        <v>0</v>
      </c>
      <c r="AW920">
        <v>2</v>
      </c>
      <c r="AX920">
        <v>16484938</v>
      </c>
      <c r="AY920">
        <v>1</v>
      </c>
      <c r="AZ920">
        <v>0</v>
      </c>
      <c r="BA920">
        <v>907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CX920">
        <f>Y920*Source!I495</f>
        <v>0.61</v>
      </c>
      <c r="CY920">
        <f>AA920</f>
        <v>186.76</v>
      </c>
      <c r="CZ920">
        <f>AE920</f>
        <v>28.6</v>
      </c>
      <c r="DA920">
        <f>AI920</f>
        <v>6.53</v>
      </c>
      <c r="DB920">
        <v>0</v>
      </c>
    </row>
    <row r="921" spans="1:106" x14ac:dyDescent="0.2">
      <c r="A921">
        <f>ROW(Source!A495)</f>
        <v>495</v>
      </c>
      <c r="B921">
        <v>16483255</v>
      </c>
      <c r="C921">
        <v>16484915</v>
      </c>
      <c r="D921">
        <v>15221611</v>
      </c>
      <c r="E921">
        <v>1</v>
      </c>
      <c r="F921">
        <v>1</v>
      </c>
      <c r="G921">
        <v>1</v>
      </c>
      <c r="H921">
        <v>3</v>
      </c>
      <c r="I921" t="s">
        <v>625</v>
      </c>
      <c r="J921" t="s">
        <v>627</v>
      </c>
      <c r="K921" t="s">
        <v>626</v>
      </c>
      <c r="L921">
        <v>1477</v>
      </c>
      <c r="N921">
        <v>1013</v>
      </c>
      <c r="O921" t="s">
        <v>419</v>
      </c>
      <c r="P921" t="s">
        <v>421</v>
      </c>
      <c r="Q921">
        <v>1</v>
      </c>
      <c r="W921">
        <v>0</v>
      </c>
      <c r="X921">
        <v>1306444111</v>
      </c>
      <c r="Y921">
        <v>0.1</v>
      </c>
      <c r="AA921">
        <v>7510.74</v>
      </c>
      <c r="AB921">
        <v>0</v>
      </c>
      <c r="AC921">
        <v>0</v>
      </c>
      <c r="AD921">
        <v>0</v>
      </c>
      <c r="AE921">
        <v>1150.19</v>
      </c>
      <c r="AF921">
        <v>0</v>
      </c>
      <c r="AG921">
        <v>0</v>
      </c>
      <c r="AH921">
        <v>0</v>
      </c>
      <c r="AI921">
        <v>6.53</v>
      </c>
      <c r="AJ921">
        <v>1</v>
      </c>
      <c r="AK921">
        <v>1</v>
      </c>
      <c r="AL921">
        <v>1</v>
      </c>
      <c r="AN921">
        <v>0</v>
      </c>
      <c r="AO921">
        <v>0</v>
      </c>
      <c r="AP921">
        <v>0</v>
      </c>
      <c r="AQ921">
        <v>0</v>
      </c>
      <c r="AR921">
        <v>0</v>
      </c>
      <c r="AS921" t="s">
        <v>4</v>
      </c>
      <c r="AT921">
        <v>0.1</v>
      </c>
      <c r="AU921" t="s">
        <v>4</v>
      </c>
      <c r="AV921">
        <v>0</v>
      </c>
      <c r="AW921">
        <v>1</v>
      </c>
      <c r="AX921">
        <v>-1</v>
      </c>
      <c r="AY921">
        <v>0</v>
      </c>
      <c r="AZ921">
        <v>0</v>
      </c>
      <c r="BA921" t="s">
        <v>4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CX921">
        <f>Y921*Source!I495</f>
        <v>1.22</v>
      </c>
      <c r="CY921">
        <f>AA921</f>
        <v>7510.74</v>
      </c>
      <c r="CZ921">
        <f>AE921</f>
        <v>1150.19</v>
      </c>
      <c r="DA921">
        <f>AI921</f>
        <v>6.53</v>
      </c>
      <c r="DB921">
        <v>0</v>
      </c>
    </row>
    <row r="922" spans="1:106" x14ac:dyDescent="0.2">
      <c r="A922">
        <f>ROW(Source!A495)</f>
        <v>495</v>
      </c>
      <c r="B922">
        <v>16483255</v>
      </c>
      <c r="C922">
        <v>16484915</v>
      </c>
      <c r="D922">
        <v>15164559</v>
      </c>
      <c r="E922">
        <v>17</v>
      </c>
      <c r="F922">
        <v>1</v>
      </c>
      <c r="G922">
        <v>1</v>
      </c>
      <c r="H922">
        <v>3</v>
      </c>
      <c r="I922" t="s">
        <v>908</v>
      </c>
      <c r="J922" t="s">
        <v>4</v>
      </c>
      <c r="K922" t="s">
        <v>909</v>
      </c>
      <c r="L922">
        <v>1374</v>
      </c>
      <c r="N922">
        <v>1013</v>
      </c>
      <c r="O922" t="s">
        <v>910</v>
      </c>
      <c r="P922" t="s">
        <v>910</v>
      </c>
      <c r="Q922">
        <v>1</v>
      </c>
      <c r="W922">
        <v>0</v>
      </c>
      <c r="X922">
        <v>-1731369543</v>
      </c>
      <c r="Y922">
        <v>0.71</v>
      </c>
      <c r="AA922">
        <v>1</v>
      </c>
      <c r="AB922">
        <v>0</v>
      </c>
      <c r="AC922">
        <v>0</v>
      </c>
      <c r="AD922">
        <v>0</v>
      </c>
      <c r="AE922">
        <v>1</v>
      </c>
      <c r="AF922">
        <v>0</v>
      </c>
      <c r="AG922">
        <v>0</v>
      </c>
      <c r="AH922">
        <v>0</v>
      </c>
      <c r="AI922">
        <v>1</v>
      </c>
      <c r="AJ922">
        <v>1</v>
      </c>
      <c r="AK922">
        <v>1</v>
      </c>
      <c r="AL922">
        <v>1</v>
      </c>
      <c r="AN922">
        <v>0</v>
      </c>
      <c r="AO922">
        <v>1</v>
      </c>
      <c r="AP922">
        <v>0</v>
      </c>
      <c r="AQ922">
        <v>0</v>
      </c>
      <c r="AR922">
        <v>0</v>
      </c>
      <c r="AS922" t="s">
        <v>4</v>
      </c>
      <c r="AT922">
        <v>0.71</v>
      </c>
      <c r="AU922" t="s">
        <v>4</v>
      </c>
      <c r="AV922">
        <v>0</v>
      </c>
      <c r="AW922">
        <v>2</v>
      </c>
      <c r="AX922">
        <v>16484939</v>
      </c>
      <c r="AY922">
        <v>1</v>
      </c>
      <c r="AZ922">
        <v>0</v>
      </c>
      <c r="BA922">
        <v>908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CX922">
        <f>Y922*Source!I495</f>
        <v>8.661999999999999</v>
      </c>
      <c r="CY922">
        <f>AA922</f>
        <v>1</v>
      </c>
      <c r="CZ922">
        <f>AE922</f>
        <v>1</v>
      </c>
      <c r="DA922">
        <f>AI922</f>
        <v>1</v>
      </c>
      <c r="DB92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0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16483353</v>
      </c>
      <c r="C1">
        <v>16483330</v>
      </c>
      <c r="D1">
        <v>15446300</v>
      </c>
      <c r="E1">
        <v>1</v>
      </c>
      <c r="F1">
        <v>1</v>
      </c>
      <c r="G1">
        <v>1</v>
      </c>
      <c r="H1">
        <v>1</v>
      </c>
      <c r="I1" t="s">
        <v>693</v>
      </c>
      <c r="J1" t="s">
        <v>4</v>
      </c>
      <c r="K1" t="s">
        <v>694</v>
      </c>
      <c r="L1">
        <v>1191</v>
      </c>
      <c r="N1">
        <v>1013</v>
      </c>
      <c r="O1" t="s">
        <v>695</v>
      </c>
      <c r="P1" t="s">
        <v>695</v>
      </c>
      <c r="Q1">
        <v>1</v>
      </c>
      <c r="X1">
        <v>2.4</v>
      </c>
      <c r="Y1">
        <v>0</v>
      </c>
      <c r="Z1">
        <v>0</v>
      </c>
      <c r="AA1">
        <v>0</v>
      </c>
      <c r="AB1">
        <v>9.92</v>
      </c>
      <c r="AC1">
        <v>0</v>
      </c>
      <c r="AD1">
        <v>1</v>
      </c>
      <c r="AE1">
        <v>1</v>
      </c>
      <c r="AF1" t="s">
        <v>21</v>
      </c>
      <c r="AG1">
        <v>1.68</v>
      </c>
      <c r="AH1">
        <v>2</v>
      </c>
      <c r="AI1">
        <v>16483353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16483354</v>
      </c>
      <c r="C2">
        <v>16483330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696</v>
      </c>
      <c r="J2" t="s">
        <v>4</v>
      </c>
      <c r="K2" t="s">
        <v>697</v>
      </c>
      <c r="L2">
        <v>1191</v>
      </c>
      <c r="N2">
        <v>1013</v>
      </c>
      <c r="O2" t="s">
        <v>695</v>
      </c>
      <c r="P2" t="s">
        <v>695</v>
      </c>
      <c r="Q2">
        <v>1</v>
      </c>
      <c r="X2">
        <v>0.17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21</v>
      </c>
      <c r="AG2">
        <v>0.11899999999999999</v>
      </c>
      <c r="AH2">
        <v>2</v>
      </c>
      <c r="AI2">
        <v>16483354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16483355</v>
      </c>
      <c r="C3">
        <v>16483330</v>
      </c>
      <c r="D3">
        <v>15249073</v>
      </c>
      <c r="E3">
        <v>1</v>
      </c>
      <c r="F3">
        <v>1</v>
      </c>
      <c r="G3">
        <v>1</v>
      </c>
      <c r="H3">
        <v>2</v>
      </c>
      <c r="I3" t="s">
        <v>698</v>
      </c>
      <c r="J3" t="s">
        <v>699</v>
      </c>
      <c r="K3" t="s">
        <v>700</v>
      </c>
      <c r="L3">
        <v>1368</v>
      </c>
      <c r="N3">
        <v>1011</v>
      </c>
      <c r="O3" t="s">
        <v>701</v>
      </c>
      <c r="P3" t="s">
        <v>701</v>
      </c>
      <c r="Q3">
        <v>1</v>
      </c>
      <c r="X3">
        <v>0.17</v>
      </c>
      <c r="Y3">
        <v>0</v>
      </c>
      <c r="Z3">
        <v>65.709999999999994</v>
      </c>
      <c r="AA3">
        <v>11.6</v>
      </c>
      <c r="AB3">
        <v>0</v>
      </c>
      <c r="AC3">
        <v>0</v>
      </c>
      <c r="AD3">
        <v>1</v>
      </c>
      <c r="AE3">
        <v>0</v>
      </c>
      <c r="AF3" t="s">
        <v>21</v>
      </c>
      <c r="AG3">
        <v>0.11899999999999999</v>
      </c>
      <c r="AH3">
        <v>2</v>
      </c>
      <c r="AI3">
        <v>16483355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ROW(Source!A28)</f>
        <v>28</v>
      </c>
      <c r="B4">
        <v>16483356</v>
      </c>
      <c r="C4">
        <v>16483330</v>
      </c>
      <c r="D4">
        <v>15249377</v>
      </c>
      <c r="E4">
        <v>1</v>
      </c>
      <c r="F4">
        <v>1</v>
      </c>
      <c r="G4">
        <v>1</v>
      </c>
      <c r="H4">
        <v>2</v>
      </c>
      <c r="I4" t="s">
        <v>702</v>
      </c>
      <c r="J4" t="s">
        <v>703</v>
      </c>
      <c r="K4" t="s">
        <v>704</v>
      </c>
      <c r="L4">
        <v>1368</v>
      </c>
      <c r="N4">
        <v>1011</v>
      </c>
      <c r="O4" t="s">
        <v>701</v>
      </c>
      <c r="P4" t="s">
        <v>701</v>
      </c>
      <c r="Q4">
        <v>1</v>
      </c>
      <c r="X4">
        <v>0.4</v>
      </c>
      <c r="Y4">
        <v>0</v>
      </c>
      <c r="Z4">
        <v>8.1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21</v>
      </c>
      <c r="AG4">
        <v>0.27999999999999997</v>
      </c>
      <c r="AH4">
        <v>2</v>
      </c>
      <c r="AI4">
        <v>16483356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ROW(Source!A28)</f>
        <v>28</v>
      </c>
      <c r="B5">
        <v>16483357</v>
      </c>
      <c r="C5">
        <v>16483330</v>
      </c>
      <c r="D5">
        <v>15162381</v>
      </c>
      <c r="E5">
        <v>17</v>
      </c>
      <c r="F5">
        <v>1</v>
      </c>
      <c r="G5">
        <v>1</v>
      </c>
      <c r="H5">
        <v>3</v>
      </c>
      <c r="I5" t="s">
        <v>1070</v>
      </c>
      <c r="J5" t="s">
        <v>4</v>
      </c>
      <c r="K5" t="s">
        <v>1071</v>
      </c>
      <c r="L5">
        <v>1035</v>
      </c>
      <c r="N5">
        <v>1013</v>
      </c>
      <c r="O5" t="s">
        <v>87</v>
      </c>
      <c r="P5" t="s">
        <v>87</v>
      </c>
      <c r="Q5">
        <v>1</v>
      </c>
      <c r="X5">
        <v>0</v>
      </c>
      <c r="Y5">
        <v>0</v>
      </c>
      <c r="Z5">
        <v>0</v>
      </c>
      <c r="AA5">
        <v>0</v>
      </c>
      <c r="AB5">
        <v>0</v>
      </c>
      <c r="AC5">
        <v>1</v>
      </c>
      <c r="AD5">
        <v>0</v>
      </c>
      <c r="AE5">
        <v>0</v>
      </c>
      <c r="AF5" t="s">
        <v>20</v>
      </c>
      <c r="AG5">
        <v>0</v>
      </c>
      <c r="AH5">
        <v>3</v>
      </c>
      <c r="AI5">
        <v>-1</v>
      </c>
      <c r="AJ5" t="s">
        <v>4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ROW(Source!A28)</f>
        <v>28</v>
      </c>
      <c r="B6">
        <v>16483358</v>
      </c>
      <c r="C6">
        <v>16483330</v>
      </c>
      <c r="D6">
        <v>15168750</v>
      </c>
      <c r="E6">
        <v>1</v>
      </c>
      <c r="F6">
        <v>1</v>
      </c>
      <c r="G6">
        <v>1</v>
      </c>
      <c r="H6">
        <v>3</v>
      </c>
      <c r="I6" t="s">
        <v>705</v>
      </c>
      <c r="J6" t="s">
        <v>706</v>
      </c>
      <c r="K6" t="s">
        <v>707</v>
      </c>
      <c r="L6">
        <v>1348</v>
      </c>
      <c r="N6">
        <v>1009</v>
      </c>
      <c r="O6" t="s">
        <v>199</v>
      </c>
      <c r="P6" t="s">
        <v>199</v>
      </c>
      <c r="Q6">
        <v>1000</v>
      </c>
      <c r="X6">
        <v>1E-4</v>
      </c>
      <c r="Y6">
        <v>10315.01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20</v>
      </c>
      <c r="AG6">
        <v>0</v>
      </c>
      <c r="AH6">
        <v>2</v>
      </c>
      <c r="AI6">
        <v>16483358</v>
      </c>
      <c r="AJ6">
        <v>5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ROW(Source!A28)</f>
        <v>28</v>
      </c>
      <c r="B7">
        <v>16483359</v>
      </c>
      <c r="C7">
        <v>16483330</v>
      </c>
      <c r="D7">
        <v>15162386</v>
      </c>
      <c r="E7">
        <v>17</v>
      </c>
      <c r="F7">
        <v>1</v>
      </c>
      <c r="G7">
        <v>1</v>
      </c>
      <c r="H7">
        <v>3</v>
      </c>
      <c r="I7" t="s">
        <v>1072</v>
      </c>
      <c r="J7" t="s">
        <v>4</v>
      </c>
      <c r="K7" t="s">
        <v>1073</v>
      </c>
      <c r="L7">
        <v>1327</v>
      </c>
      <c r="N7">
        <v>1005</v>
      </c>
      <c r="O7" t="s">
        <v>17</v>
      </c>
      <c r="P7" t="s">
        <v>17</v>
      </c>
      <c r="Q7">
        <v>1</v>
      </c>
      <c r="X7">
        <v>1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 t="s">
        <v>20</v>
      </c>
      <c r="AG7">
        <v>0</v>
      </c>
      <c r="AH7">
        <v>3</v>
      </c>
      <c r="AI7">
        <v>-1</v>
      </c>
      <c r="AJ7" t="s">
        <v>4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ROW(Source!A28)</f>
        <v>28</v>
      </c>
      <c r="B8">
        <v>16483360</v>
      </c>
      <c r="C8">
        <v>16483330</v>
      </c>
      <c r="D8">
        <v>15192019</v>
      </c>
      <c r="E8">
        <v>1</v>
      </c>
      <c r="F8">
        <v>1</v>
      </c>
      <c r="G8">
        <v>1</v>
      </c>
      <c r="H8">
        <v>3</v>
      </c>
      <c r="I8" t="s">
        <v>708</v>
      </c>
      <c r="J8" t="s">
        <v>709</v>
      </c>
      <c r="K8" t="s">
        <v>710</v>
      </c>
      <c r="L8">
        <v>1348</v>
      </c>
      <c r="N8">
        <v>1009</v>
      </c>
      <c r="O8" t="s">
        <v>199</v>
      </c>
      <c r="P8" t="s">
        <v>199</v>
      </c>
      <c r="Q8">
        <v>1000</v>
      </c>
      <c r="X8">
        <v>3.0000000000000001E-3</v>
      </c>
      <c r="Y8">
        <v>5804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20</v>
      </c>
      <c r="AG8">
        <v>0</v>
      </c>
      <c r="AH8">
        <v>2</v>
      </c>
      <c r="AI8">
        <v>16483360</v>
      </c>
      <c r="AJ8">
        <v>6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ROW(Source!A28)</f>
        <v>28</v>
      </c>
      <c r="B9">
        <v>16483361</v>
      </c>
      <c r="C9">
        <v>16483330</v>
      </c>
      <c r="D9">
        <v>15204330</v>
      </c>
      <c r="E9">
        <v>1</v>
      </c>
      <c r="F9">
        <v>1</v>
      </c>
      <c r="G9">
        <v>1</v>
      </c>
      <c r="H9">
        <v>3</v>
      </c>
      <c r="I9" t="s">
        <v>711</v>
      </c>
      <c r="J9" t="s">
        <v>712</v>
      </c>
      <c r="K9" t="s">
        <v>713</v>
      </c>
      <c r="L9">
        <v>1354</v>
      </c>
      <c r="N9">
        <v>1010</v>
      </c>
      <c r="O9" t="s">
        <v>82</v>
      </c>
      <c r="P9" t="s">
        <v>82</v>
      </c>
      <c r="Q9">
        <v>1</v>
      </c>
      <c r="X9">
        <v>0.1</v>
      </c>
      <c r="Y9">
        <v>72.8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20</v>
      </c>
      <c r="AG9">
        <v>0</v>
      </c>
      <c r="AH9">
        <v>2</v>
      </c>
      <c r="AI9">
        <v>16483361</v>
      </c>
      <c r="AJ9">
        <v>7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ROW(Source!A29)</f>
        <v>29</v>
      </c>
      <c r="B10">
        <v>16483353</v>
      </c>
      <c r="C10">
        <v>16483330</v>
      </c>
      <c r="D10">
        <v>15446300</v>
      </c>
      <c r="E10">
        <v>1</v>
      </c>
      <c r="F10">
        <v>1</v>
      </c>
      <c r="G10">
        <v>1</v>
      </c>
      <c r="H10">
        <v>1</v>
      </c>
      <c r="I10" t="s">
        <v>693</v>
      </c>
      <c r="J10" t="s">
        <v>4</v>
      </c>
      <c r="K10" t="s">
        <v>694</v>
      </c>
      <c r="L10">
        <v>1191</v>
      </c>
      <c r="N10">
        <v>1013</v>
      </c>
      <c r="O10" t="s">
        <v>695</v>
      </c>
      <c r="P10" t="s">
        <v>695</v>
      </c>
      <c r="Q10">
        <v>1</v>
      </c>
      <c r="X10">
        <v>2.4</v>
      </c>
      <c r="Y10">
        <v>0</v>
      </c>
      <c r="Z10">
        <v>0</v>
      </c>
      <c r="AA10">
        <v>0</v>
      </c>
      <c r="AB10">
        <v>9.92</v>
      </c>
      <c r="AC10">
        <v>0</v>
      </c>
      <c r="AD10">
        <v>1</v>
      </c>
      <c r="AE10">
        <v>1</v>
      </c>
      <c r="AF10" t="s">
        <v>21</v>
      </c>
      <c r="AG10">
        <v>1.68</v>
      </c>
      <c r="AH10">
        <v>2</v>
      </c>
      <c r="AI10">
        <v>16483353</v>
      </c>
      <c r="AJ10">
        <v>8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ROW(Source!A29)</f>
        <v>29</v>
      </c>
      <c r="B11">
        <v>16483354</v>
      </c>
      <c r="C11">
        <v>16483330</v>
      </c>
      <c r="D11">
        <v>15430395</v>
      </c>
      <c r="E11">
        <v>1</v>
      </c>
      <c r="F11">
        <v>1</v>
      </c>
      <c r="G11">
        <v>1</v>
      </c>
      <c r="H11">
        <v>1</v>
      </c>
      <c r="I11" t="s">
        <v>696</v>
      </c>
      <c r="J11" t="s">
        <v>4</v>
      </c>
      <c r="K11" t="s">
        <v>697</v>
      </c>
      <c r="L11">
        <v>1191</v>
      </c>
      <c r="N11">
        <v>1013</v>
      </c>
      <c r="O11" t="s">
        <v>695</v>
      </c>
      <c r="P11" t="s">
        <v>695</v>
      </c>
      <c r="Q11">
        <v>1</v>
      </c>
      <c r="X11">
        <v>0.17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2</v>
      </c>
      <c r="AF11" t="s">
        <v>21</v>
      </c>
      <c r="AG11">
        <v>0.11899999999999999</v>
      </c>
      <c r="AH11">
        <v>2</v>
      </c>
      <c r="AI11">
        <v>16483354</v>
      </c>
      <c r="AJ11">
        <v>9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ROW(Source!A29)</f>
        <v>29</v>
      </c>
      <c r="B12">
        <v>16483355</v>
      </c>
      <c r="C12">
        <v>16483330</v>
      </c>
      <c r="D12">
        <v>15249073</v>
      </c>
      <c r="E12">
        <v>1</v>
      </c>
      <c r="F12">
        <v>1</v>
      </c>
      <c r="G12">
        <v>1</v>
      </c>
      <c r="H12">
        <v>2</v>
      </c>
      <c r="I12" t="s">
        <v>698</v>
      </c>
      <c r="J12" t="s">
        <v>699</v>
      </c>
      <c r="K12" t="s">
        <v>700</v>
      </c>
      <c r="L12">
        <v>1368</v>
      </c>
      <c r="N12">
        <v>1011</v>
      </c>
      <c r="O12" t="s">
        <v>701</v>
      </c>
      <c r="P12" t="s">
        <v>701</v>
      </c>
      <c r="Q12">
        <v>1</v>
      </c>
      <c r="X12">
        <v>0.17</v>
      </c>
      <c r="Y12">
        <v>0</v>
      </c>
      <c r="Z12">
        <v>65.709999999999994</v>
      </c>
      <c r="AA12">
        <v>11.6</v>
      </c>
      <c r="AB12">
        <v>0</v>
      </c>
      <c r="AC12">
        <v>0</v>
      </c>
      <c r="AD12">
        <v>1</v>
      </c>
      <c r="AE12">
        <v>0</v>
      </c>
      <c r="AF12" t="s">
        <v>21</v>
      </c>
      <c r="AG12">
        <v>0.11899999999999999</v>
      </c>
      <c r="AH12">
        <v>2</v>
      </c>
      <c r="AI12">
        <v>16483355</v>
      </c>
      <c r="AJ12">
        <v>10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ROW(Source!A29)</f>
        <v>29</v>
      </c>
      <c r="B13">
        <v>16483356</v>
      </c>
      <c r="C13">
        <v>16483330</v>
      </c>
      <c r="D13">
        <v>15249377</v>
      </c>
      <c r="E13">
        <v>1</v>
      </c>
      <c r="F13">
        <v>1</v>
      </c>
      <c r="G13">
        <v>1</v>
      </c>
      <c r="H13">
        <v>2</v>
      </c>
      <c r="I13" t="s">
        <v>702</v>
      </c>
      <c r="J13" t="s">
        <v>703</v>
      </c>
      <c r="K13" t="s">
        <v>704</v>
      </c>
      <c r="L13">
        <v>1368</v>
      </c>
      <c r="N13">
        <v>1011</v>
      </c>
      <c r="O13" t="s">
        <v>701</v>
      </c>
      <c r="P13" t="s">
        <v>701</v>
      </c>
      <c r="Q13">
        <v>1</v>
      </c>
      <c r="X13">
        <v>0.4</v>
      </c>
      <c r="Y13">
        <v>0</v>
      </c>
      <c r="Z13">
        <v>8.1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21</v>
      </c>
      <c r="AG13">
        <v>0.27999999999999997</v>
      </c>
      <c r="AH13">
        <v>2</v>
      </c>
      <c r="AI13">
        <v>16483356</v>
      </c>
      <c r="AJ13">
        <v>11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ROW(Source!A29)</f>
        <v>29</v>
      </c>
      <c r="B14">
        <v>16483357</v>
      </c>
      <c r="C14">
        <v>16483330</v>
      </c>
      <c r="D14">
        <v>15162381</v>
      </c>
      <c r="E14">
        <v>17</v>
      </c>
      <c r="F14">
        <v>1</v>
      </c>
      <c r="G14">
        <v>1</v>
      </c>
      <c r="H14">
        <v>3</v>
      </c>
      <c r="I14" t="s">
        <v>1070</v>
      </c>
      <c r="J14" t="s">
        <v>4</v>
      </c>
      <c r="K14" t="s">
        <v>1071</v>
      </c>
      <c r="L14">
        <v>1035</v>
      </c>
      <c r="N14">
        <v>1013</v>
      </c>
      <c r="O14" t="s">
        <v>87</v>
      </c>
      <c r="P14" t="s">
        <v>87</v>
      </c>
      <c r="Q14">
        <v>1</v>
      </c>
      <c r="X14">
        <v>0</v>
      </c>
      <c r="Y14">
        <v>0</v>
      </c>
      <c r="Z14">
        <v>0</v>
      </c>
      <c r="AA14">
        <v>0</v>
      </c>
      <c r="AB14">
        <v>0</v>
      </c>
      <c r="AC14">
        <v>1</v>
      </c>
      <c r="AD14">
        <v>0</v>
      </c>
      <c r="AE14">
        <v>0</v>
      </c>
      <c r="AF14" t="s">
        <v>20</v>
      </c>
      <c r="AG14">
        <v>0</v>
      </c>
      <c r="AH14">
        <v>3</v>
      </c>
      <c r="AI14">
        <v>-1</v>
      </c>
      <c r="AJ14" t="s">
        <v>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ROW(Source!A29)</f>
        <v>29</v>
      </c>
      <c r="B15">
        <v>16483358</v>
      </c>
      <c r="C15">
        <v>16483330</v>
      </c>
      <c r="D15">
        <v>15168750</v>
      </c>
      <c r="E15">
        <v>1</v>
      </c>
      <c r="F15">
        <v>1</v>
      </c>
      <c r="G15">
        <v>1</v>
      </c>
      <c r="H15">
        <v>3</v>
      </c>
      <c r="I15" t="s">
        <v>705</v>
      </c>
      <c r="J15" t="s">
        <v>706</v>
      </c>
      <c r="K15" t="s">
        <v>707</v>
      </c>
      <c r="L15">
        <v>1348</v>
      </c>
      <c r="N15">
        <v>1009</v>
      </c>
      <c r="O15" t="s">
        <v>199</v>
      </c>
      <c r="P15" t="s">
        <v>199</v>
      </c>
      <c r="Q15">
        <v>1000</v>
      </c>
      <c r="X15">
        <v>1E-4</v>
      </c>
      <c r="Y15">
        <v>10315.01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20</v>
      </c>
      <c r="AG15">
        <v>0</v>
      </c>
      <c r="AH15">
        <v>2</v>
      </c>
      <c r="AI15">
        <v>16483358</v>
      </c>
      <c r="AJ15">
        <v>12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ROW(Source!A29)</f>
        <v>29</v>
      </c>
      <c r="B16">
        <v>16483359</v>
      </c>
      <c r="C16">
        <v>16483330</v>
      </c>
      <c r="D16">
        <v>15162386</v>
      </c>
      <c r="E16">
        <v>17</v>
      </c>
      <c r="F16">
        <v>1</v>
      </c>
      <c r="G16">
        <v>1</v>
      </c>
      <c r="H16">
        <v>3</v>
      </c>
      <c r="I16" t="s">
        <v>1072</v>
      </c>
      <c r="J16" t="s">
        <v>4</v>
      </c>
      <c r="K16" t="s">
        <v>1073</v>
      </c>
      <c r="L16">
        <v>1327</v>
      </c>
      <c r="N16">
        <v>1005</v>
      </c>
      <c r="O16" t="s">
        <v>17</v>
      </c>
      <c r="P16" t="s">
        <v>17</v>
      </c>
      <c r="Q16">
        <v>1</v>
      </c>
      <c r="X16">
        <v>1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 t="s">
        <v>20</v>
      </c>
      <c r="AG16">
        <v>0</v>
      </c>
      <c r="AH16">
        <v>3</v>
      </c>
      <c r="AI16">
        <v>-1</v>
      </c>
      <c r="AJ16" t="s">
        <v>4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ROW(Source!A29)</f>
        <v>29</v>
      </c>
      <c r="B17">
        <v>16483360</v>
      </c>
      <c r="C17">
        <v>16483330</v>
      </c>
      <c r="D17">
        <v>15192019</v>
      </c>
      <c r="E17">
        <v>1</v>
      </c>
      <c r="F17">
        <v>1</v>
      </c>
      <c r="G17">
        <v>1</v>
      </c>
      <c r="H17">
        <v>3</v>
      </c>
      <c r="I17" t="s">
        <v>708</v>
      </c>
      <c r="J17" t="s">
        <v>709</v>
      </c>
      <c r="K17" t="s">
        <v>710</v>
      </c>
      <c r="L17">
        <v>1348</v>
      </c>
      <c r="N17">
        <v>1009</v>
      </c>
      <c r="O17" t="s">
        <v>199</v>
      </c>
      <c r="P17" t="s">
        <v>199</v>
      </c>
      <c r="Q17">
        <v>1000</v>
      </c>
      <c r="X17">
        <v>3.0000000000000001E-3</v>
      </c>
      <c r="Y17">
        <v>5804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20</v>
      </c>
      <c r="AG17">
        <v>0</v>
      </c>
      <c r="AH17">
        <v>2</v>
      </c>
      <c r="AI17">
        <v>16483360</v>
      </c>
      <c r="AJ17">
        <v>13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ROW(Source!A29)</f>
        <v>29</v>
      </c>
      <c r="B18">
        <v>16483361</v>
      </c>
      <c r="C18">
        <v>16483330</v>
      </c>
      <c r="D18">
        <v>15204330</v>
      </c>
      <c r="E18">
        <v>1</v>
      </c>
      <c r="F18">
        <v>1</v>
      </c>
      <c r="G18">
        <v>1</v>
      </c>
      <c r="H18">
        <v>3</v>
      </c>
      <c r="I18" t="s">
        <v>711</v>
      </c>
      <c r="J18" t="s">
        <v>712</v>
      </c>
      <c r="K18" t="s">
        <v>713</v>
      </c>
      <c r="L18">
        <v>1354</v>
      </c>
      <c r="N18">
        <v>1010</v>
      </c>
      <c r="O18" t="s">
        <v>82</v>
      </c>
      <c r="P18" t="s">
        <v>82</v>
      </c>
      <c r="Q18">
        <v>1</v>
      </c>
      <c r="X18">
        <v>0.1</v>
      </c>
      <c r="Y18">
        <v>72.8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20</v>
      </c>
      <c r="AG18">
        <v>0</v>
      </c>
      <c r="AH18">
        <v>2</v>
      </c>
      <c r="AI18">
        <v>16483361</v>
      </c>
      <c r="AJ18">
        <v>14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ROW(Source!A30)</f>
        <v>30</v>
      </c>
      <c r="B19">
        <v>16483365</v>
      </c>
      <c r="C19">
        <v>16483364</v>
      </c>
      <c r="D19">
        <v>15433667</v>
      </c>
      <c r="E19">
        <v>1</v>
      </c>
      <c r="F19">
        <v>1</v>
      </c>
      <c r="G19">
        <v>1</v>
      </c>
      <c r="H19">
        <v>1</v>
      </c>
      <c r="I19" t="s">
        <v>714</v>
      </c>
      <c r="J19" t="s">
        <v>4</v>
      </c>
      <c r="K19" t="s">
        <v>715</v>
      </c>
      <c r="L19">
        <v>1191</v>
      </c>
      <c r="N19">
        <v>1013</v>
      </c>
      <c r="O19" t="s">
        <v>695</v>
      </c>
      <c r="P19" t="s">
        <v>695</v>
      </c>
      <c r="Q19">
        <v>1</v>
      </c>
      <c r="X19">
        <v>103.91</v>
      </c>
      <c r="Y19">
        <v>0</v>
      </c>
      <c r="Z19">
        <v>0</v>
      </c>
      <c r="AA19">
        <v>0</v>
      </c>
      <c r="AB19">
        <v>8.09</v>
      </c>
      <c r="AC19">
        <v>0</v>
      </c>
      <c r="AD19">
        <v>1</v>
      </c>
      <c r="AE19">
        <v>1</v>
      </c>
      <c r="AF19" t="s">
        <v>4</v>
      </c>
      <c r="AG19">
        <v>103.91</v>
      </c>
      <c r="AH19">
        <v>2</v>
      </c>
      <c r="AI19">
        <v>16483365</v>
      </c>
      <c r="AJ19">
        <v>15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ROW(Source!A30)</f>
        <v>30</v>
      </c>
      <c r="B20">
        <v>16483366</v>
      </c>
      <c r="C20">
        <v>16483364</v>
      </c>
      <c r="D20">
        <v>15430395</v>
      </c>
      <c r="E20">
        <v>1</v>
      </c>
      <c r="F20">
        <v>1</v>
      </c>
      <c r="G20">
        <v>1</v>
      </c>
      <c r="H20">
        <v>1</v>
      </c>
      <c r="I20" t="s">
        <v>696</v>
      </c>
      <c r="J20" t="s">
        <v>4</v>
      </c>
      <c r="K20" t="s">
        <v>697</v>
      </c>
      <c r="L20">
        <v>1191</v>
      </c>
      <c r="N20">
        <v>1013</v>
      </c>
      <c r="O20" t="s">
        <v>695</v>
      </c>
      <c r="P20" t="s">
        <v>695</v>
      </c>
      <c r="Q20">
        <v>1</v>
      </c>
      <c r="X20">
        <v>7.74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2</v>
      </c>
      <c r="AF20" t="s">
        <v>4</v>
      </c>
      <c r="AG20">
        <v>7.74</v>
      </c>
      <c r="AH20">
        <v>2</v>
      </c>
      <c r="AI20">
        <v>16483366</v>
      </c>
      <c r="AJ20">
        <v>16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ROW(Source!A30)</f>
        <v>30</v>
      </c>
      <c r="B21">
        <v>16483367</v>
      </c>
      <c r="C21">
        <v>16483364</v>
      </c>
      <c r="D21">
        <v>15247974</v>
      </c>
      <c r="E21">
        <v>1</v>
      </c>
      <c r="F21">
        <v>1</v>
      </c>
      <c r="G21">
        <v>1</v>
      </c>
      <c r="H21">
        <v>2</v>
      </c>
      <c r="I21" t="s">
        <v>716</v>
      </c>
      <c r="J21" t="s">
        <v>717</v>
      </c>
      <c r="K21" t="s">
        <v>718</v>
      </c>
      <c r="L21">
        <v>1368</v>
      </c>
      <c r="N21">
        <v>1011</v>
      </c>
      <c r="O21" t="s">
        <v>701</v>
      </c>
      <c r="P21" t="s">
        <v>701</v>
      </c>
      <c r="Q21">
        <v>1</v>
      </c>
      <c r="X21">
        <v>7.74</v>
      </c>
      <c r="Y21">
        <v>0</v>
      </c>
      <c r="Z21">
        <v>31.26</v>
      </c>
      <c r="AA21">
        <v>13.5</v>
      </c>
      <c r="AB21">
        <v>0</v>
      </c>
      <c r="AC21">
        <v>0</v>
      </c>
      <c r="AD21">
        <v>1</v>
      </c>
      <c r="AE21">
        <v>0</v>
      </c>
      <c r="AF21" t="s">
        <v>4</v>
      </c>
      <c r="AG21">
        <v>7.74</v>
      </c>
      <c r="AH21">
        <v>2</v>
      </c>
      <c r="AI21">
        <v>16483367</v>
      </c>
      <c r="AJ21">
        <v>17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ROW(Source!A31)</f>
        <v>31</v>
      </c>
      <c r="B22">
        <v>16483365</v>
      </c>
      <c r="C22">
        <v>16483364</v>
      </c>
      <c r="D22">
        <v>15433667</v>
      </c>
      <c r="E22">
        <v>1</v>
      </c>
      <c r="F22">
        <v>1</v>
      </c>
      <c r="G22">
        <v>1</v>
      </c>
      <c r="H22">
        <v>1</v>
      </c>
      <c r="I22" t="s">
        <v>714</v>
      </c>
      <c r="J22" t="s">
        <v>4</v>
      </c>
      <c r="K22" t="s">
        <v>715</v>
      </c>
      <c r="L22">
        <v>1191</v>
      </c>
      <c r="N22">
        <v>1013</v>
      </c>
      <c r="O22" t="s">
        <v>695</v>
      </c>
      <c r="P22" t="s">
        <v>695</v>
      </c>
      <c r="Q22">
        <v>1</v>
      </c>
      <c r="X22">
        <v>103.91</v>
      </c>
      <c r="Y22">
        <v>0</v>
      </c>
      <c r="Z22">
        <v>0</v>
      </c>
      <c r="AA22">
        <v>0</v>
      </c>
      <c r="AB22">
        <v>8.09</v>
      </c>
      <c r="AC22">
        <v>0</v>
      </c>
      <c r="AD22">
        <v>1</v>
      </c>
      <c r="AE22">
        <v>1</v>
      </c>
      <c r="AF22" t="s">
        <v>4</v>
      </c>
      <c r="AG22">
        <v>103.91</v>
      </c>
      <c r="AH22">
        <v>2</v>
      </c>
      <c r="AI22">
        <v>16483365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ROW(Source!A31)</f>
        <v>31</v>
      </c>
      <c r="B23">
        <v>16483366</v>
      </c>
      <c r="C23">
        <v>16483364</v>
      </c>
      <c r="D23">
        <v>15430395</v>
      </c>
      <c r="E23">
        <v>1</v>
      </c>
      <c r="F23">
        <v>1</v>
      </c>
      <c r="G23">
        <v>1</v>
      </c>
      <c r="H23">
        <v>1</v>
      </c>
      <c r="I23" t="s">
        <v>696</v>
      </c>
      <c r="J23" t="s">
        <v>4</v>
      </c>
      <c r="K23" t="s">
        <v>697</v>
      </c>
      <c r="L23">
        <v>1191</v>
      </c>
      <c r="N23">
        <v>1013</v>
      </c>
      <c r="O23" t="s">
        <v>695</v>
      </c>
      <c r="P23" t="s">
        <v>695</v>
      </c>
      <c r="Q23">
        <v>1</v>
      </c>
      <c r="X23">
        <v>7.74</v>
      </c>
      <c r="Y23">
        <v>0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2</v>
      </c>
      <c r="AF23" t="s">
        <v>4</v>
      </c>
      <c r="AG23">
        <v>7.74</v>
      </c>
      <c r="AH23">
        <v>2</v>
      </c>
      <c r="AI23">
        <v>16483366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ROW(Source!A31)</f>
        <v>31</v>
      </c>
      <c r="B24">
        <v>16483367</v>
      </c>
      <c r="C24">
        <v>16483364</v>
      </c>
      <c r="D24">
        <v>15247974</v>
      </c>
      <c r="E24">
        <v>1</v>
      </c>
      <c r="F24">
        <v>1</v>
      </c>
      <c r="G24">
        <v>1</v>
      </c>
      <c r="H24">
        <v>2</v>
      </c>
      <c r="I24" t="s">
        <v>716</v>
      </c>
      <c r="J24" t="s">
        <v>717</v>
      </c>
      <c r="K24" t="s">
        <v>718</v>
      </c>
      <c r="L24">
        <v>1368</v>
      </c>
      <c r="N24">
        <v>1011</v>
      </c>
      <c r="O24" t="s">
        <v>701</v>
      </c>
      <c r="P24" t="s">
        <v>701</v>
      </c>
      <c r="Q24">
        <v>1</v>
      </c>
      <c r="X24">
        <v>7.74</v>
      </c>
      <c r="Y24">
        <v>0</v>
      </c>
      <c r="Z24">
        <v>31.26</v>
      </c>
      <c r="AA24">
        <v>13.5</v>
      </c>
      <c r="AB24">
        <v>0</v>
      </c>
      <c r="AC24">
        <v>0</v>
      </c>
      <c r="AD24">
        <v>1</v>
      </c>
      <c r="AE24">
        <v>0</v>
      </c>
      <c r="AF24" t="s">
        <v>4</v>
      </c>
      <c r="AG24">
        <v>7.74</v>
      </c>
      <c r="AH24">
        <v>2</v>
      </c>
      <c r="AI24">
        <v>16483367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ROW(Source!A32)</f>
        <v>32</v>
      </c>
      <c r="B25">
        <v>16483391</v>
      </c>
      <c r="C25">
        <v>16483382</v>
      </c>
      <c r="D25">
        <v>15430767</v>
      </c>
      <c r="E25">
        <v>1</v>
      </c>
      <c r="F25">
        <v>1</v>
      </c>
      <c r="G25">
        <v>1</v>
      </c>
      <c r="H25">
        <v>1</v>
      </c>
      <c r="I25" t="s">
        <v>719</v>
      </c>
      <c r="J25" t="s">
        <v>4</v>
      </c>
      <c r="K25" t="s">
        <v>720</v>
      </c>
      <c r="L25">
        <v>1191</v>
      </c>
      <c r="N25">
        <v>1013</v>
      </c>
      <c r="O25" t="s">
        <v>695</v>
      </c>
      <c r="P25" t="s">
        <v>695</v>
      </c>
      <c r="Q25">
        <v>1</v>
      </c>
      <c r="X25">
        <v>6.7</v>
      </c>
      <c r="Y25">
        <v>0</v>
      </c>
      <c r="Z25">
        <v>0</v>
      </c>
      <c r="AA25">
        <v>0</v>
      </c>
      <c r="AB25">
        <v>8.5299999999999994</v>
      </c>
      <c r="AC25">
        <v>0</v>
      </c>
      <c r="AD25">
        <v>1</v>
      </c>
      <c r="AE25">
        <v>1</v>
      </c>
      <c r="AF25" t="s">
        <v>41</v>
      </c>
      <c r="AG25">
        <v>5.36</v>
      </c>
      <c r="AH25">
        <v>2</v>
      </c>
      <c r="AI25">
        <v>16483391</v>
      </c>
      <c r="AJ25">
        <v>21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ROW(Source!A32)</f>
        <v>32</v>
      </c>
      <c r="B26">
        <v>16483392</v>
      </c>
      <c r="C26">
        <v>16483382</v>
      </c>
      <c r="D26">
        <v>15162472</v>
      </c>
      <c r="E26">
        <v>17</v>
      </c>
      <c r="F26">
        <v>1</v>
      </c>
      <c r="G26">
        <v>1</v>
      </c>
      <c r="H26">
        <v>3</v>
      </c>
      <c r="I26" t="s">
        <v>1074</v>
      </c>
      <c r="J26" t="s">
        <v>4</v>
      </c>
      <c r="K26" t="s">
        <v>1075</v>
      </c>
      <c r="L26">
        <v>2233</v>
      </c>
      <c r="N26">
        <v>1013</v>
      </c>
      <c r="O26" t="s">
        <v>1076</v>
      </c>
      <c r="P26" t="s">
        <v>1076</v>
      </c>
      <c r="Q26">
        <v>1</v>
      </c>
      <c r="X26">
        <v>100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20</v>
      </c>
      <c r="AG26">
        <v>0</v>
      </c>
      <c r="AH26">
        <v>3</v>
      </c>
      <c r="AI26">
        <v>-1</v>
      </c>
      <c r="AJ26" t="s">
        <v>4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ROW(Source!A32)</f>
        <v>32</v>
      </c>
      <c r="B27">
        <v>16483393</v>
      </c>
      <c r="C27">
        <v>16483382</v>
      </c>
      <c r="D27">
        <v>15202504</v>
      </c>
      <c r="E27">
        <v>1</v>
      </c>
      <c r="F27">
        <v>1</v>
      </c>
      <c r="G27">
        <v>1</v>
      </c>
      <c r="H27">
        <v>3</v>
      </c>
      <c r="I27" t="s">
        <v>721</v>
      </c>
      <c r="J27" t="s">
        <v>722</v>
      </c>
      <c r="K27" t="s">
        <v>723</v>
      </c>
      <c r="L27">
        <v>1346</v>
      </c>
      <c r="N27">
        <v>1009</v>
      </c>
      <c r="O27" t="s">
        <v>550</v>
      </c>
      <c r="P27" t="s">
        <v>550</v>
      </c>
      <c r="Q27">
        <v>1</v>
      </c>
      <c r="X27">
        <v>0.8</v>
      </c>
      <c r="Y27">
        <v>45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20</v>
      </c>
      <c r="AG27">
        <v>0</v>
      </c>
      <c r="AH27">
        <v>2</v>
      </c>
      <c r="AI27">
        <v>16483393</v>
      </c>
      <c r="AJ27">
        <v>22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ROW(Source!A33)</f>
        <v>33</v>
      </c>
      <c r="B28">
        <v>16483391</v>
      </c>
      <c r="C28">
        <v>16483382</v>
      </c>
      <c r="D28">
        <v>15430767</v>
      </c>
      <c r="E28">
        <v>1</v>
      </c>
      <c r="F28">
        <v>1</v>
      </c>
      <c r="G28">
        <v>1</v>
      </c>
      <c r="H28">
        <v>1</v>
      </c>
      <c r="I28" t="s">
        <v>719</v>
      </c>
      <c r="J28" t="s">
        <v>4</v>
      </c>
      <c r="K28" t="s">
        <v>720</v>
      </c>
      <c r="L28">
        <v>1191</v>
      </c>
      <c r="N28">
        <v>1013</v>
      </c>
      <c r="O28" t="s">
        <v>695</v>
      </c>
      <c r="P28" t="s">
        <v>695</v>
      </c>
      <c r="Q28">
        <v>1</v>
      </c>
      <c r="X28">
        <v>6.7</v>
      </c>
      <c r="Y28">
        <v>0</v>
      </c>
      <c r="Z28">
        <v>0</v>
      </c>
      <c r="AA28">
        <v>0</v>
      </c>
      <c r="AB28">
        <v>8.5299999999999994</v>
      </c>
      <c r="AC28">
        <v>0</v>
      </c>
      <c r="AD28">
        <v>1</v>
      </c>
      <c r="AE28">
        <v>1</v>
      </c>
      <c r="AF28" t="s">
        <v>41</v>
      </c>
      <c r="AG28">
        <v>5.36</v>
      </c>
      <c r="AH28">
        <v>2</v>
      </c>
      <c r="AI28">
        <v>16483391</v>
      </c>
      <c r="AJ28">
        <v>23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ROW(Source!A33)</f>
        <v>33</v>
      </c>
      <c r="B29">
        <v>16483392</v>
      </c>
      <c r="C29">
        <v>16483382</v>
      </c>
      <c r="D29">
        <v>15162472</v>
      </c>
      <c r="E29">
        <v>17</v>
      </c>
      <c r="F29">
        <v>1</v>
      </c>
      <c r="G29">
        <v>1</v>
      </c>
      <c r="H29">
        <v>3</v>
      </c>
      <c r="I29" t="s">
        <v>1074</v>
      </c>
      <c r="J29" t="s">
        <v>4</v>
      </c>
      <c r="K29" t="s">
        <v>1075</v>
      </c>
      <c r="L29">
        <v>2233</v>
      </c>
      <c r="N29">
        <v>1013</v>
      </c>
      <c r="O29" t="s">
        <v>1076</v>
      </c>
      <c r="P29" t="s">
        <v>1076</v>
      </c>
      <c r="Q29">
        <v>1</v>
      </c>
      <c r="X29">
        <v>100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 t="s">
        <v>20</v>
      </c>
      <c r="AG29">
        <v>0</v>
      </c>
      <c r="AH29">
        <v>3</v>
      </c>
      <c r="AI29">
        <v>-1</v>
      </c>
      <c r="AJ29" t="s">
        <v>4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ROW(Source!A33)</f>
        <v>33</v>
      </c>
      <c r="B30">
        <v>16483393</v>
      </c>
      <c r="C30">
        <v>16483382</v>
      </c>
      <c r="D30">
        <v>15202504</v>
      </c>
      <c r="E30">
        <v>1</v>
      </c>
      <c r="F30">
        <v>1</v>
      </c>
      <c r="G30">
        <v>1</v>
      </c>
      <c r="H30">
        <v>3</v>
      </c>
      <c r="I30" t="s">
        <v>721</v>
      </c>
      <c r="J30" t="s">
        <v>722</v>
      </c>
      <c r="K30" t="s">
        <v>723</v>
      </c>
      <c r="L30">
        <v>1346</v>
      </c>
      <c r="N30">
        <v>1009</v>
      </c>
      <c r="O30" t="s">
        <v>550</v>
      </c>
      <c r="P30" t="s">
        <v>550</v>
      </c>
      <c r="Q30">
        <v>1</v>
      </c>
      <c r="X30">
        <v>0.8</v>
      </c>
      <c r="Y30">
        <v>45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20</v>
      </c>
      <c r="AG30">
        <v>0</v>
      </c>
      <c r="AH30">
        <v>2</v>
      </c>
      <c r="AI30">
        <v>16483393</v>
      </c>
      <c r="AJ30">
        <v>24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ROW(Source!A34)</f>
        <v>34</v>
      </c>
      <c r="B31">
        <v>16483431</v>
      </c>
      <c r="C31">
        <v>16483396</v>
      </c>
      <c r="D31">
        <v>15441047</v>
      </c>
      <c r="E31">
        <v>1</v>
      </c>
      <c r="F31">
        <v>1</v>
      </c>
      <c r="G31">
        <v>1</v>
      </c>
      <c r="H31">
        <v>1</v>
      </c>
      <c r="I31" t="s">
        <v>724</v>
      </c>
      <c r="J31" t="s">
        <v>4</v>
      </c>
      <c r="K31" t="s">
        <v>725</v>
      </c>
      <c r="L31">
        <v>1191</v>
      </c>
      <c r="N31">
        <v>1013</v>
      </c>
      <c r="O31" t="s">
        <v>695</v>
      </c>
      <c r="P31" t="s">
        <v>695</v>
      </c>
      <c r="Q31">
        <v>1</v>
      </c>
      <c r="X31">
        <v>324.82</v>
      </c>
      <c r="Y31">
        <v>0</v>
      </c>
      <c r="Z31">
        <v>0</v>
      </c>
      <c r="AA31">
        <v>0</v>
      </c>
      <c r="AB31">
        <v>10.06</v>
      </c>
      <c r="AC31">
        <v>0</v>
      </c>
      <c r="AD31">
        <v>1</v>
      </c>
      <c r="AE31">
        <v>1</v>
      </c>
      <c r="AF31" t="s">
        <v>21</v>
      </c>
      <c r="AG31">
        <v>227.37399999999997</v>
      </c>
      <c r="AH31">
        <v>2</v>
      </c>
      <c r="AI31">
        <v>16483431</v>
      </c>
      <c r="AJ31">
        <v>25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ROW(Source!A34)</f>
        <v>34</v>
      </c>
      <c r="B32">
        <v>16483432</v>
      </c>
      <c r="C32">
        <v>16483396</v>
      </c>
      <c r="D32">
        <v>15430395</v>
      </c>
      <c r="E32">
        <v>1</v>
      </c>
      <c r="F32">
        <v>1</v>
      </c>
      <c r="G32">
        <v>1</v>
      </c>
      <c r="H32">
        <v>1</v>
      </c>
      <c r="I32" t="s">
        <v>696</v>
      </c>
      <c r="J32" t="s">
        <v>4</v>
      </c>
      <c r="K32" t="s">
        <v>697</v>
      </c>
      <c r="L32">
        <v>1191</v>
      </c>
      <c r="N32">
        <v>1013</v>
      </c>
      <c r="O32" t="s">
        <v>695</v>
      </c>
      <c r="P32" t="s">
        <v>695</v>
      </c>
      <c r="Q32">
        <v>1</v>
      </c>
      <c r="X32">
        <v>2.48</v>
      </c>
      <c r="Y32">
        <v>0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2</v>
      </c>
      <c r="AF32" t="s">
        <v>21</v>
      </c>
      <c r="AG32">
        <v>1.736</v>
      </c>
      <c r="AH32">
        <v>2</v>
      </c>
      <c r="AI32">
        <v>16483432</v>
      </c>
      <c r="AJ32">
        <v>26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ROW(Source!A34)</f>
        <v>34</v>
      </c>
      <c r="B33">
        <v>16483433</v>
      </c>
      <c r="C33">
        <v>16483396</v>
      </c>
      <c r="D33">
        <v>15247680</v>
      </c>
      <c r="E33">
        <v>1</v>
      </c>
      <c r="F33">
        <v>1</v>
      </c>
      <c r="G33">
        <v>1</v>
      </c>
      <c r="H33">
        <v>2</v>
      </c>
      <c r="I33" t="s">
        <v>726</v>
      </c>
      <c r="J33" t="s">
        <v>727</v>
      </c>
      <c r="K33" t="s">
        <v>728</v>
      </c>
      <c r="L33">
        <v>1368</v>
      </c>
      <c r="N33">
        <v>1011</v>
      </c>
      <c r="O33" t="s">
        <v>701</v>
      </c>
      <c r="P33" t="s">
        <v>701</v>
      </c>
      <c r="Q33">
        <v>1</v>
      </c>
      <c r="X33">
        <v>2.2000000000000002</v>
      </c>
      <c r="Y33">
        <v>0</v>
      </c>
      <c r="Z33">
        <v>111.99</v>
      </c>
      <c r="AA33">
        <v>13.5</v>
      </c>
      <c r="AB33">
        <v>0</v>
      </c>
      <c r="AC33">
        <v>0</v>
      </c>
      <c r="AD33">
        <v>1</v>
      </c>
      <c r="AE33">
        <v>0</v>
      </c>
      <c r="AF33" t="s">
        <v>21</v>
      </c>
      <c r="AG33">
        <v>1.54</v>
      </c>
      <c r="AH33">
        <v>2</v>
      </c>
      <c r="AI33">
        <v>16483433</v>
      </c>
      <c r="AJ33">
        <v>27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ROW(Source!A34)</f>
        <v>34</v>
      </c>
      <c r="B34">
        <v>16483434</v>
      </c>
      <c r="C34">
        <v>16483396</v>
      </c>
      <c r="D34">
        <v>15247880</v>
      </c>
      <c r="E34">
        <v>1</v>
      </c>
      <c r="F34">
        <v>1</v>
      </c>
      <c r="G34">
        <v>1</v>
      </c>
      <c r="H34">
        <v>2</v>
      </c>
      <c r="I34" t="s">
        <v>729</v>
      </c>
      <c r="J34" t="s">
        <v>730</v>
      </c>
      <c r="K34" t="s">
        <v>731</v>
      </c>
      <c r="L34">
        <v>1368</v>
      </c>
      <c r="N34">
        <v>1011</v>
      </c>
      <c r="O34" t="s">
        <v>701</v>
      </c>
      <c r="P34" t="s">
        <v>701</v>
      </c>
      <c r="Q34">
        <v>1</v>
      </c>
      <c r="X34">
        <v>43.9</v>
      </c>
      <c r="Y34">
        <v>0</v>
      </c>
      <c r="Z34">
        <v>6.9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21</v>
      </c>
      <c r="AG34">
        <v>30.729999999999997</v>
      </c>
      <c r="AH34">
        <v>2</v>
      </c>
      <c r="AI34">
        <v>16483434</v>
      </c>
      <c r="AJ34">
        <v>28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ROW(Source!A34)</f>
        <v>34</v>
      </c>
      <c r="B35">
        <v>16483435</v>
      </c>
      <c r="C35">
        <v>16483396</v>
      </c>
      <c r="D35">
        <v>15249073</v>
      </c>
      <c r="E35">
        <v>1</v>
      </c>
      <c r="F35">
        <v>1</v>
      </c>
      <c r="G35">
        <v>1</v>
      </c>
      <c r="H35">
        <v>2</v>
      </c>
      <c r="I35" t="s">
        <v>698</v>
      </c>
      <c r="J35" t="s">
        <v>699</v>
      </c>
      <c r="K35" t="s">
        <v>700</v>
      </c>
      <c r="L35">
        <v>1368</v>
      </c>
      <c r="N35">
        <v>1011</v>
      </c>
      <c r="O35" t="s">
        <v>701</v>
      </c>
      <c r="P35" t="s">
        <v>701</v>
      </c>
      <c r="Q35">
        <v>1</v>
      </c>
      <c r="X35">
        <v>0.28000000000000003</v>
      </c>
      <c r="Y35">
        <v>0</v>
      </c>
      <c r="Z35">
        <v>65.709999999999994</v>
      </c>
      <c r="AA35">
        <v>11.6</v>
      </c>
      <c r="AB35">
        <v>0</v>
      </c>
      <c r="AC35">
        <v>0</v>
      </c>
      <c r="AD35">
        <v>1</v>
      </c>
      <c r="AE35">
        <v>0</v>
      </c>
      <c r="AF35" t="s">
        <v>21</v>
      </c>
      <c r="AG35">
        <v>0.19600000000000001</v>
      </c>
      <c r="AH35">
        <v>2</v>
      </c>
      <c r="AI35">
        <v>16483435</v>
      </c>
      <c r="AJ35">
        <v>29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ROW(Source!A34)</f>
        <v>34</v>
      </c>
      <c r="B36">
        <v>16483436</v>
      </c>
      <c r="C36">
        <v>16483396</v>
      </c>
      <c r="D36">
        <v>15170846</v>
      </c>
      <c r="E36">
        <v>1</v>
      </c>
      <c r="F36">
        <v>1</v>
      </c>
      <c r="G36">
        <v>1</v>
      </c>
      <c r="H36">
        <v>3</v>
      </c>
      <c r="I36" t="s">
        <v>1077</v>
      </c>
      <c r="J36" t="s">
        <v>1078</v>
      </c>
      <c r="K36" t="s">
        <v>1079</v>
      </c>
      <c r="L36">
        <v>1346</v>
      </c>
      <c r="N36">
        <v>1009</v>
      </c>
      <c r="O36" t="s">
        <v>550</v>
      </c>
      <c r="P36" t="s">
        <v>550</v>
      </c>
      <c r="Q36">
        <v>1</v>
      </c>
      <c r="X36">
        <v>0</v>
      </c>
      <c r="Y36">
        <v>28.26</v>
      </c>
      <c r="Z36">
        <v>0</v>
      </c>
      <c r="AA36">
        <v>0</v>
      </c>
      <c r="AB36">
        <v>0</v>
      </c>
      <c r="AC36">
        <v>1</v>
      </c>
      <c r="AD36">
        <v>0</v>
      </c>
      <c r="AE36">
        <v>0</v>
      </c>
      <c r="AF36" t="s">
        <v>20</v>
      </c>
      <c r="AG36">
        <v>0</v>
      </c>
      <c r="AH36">
        <v>3</v>
      </c>
      <c r="AI36">
        <v>-1</v>
      </c>
      <c r="AJ36" t="s">
        <v>4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ROW(Source!A34)</f>
        <v>34</v>
      </c>
      <c r="B37">
        <v>16483437</v>
      </c>
      <c r="C37">
        <v>16483396</v>
      </c>
      <c r="D37">
        <v>15171021</v>
      </c>
      <c r="E37">
        <v>1</v>
      </c>
      <c r="F37">
        <v>1</v>
      </c>
      <c r="G37">
        <v>1</v>
      </c>
      <c r="H37">
        <v>3</v>
      </c>
      <c r="I37" t="s">
        <v>732</v>
      </c>
      <c r="J37" t="s">
        <v>733</v>
      </c>
      <c r="K37" t="s">
        <v>734</v>
      </c>
      <c r="L37">
        <v>1348</v>
      </c>
      <c r="N37">
        <v>1009</v>
      </c>
      <c r="O37" t="s">
        <v>199</v>
      </c>
      <c r="P37" t="s">
        <v>199</v>
      </c>
      <c r="Q37">
        <v>1000</v>
      </c>
      <c r="X37">
        <v>1.15E-3</v>
      </c>
      <c r="Y37">
        <v>37900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20</v>
      </c>
      <c r="AG37">
        <v>0</v>
      </c>
      <c r="AH37">
        <v>2</v>
      </c>
      <c r="AI37">
        <v>16483437</v>
      </c>
      <c r="AJ37">
        <v>30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ROW(Source!A34)</f>
        <v>34</v>
      </c>
      <c r="B38">
        <v>16483438</v>
      </c>
      <c r="C38">
        <v>16483396</v>
      </c>
      <c r="D38">
        <v>15171159</v>
      </c>
      <c r="E38">
        <v>1</v>
      </c>
      <c r="F38">
        <v>1</v>
      </c>
      <c r="G38">
        <v>1</v>
      </c>
      <c r="H38">
        <v>3</v>
      </c>
      <c r="I38" t="s">
        <v>1080</v>
      </c>
      <c r="J38" t="s">
        <v>1081</v>
      </c>
      <c r="K38" t="s">
        <v>1082</v>
      </c>
      <c r="L38">
        <v>1327</v>
      </c>
      <c r="N38">
        <v>1005</v>
      </c>
      <c r="O38" t="s">
        <v>17</v>
      </c>
      <c r="P38" t="s">
        <v>17</v>
      </c>
      <c r="Q38">
        <v>1</v>
      </c>
      <c r="X38">
        <v>0</v>
      </c>
      <c r="Y38">
        <v>52</v>
      </c>
      <c r="Z38">
        <v>0</v>
      </c>
      <c r="AA38">
        <v>0</v>
      </c>
      <c r="AB38">
        <v>0</v>
      </c>
      <c r="AC38">
        <v>1</v>
      </c>
      <c r="AD38">
        <v>0</v>
      </c>
      <c r="AE38">
        <v>0</v>
      </c>
      <c r="AF38" t="s">
        <v>20</v>
      </c>
      <c r="AG38">
        <v>0</v>
      </c>
      <c r="AH38">
        <v>3</v>
      </c>
      <c r="AI38">
        <v>-1</v>
      </c>
      <c r="AJ38" t="s">
        <v>4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ROW(Source!A34)</f>
        <v>34</v>
      </c>
      <c r="B39">
        <v>16483439</v>
      </c>
      <c r="C39">
        <v>16483396</v>
      </c>
      <c r="D39">
        <v>15171245</v>
      </c>
      <c r="E39">
        <v>1</v>
      </c>
      <c r="F39">
        <v>1</v>
      </c>
      <c r="G39">
        <v>1</v>
      </c>
      <c r="H39">
        <v>3</v>
      </c>
      <c r="I39" t="s">
        <v>1083</v>
      </c>
      <c r="J39" t="s">
        <v>1084</v>
      </c>
      <c r="K39" t="s">
        <v>1085</v>
      </c>
      <c r="L39">
        <v>1327</v>
      </c>
      <c r="N39">
        <v>1005</v>
      </c>
      <c r="O39" t="s">
        <v>17</v>
      </c>
      <c r="P39" t="s">
        <v>17</v>
      </c>
      <c r="Q39">
        <v>1</v>
      </c>
      <c r="X39">
        <v>0</v>
      </c>
      <c r="Y39">
        <v>350</v>
      </c>
      <c r="Z39">
        <v>0</v>
      </c>
      <c r="AA39">
        <v>0</v>
      </c>
      <c r="AB39">
        <v>0</v>
      </c>
      <c r="AC39">
        <v>1</v>
      </c>
      <c r="AD39">
        <v>0</v>
      </c>
      <c r="AE39">
        <v>0</v>
      </c>
      <c r="AF39" t="s">
        <v>20</v>
      </c>
      <c r="AG39">
        <v>0</v>
      </c>
      <c r="AH39">
        <v>3</v>
      </c>
      <c r="AI39">
        <v>-1</v>
      </c>
      <c r="AJ39" t="s">
        <v>4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ROW(Source!A34)</f>
        <v>34</v>
      </c>
      <c r="B40">
        <v>16483440</v>
      </c>
      <c r="C40">
        <v>16483396</v>
      </c>
      <c r="D40">
        <v>15188765</v>
      </c>
      <c r="E40">
        <v>1</v>
      </c>
      <c r="F40">
        <v>1</v>
      </c>
      <c r="G40">
        <v>1</v>
      </c>
      <c r="H40">
        <v>3</v>
      </c>
      <c r="I40" t="s">
        <v>735</v>
      </c>
      <c r="J40" t="s">
        <v>736</v>
      </c>
      <c r="K40" t="s">
        <v>737</v>
      </c>
      <c r="L40">
        <v>1348</v>
      </c>
      <c r="N40">
        <v>1009</v>
      </c>
      <c r="O40" t="s">
        <v>199</v>
      </c>
      <c r="P40" t="s">
        <v>199</v>
      </c>
      <c r="Q40">
        <v>1000</v>
      </c>
      <c r="X40">
        <v>0.02</v>
      </c>
      <c r="Y40">
        <v>7712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20</v>
      </c>
      <c r="AG40">
        <v>0</v>
      </c>
      <c r="AH40">
        <v>2</v>
      </c>
      <c r="AI40">
        <v>16483440</v>
      </c>
      <c r="AJ40">
        <v>31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ROW(Source!A34)</f>
        <v>34</v>
      </c>
      <c r="B41">
        <v>16483441</v>
      </c>
      <c r="C41">
        <v>16483396</v>
      </c>
      <c r="D41">
        <v>15190794</v>
      </c>
      <c r="E41">
        <v>1</v>
      </c>
      <c r="F41">
        <v>1</v>
      </c>
      <c r="G41">
        <v>1</v>
      </c>
      <c r="H41">
        <v>3</v>
      </c>
      <c r="I41" t="s">
        <v>738</v>
      </c>
      <c r="J41" t="s">
        <v>739</v>
      </c>
      <c r="K41" t="s">
        <v>740</v>
      </c>
      <c r="L41">
        <v>1302</v>
      </c>
      <c r="N41">
        <v>1003</v>
      </c>
      <c r="O41" t="s">
        <v>116</v>
      </c>
      <c r="P41" t="s">
        <v>116</v>
      </c>
      <c r="Q41">
        <v>10</v>
      </c>
      <c r="X41">
        <v>0.2</v>
      </c>
      <c r="Y41">
        <v>50.24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20</v>
      </c>
      <c r="AG41">
        <v>0</v>
      </c>
      <c r="AH41">
        <v>2</v>
      </c>
      <c r="AI41">
        <v>16483441</v>
      </c>
      <c r="AJ41">
        <v>32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ROW(Source!A34)</f>
        <v>34</v>
      </c>
      <c r="B42">
        <v>16483442</v>
      </c>
      <c r="C42">
        <v>16483396</v>
      </c>
      <c r="D42">
        <v>15162329</v>
      </c>
      <c r="E42">
        <v>17</v>
      </c>
      <c r="F42">
        <v>1</v>
      </c>
      <c r="G42">
        <v>1</v>
      </c>
      <c r="H42">
        <v>3</v>
      </c>
      <c r="I42" t="s">
        <v>1086</v>
      </c>
      <c r="J42" t="s">
        <v>4</v>
      </c>
      <c r="K42" t="s">
        <v>1087</v>
      </c>
      <c r="L42">
        <v>1348</v>
      </c>
      <c r="N42">
        <v>1009</v>
      </c>
      <c r="O42" t="s">
        <v>199</v>
      </c>
      <c r="P42" t="s">
        <v>199</v>
      </c>
      <c r="Q42">
        <v>1000</v>
      </c>
      <c r="X42">
        <v>0</v>
      </c>
      <c r="Y42">
        <v>0</v>
      </c>
      <c r="Z42">
        <v>0</v>
      </c>
      <c r="AA42">
        <v>0</v>
      </c>
      <c r="AB42">
        <v>0</v>
      </c>
      <c r="AC42">
        <v>1</v>
      </c>
      <c r="AD42">
        <v>0</v>
      </c>
      <c r="AE42">
        <v>0</v>
      </c>
      <c r="AF42" t="s">
        <v>20</v>
      </c>
      <c r="AG42">
        <v>0</v>
      </c>
      <c r="AH42">
        <v>3</v>
      </c>
      <c r="AI42">
        <v>-1</v>
      </c>
      <c r="AJ42" t="s">
        <v>4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ROW(Source!A34)</f>
        <v>34</v>
      </c>
      <c r="B43">
        <v>16483443</v>
      </c>
      <c r="C43">
        <v>16483396</v>
      </c>
      <c r="D43">
        <v>15195820</v>
      </c>
      <c r="E43">
        <v>1</v>
      </c>
      <c r="F43">
        <v>1</v>
      </c>
      <c r="G43">
        <v>1</v>
      </c>
      <c r="H43">
        <v>3</v>
      </c>
      <c r="I43" t="s">
        <v>741</v>
      </c>
      <c r="J43" t="s">
        <v>742</v>
      </c>
      <c r="K43" t="s">
        <v>743</v>
      </c>
      <c r="L43">
        <v>1339</v>
      </c>
      <c r="N43">
        <v>1007</v>
      </c>
      <c r="O43" t="s">
        <v>166</v>
      </c>
      <c r="P43" t="s">
        <v>166</v>
      </c>
      <c r="Q43">
        <v>1</v>
      </c>
      <c r="X43">
        <v>0.04</v>
      </c>
      <c r="Y43">
        <v>1700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20</v>
      </c>
      <c r="AG43">
        <v>0</v>
      </c>
      <c r="AH43">
        <v>2</v>
      </c>
      <c r="AI43">
        <v>16483443</v>
      </c>
      <c r="AJ43">
        <v>33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ROW(Source!A35)</f>
        <v>35</v>
      </c>
      <c r="B44">
        <v>16483431</v>
      </c>
      <c r="C44">
        <v>16483396</v>
      </c>
      <c r="D44">
        <v>15441047</v>
      </c>
      <c r="E44">
        <v>1</v>
      </c>
      <c r="F44">
        <v>1</v>
      </c>
      <c r="G44">
        <v>1</v>
      </c>
      <c r="H44">
        <v>1</v>
      </c>
      <c r="I44" t="s">
        <v>724</v>
      </c>
      <c r="J44" t="s">
        <v>4</v>
      </c>
      <c r="K44" t="s">
        <v>725</v>
      </c>
      <c r="L44">
        <v>1191</v>
      </c>
      <c r="N44">
        <v>1013</v>
      </c>
      <c r="O44" t="s">
        <v>695</v>
      </c>
      <c r="P44" t="s">
        <v>695</v>
      </c>
      <c r="Q44">
        <v>1</v>
      </c>
      <c r="X44">
        <v>324.82</v>
      </c>
      <c r="Y44">
        <v>0</v>
      </c>
      <c r="Z44">
        <v>0</v>
      </c>
      <c r="AA44">
        <v>0</v>
      </c>
      <c r="AB44">
        <v>10.06</v>
      </c>
      <c r="AC44">
        <v>0</v>
      </c>
      <c r="AD44">
        <v>1</v>
      </c>
      <c r="AE44">
        <v>1</v>
      </c>
      <c r="AF44" t="s">
        <v>21</v>
      </c>
      <c r="AG44">
        <v>227.37399999999997</v>
      </c>
      <c r="AH44">
        <v>2</v>
      </c>
      <c r="AI44">
        <v>16483431</v>
      </c>
      <c r="AJ44">
        <v>34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ROW(Source!A35)</f>
        <v>35</v>
      </c>
      <c r="B45">
        <v>16483432</v>
      </c>
      <c r="C45">
        <v>16483396</v>
      </c>
      <c r="D45">
        <v>15430395</v>
      </c>
      <c r="E45">
        <v>1</v>
      </c>
      <c r="F45">
        <v>1</v>
      </c>
      <c r="G45">
        <v>1</v>
      </c>
      <c r="H45">
        <v>1</v>
      </c>
      <c r="I45" t="s">
        <v>696</v>
      </c>
      <c r="J45" t="s">
        <v>4</v>
      </c>
      <c r="K45" t="s">
        <v>697</v>
      </c>
      <c r="L45">
        <v>1191</v>
      </c>
      <c r="N45">
        <v>1013</v>
      </c>
      <c r="O45" t="s">
        <v>695</v>
      </c>
      <c r="P45" t="s">
        <v>695</v>
      </c>
      <c r="Q45">
        <v>1</v>
      </c>
      <c r="X45">
        <v>2.48</v>
      </c>
      <c r="Y45">
        <v>0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2</v>
      </c>
      <c r="AF45" t="s">
        <v>21</v>
      </c>
      <c r="AG45">
        <v>1.736</v>
      </c>
      <c r="AH45">
        <v>2</v>
      </c>
      <c r="AI45">
        <v>16483432</v>
      </c>
      <c r="AJ45">
        <v>35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ROW(Source!A35)</f>
        <v>35</v>
      </c>
      <c r="B46">
        <v>16483433</v>
      </c>
      <c r="C46">
        <v>16483396</v>
      </c>
      <c r="D46">
        <v>15247680</v>
      </c>
      <c r="E46">
        <v>1</v>
      </c>
      <c r="F46">
        <v>1</v>
      </c>
      <c r="G46">
        <v>1</v>
      </c>
      <c r="H46">
        <v>2</v>
      </c>
      <c r="I46" t="s">
        <v>726</v>
      </c>
      <c r="J46" t="s">
        <v>727</v>
      </c>
      <c r="K46" t="s">
        <v>728</v>
      </c>
      <c r="L46">
        <v>1368</v>
      </c>
      <c r="N46">
        <v>1011</v>
      </c>
      <c r="O46" t="s">
        <v>701</v>
      </c>
      <c r="P46" t="s">
        <v>701</v>
      </c>
      <c r="Q46">
        <v>1</v>
      </c>
      <c r="X46">
        <v>2.2000000000000002</v>
      </c>
      <c r="Y46">
        <v>0</v>
      </c>
      <c r="Z46">
        <v>111.99</v>
      </c>
      <c r="AA46">
        <v>13.5</v>
      </c>
      <c r="AB46">
        <v>0</v>
      </c>
      <c r="AC46">
        <v>0</v>
      </c>
      <c r="AD46">
        <v>1</v>
      </c>
      <c r="AE46">
        <v>0</v>
      </c>
      <c r="AF46" t="s">
        <v>21</v>
      </c>
      <c r="AG46">
        <v>1.54</v>
      </c>
      <c r="AH46">
        <v>2</v>
      </c>
      <c r="AI46">
        <v>16483433</v>
      </c>
      <c r="AJ46">
        <v>36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ROW(Source!A35)</f>
        <v>35</v>
      </c>
      <c r="B47">
        <v>16483434</v>
      </c>
      <c r="C47">
        <v>16483396</v>
      </c>
      <c r="D47">
        <v>15247880</v>
      </c>
      <c r="E47">
        <v>1</v>
      </c>
      <c r="F47">
        <v>1</v>
      </c>
      <c r="G47">
        <v>1</v>
      </c>
      <c r="H47">
        <v>2</v>
      </c>
      <c r="I47" t="s">
        <v>729</v>
      </c>
      <c r="J47" t="s">
        <v>730</v>
      </c>
      <c r="K47" t="s">
        <v>731</v>
      </c>
      <c r="L47">
        <v>1368</v>
      </c>
      <c r="N47">
        <v>1011</v>
      </c>
      <c r="O47" t="s">
        <v>701</v>
      </c>
      <c r="P47" t="s">
        <v>701</v>
      </c>
      <c r="Q47">
        <v>1</v>
      </c>
      <c r="X47">
        <v>43.9</v>
      </c>
      <c r="Y47">
        <v>0</v>
      </c>
      <c r="Z47">
        <v>6.9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21</v>
      </c>
      <c r="AG47">
        <v>30.729999999999997</v>
      </c>
      <c r="AH47">
        <v>2</v>
      </c>
      <c r="AI47">
        <v>16483434</v>
      </c>
      <c r="AJ47">
        <v>37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ROW(Source!A35)</f>
        <v>35</v>
      </c>
      <c r="B48">
        <v>16483435</v>
      </c>
      <c r="C48">
        <v>16483396</v>
      </c>
      <c r="D48">
        <v>15249073</v>
      </c>
      <c r="E48">
        <v>1</v>
      </c>
      <c r="F48">
        <v>1</v>
      </c>
      <c r="G48">
        <v>1</v>
      </c>
      <c r="H48">
        <v>2</v>
      </c>
      <c r="I48" t="s">
        <v>698</v>
      </c>
      <c r="J48" t="s">
        <v>699</v>
      </c>
      <c r="K48" t="s">
        <v>700</v>
      </c>
      <c r="L48">
        <v>1368</v>
      </c>
      <c r="N48">
        <v>1011</v>
      </c>
      <c r="O48" t="s">
        <v>701</v>
      </c>
      <c r="P48" t="s">
        <v>701</v>
      </c>
      <c r="Q48">
        <v>1</v>
      </c>
      <c r="X48">
        <v>0.28000000000000003</v>
      </c>
      <c r="Y48">
        <v>0</v>
      </c>
      <c r="Z48">
        <v>65.709999999999994</v>
      </c>
      <c r="AA48">
        <v>11.6</v>
      </c>
      <c r="AB48">
        <v>0</v>
      </c>
      <c r="AC48">
        <v>0</v>
      </c>
      <c r="AD48">
        <v>1</v>
      </c>
      <c r="AE48">
        <v>0</v>
      </c>
      <c r="AF48" t="s">
        <v>21</v>
      </c>
      <c r="AG48">
        <v>0.19600000000000001</v>
      </c>
      <c r="AH48">
        <v>2</v>
      </c>
      <c r="AI48">
        <v>16483435</v>
      </c>
      <c r="AJ48">
        <v>38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ROW(Source!A35)</f>
        <v>35</v>
      </c>
      <c r="B49">
        <v>16483436</v>
      </c>
      <c r="C49">
        <v>16483396</v>
      </c>
      <c r="D49">
        <v>15170846</v>
      </c>
      <c r="E49">
        <v>1</v>
      </c>
      <c r="F49">
        <v>1</v>
      </c>
      <c r="G49">
        <v>1</v>
      </c>
      <c r="H49">
        <v>3</v>
      </c>
      <c r="I49" t="s">
        <v>1077</v>
      </c>
      <c r="J49" t="s">
        <v>1078</v>
      </c>
      <c r="K49" t="s">
        <v>1079</v>
      </c>
      <c r="L49">
        <v>1346</v>
      </c>
      <c r="N49">
        <v>1009</v>
      </c>
      <c r="O49" t="s">
        <v>550</v>
      </c>
      <c r="P49" t="s">
        <v>550</v>
      </c>
      <c r="Q49">
        <v>1</v>
      </c>
      <c r="X49">
        <v>0</v>
      </c>
      <c r="Y49">
        <v>28.26</v>
      </c>
      <c r="Z49">
        <v>0</v>
      </c>
      <c r="AA49">
        <v>0</v>
      </c>
      <c r="AB49">
        <v>0</v>
      </c>
      <c r="AC49">
        <v>1</v>
      </c>
      <c r="AD49">
        <v>0</v>
      </c>
      <c r="AE49">
        <v>0</v>
      </c>
      <c r="AF49" t="s">
        <v>20</v>
      </c>
      <c r="AG49">
        <v>0</v>
      </c>
      <c r="AH49">
        <v>3</v>
      </c>
      <c r="AI49">
        <v>-1</v>
      </c>
      <c r="AJ49" t="s">
        <v>4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ROW(Source!A35)</f>
        <v>35</v>
      </c>
      <c r="B50">
        <v>16483437</v>
      </c>
      <c r="C50">
        <v>16483396</v>
      </c>
      <c r="D50">
        <v>15171021</v>
      </c>
      <c r="E50">
        <v>1</v>
      </c>
      <c r="F50">
        <v>1</v>
      </c>
      <c r="G50">
        <v>1</v>
      </c>
      <c r="H50">
        <v>3</v>
      </c>
      <c r="I50" t="s">
        <v>732</v>
      </c>
      <c r="J50" t="s">
        <v>733</v>
      </c>
      <c r="K50" t="s">
        <v>734</v>
      </c>
      <c r="L50">
        <v>1348</v>
      </c>
      <c r="N50">
        <v>1009</v>
      </c>
      <c r="O50" t="s">
        <v>199</v>
      </c>
      <c r="P50" t="s">
        <v>199</v>
      </c>
      <c r="Q50">
        <v>1000</v>
      </c>
      <c r="X50">
        <v>1.15E-3</v>
      </c>
      <c r="Y50">
        <v>37900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20</v>
      </c>
      <c r="AG50">
        <v>0</v>
      </c>
      <c r="AH50">
        <v>2</v>
      </c>
      <c r="AI50">
        <v>16483437</v>
      </c>
      <c r="AJ50">
        <v>39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ROW(Source!A35)</f>
        <v>35</v>
      </c>
      <c r="B51">
        <v>16483438</v>
      </c>
      <c r="C51">
        <v>16483396</v>
      </c>
      <c r="D51">
        <v>15171159</v>
      </c>
      <c r="E51">
        <v>1</v>
      </c>
      <c r="F51">
        <v>1</v>
      </c>
      <c r="G51">
        <v>1</v>
      </c>
      <c r="H51">
        <v>3</v>
      </c>
      <c r="I51" t="s">
        <v>1080</v>
      </c>
      <c r="J51" t="s">
        <v>1081</v>
      </c>
      <c r="K51" t="s">
        <v>1082</v>
      </c>
      <c r="L51">
        <v>1327</v>
      </c>
      <c r="N51">
        <v>1005</v>
      </c>
      <c r="O51" t="s">
        <v>17</v>
      </c>
      <c r="P51" t="s">
        <v>17</v>
      </c>
      <c r="Q51">
        <v>1</v>
      </c>
      <c r="X51">
        <v>0</v>
      </c>
      <c r="Y51">
        <v>52</v>
      </c>
      <c r="Z51">
        <v>0</v>
      </c>
      <c r="AA51">
        <v>0</v>
      </c>
      <c r="AB51">
        <v>0</v>
      </c>
      <c r="AC51">
        <v>1</v>
      </c>
      <c r="AD51">
        <v>0</v>
      </c>
      <c r="AE51">
        <v>0</v>
      </c>
      <c r="AF51" t="s">
        <v>20</v>
      </c>
      <c r="AG51">
        <v>0</v>
      </c>
      <c r="AH51">
        <v>3</v>
      </c>
      <c r="AI51">
        <v>-1</v>
      </c>
      <c r="AJ51" t="s">
        <v>4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ROW(Source!A35)</f>
        <v>35</v>
      </c>
      <c r="B52">
        <v>16483439</v>
      </c>
      <c r="C52">
        <v>16483396</v>
      </c>
      <c r="D52">
        <v>15171245</v>
      </c>
      <c r="E52">
        <v>1</v>
      </c>
      <c r="F52">
        <v>1</v>
      </c>
      <c r="G52">
        <v>1</v>
      </c>
      <c r="H52">
        <v>3</v>
      </c>
      <c r="I52" t="s">
        <v>1083</v>
      </c>
      <c r="J52" t="s">
        <v>1084</v>
      </c>
      <c r="K52" t="s">
        <v>1085</v>
      </c>
      <c r="L52">
        <v>1327</v>
      </c>
      <c r="N52">
        <v>1005</v>
      </c>
      <c r="O52" t="s">
        <v>17</v>
      </c>
      <c r="P52" t="s">
        <v>17</v>
      </c>
      <c r="Q52">
        <v>1</v>
      </c>
      <c r="X52">
        <v>0</v>
      </c>
      <c r="Y52">
        <v>350</v>
      </c>
      <c r="Z52">
        <v>0</v>
      </c>
      <c r="AA52">
        <v>0</v>
      </c>
      <c r="AB52">
        <v>0</v>
      </c>
      <c r="AC52">
        <v>1</v>
      </c>
      <c r="AD52">
        <v>0</v>
      </c>
      <c r="AE52">
        <v>0</v>
      </c>
      <c r="AF52" t="s">
        <v>20</v>
      </c>
      <c r="AG52">
        <v>0</v>
      </c>
      <c r="AH52">
        <v>3</v>
      </c>
      <c r="AI52">
        <v>-1</v>
      </c>
      <c r="AJ52" t="s">
        <v>4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ROW(Source!A35)</f>
        <v>35</v>
      </c>
      <c r="B53">
        <v>16483440</v>
      </c>
      <c r="C53">
        <v>16483396</v>
      </c>
      <c r="D53">
        <v>15188765</v>
      </c>
      <c r="E53">
        <v>1</v>
      </c>
      <c r="F53">
        <v>1</v>
      </c>
      <c r="G53">
        <v>1</v>
      </c>
      <c r="H53">
        <v>3</v>
      </c>
      <c r="I53" t="s">
        <v>735</v>
      </c>
      <c r="J53" t="s">
        <v>736</v>
      </c>
      <c r="K53" t="s">
        <v>737</v>
      </c>
      <c r="L53">
        <v>1348</v>
      </c>
      <c r="N53">
        <v>1009</v>
      </c>
      <c r="O53" t="s">
        <v>199</v>
      </c>
      <c r="P53" t="s">
        <v>199</v>
      </c>
      <c r="Q53">
        <v>1000</v>
      </c>
      <c r="X53">
        <v>0.02</v>
      </c>
      <c r="Y53">
        <v>7712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20</v>
      </c>
      <c r="AG53">
        <v>0</v>
      </c>
      <c r="AH53">
        <v>2</v>
      </c>
      <c r="AI53">
        <v>16483440</v>
      </c>
      <c r="AJ53">
        <v>40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ROW(Source!A35)</f>
        <v>35</v>
      </c>
      <c r="B54">
        <v>16483441</v>
      </c>
      <c r="C54">
        <v>16483396</v>
      </c>
      <c r="D54">
        <v>15190794</v>
      </c>
      <c r="E54">
        <v>1</v>
      </c>
      <c r="F54">
        <v>1</v>
      </c>
      <c r="G54">
        <v>1</v>
      </c>
      <c r="H54">
        <v>3</v>
      </c>
      <c r="I54" t="s">
        <v>738</v>
      </c>
      <c r="J54" t="s">
        <v>739</v>
      </c>
      <c r="K54" t="s">
        <v>740</v>
      </c>
      <c r="L54">
        <v>1302</v>
      </c>
      <c r="N54">
        <v>1003</v>
      </c>
      <c r="O54" t="s">
        <v>116</v>
      </c>
      <c r="P54" t="s">
        <v>116</v>
      </c>
      <c r="Q54">
        <v>10</v>
      </c>
      <c r="X54">
        <v>0.2</v>
      </c>
      <c r="Y54">
        <v>50.24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20</v>
      </c>
      <c r="AG54">
        <v>0</v>
      </c>
      <c r="AH54">
        <v>2</v>
      </c>
      <c r="AI54">
        <v>16483441</v>
      </c>
      <c r="AJ54">
        <v>41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ROW(Source!A35)</f>
        <v>35</v>
      </c>
      <c r="B55">
        <v>16483442</v>
      </c>
      <c r="C55">
        <v>16483396</v>
      </c>
      <c r="D55">
        <v>15162329</v>
      </c>
      <c r="E55">
        <v>17</v>
      </c>
      <c r="F55">
        <v>1</v>
      </c>
      <c r="G55">
        <v>1</v>
      </c>
      <c r="H55">
        <v>3</v>
      </c>
      <c r="I55" t="s">
        <v>1086</v>
      </c>
      <c r="J55" t="s">
        <v>4</v>
      </c>
      <c r="K55" t="s">
        <v>1087</v>
      </c>
      <c r="L55">
        <v>1348</v>
      </c>
      <c r="N55">
        <v>1009</v>
      </c>
      <c r="O55" t="s">
        <v>199</v>
      </c>
      <c r="P55" t="s">
        <v>199</v>
      </c>
      <c r="Q55">
        <v>1000</v>
      </c>
      <c r="X55">
        <v>0</v>
      </c>
      <c r="Y55">
        <v>0</v>
      </c>
      <c r="Z55">
        <v>0</v>
      </c>
      <c r="AA55">
        <v>0</v>
      </c>
      <c r="AB55">
        <v>0</v>
      </c>
      <c r="AC55">
        <v>1</v>
      </c>
      <c r="AD55">
        <v>0</v>
      </c>
      <c r="AE55">
        <v>0</v>
      </c>
      <c r="AF55" t="s">
        <v>20</v>
      </c>
      <c r="AG55">
        <v>0</v>
      </c>
      <c r="AH55">
        <v>3</v>
      </c>
      <c r="AI55">
        <v>-1</v>
      </c>
      <c r="AJ55" t="s">
        <v>4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ROW(Source!A35)</f>
        <v>35</v>
      </c>
      <c r="B56">
        <v>16483443</v>
      </c>
      <c r="C56">
        <v>16483396</v>
      </c>
      <c r="D56">
        <v>15195820</v>
      </c>
      <c r="E56">
        <v>1</v>
      </c>
      <c r="F56">
        <v>1</v>
      </c>
      <c r="G56">
        <v>1</v>
      </c>
      <c r="H56">
        <v>3</v>
      </c>
      <c r="I56" t="s">
        <v>741</v>
      </c>
      <c r="J56" t="s">
        <v>742</v>
      </c>
      <c r="K56" t="s">
        <v>743</v>
      </c>
      <c r="L56">
        <v>1339</v>
      </c>
      <c r="N56">
        <v>1007</v>
      </c>
      <c r="O56" t="s">
        <v>166</v>
      </c>
      <c r="P56" t="s">
        <v>166</v>
      </c>
      <c r="Q56">
        <v>1</v>
      </c>
      <c r="X56">
        <v>0.04</v>
      </c>
      <c r="Y56">
        <v>1700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20</v>
      </c>
      <c r="AG56">
        <v>0</v>
      </c>
      <c r="AH56">
        <v>2</v>
      </c>
      <c r="AI56">
        <v>16483443</v>
      </c>
      <c r="AJ56">
        <v>42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ROW(Source!A36)</f>
        <v>36</v>
      </c>
      <c r="B57">
        <v>16483454</v>
      </c>
      <c r="C57">
        <v>16483448</v>
      </c>
      <c r="D57">
        <v>15431465</v>
      </c>
      <c r="E57">
        <v>1</v>
      </c>
      <c r="F57">
        <v>1</v>
      </c>
      <c r="G57">
        <v>1</v>
      </c>
      <c r="H57">
        <v>1</v>
      </c>
      <c r="I57" t="s">
        <v>744</v>
      </c>
      <c r="J57" t="s">
        <v>4</v>
      </c>
      <c r="K57" t="s">
        <v>745</v>
      </c>
      <c r="L57">
        <v>1191</v>
      </c>
      <c r="N57">
        <v>1013</v>
      </c>
      <c r="O57" t="s">
        <v>695</v>
      </c>
      <c r="P57" t="s">
        <v>695</v>
      </c>
      <c r="Q57">
        <v>1</v>
      </c>
      <c r="X57">
        <v>547.29999999999995</v>
      </c>
      <c r="Y57">
        <v>0</v>
      </c>
      <c r="Z57">
        <v>0</v>
      </c>
      <c r="AA57">
        <v>0</v>
      </c>
      <c r="AB57">
        <v>7.87</v>
      </c>
      <c r="AC57">
        <v>0</v>
      </c>
      <c r="AD57">
        <v>1</v>
      </c>
      <c r="AE57">
        <v>1</v>
      </c>
      <c r="AF57" t="s">
        <v>4</v>
      </c>
      <c r="AG57">
        <v>547.29999999999995</v>
      </c>
      <c r="AH57">
        <v>2</v>
      </c>
      <c r="AI57">
        <v>16483454</v>
      </c>
      <c r="AJ57">
        <v>43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ROW(Source!A36)</f>
        <v>36</v>
      </c>
      <c r="B58">
        <v>16483455</v>
      </c>
      <c r="C58">
        <v>16483448</v>
      </c>
      <c r="D58">
        <v>15430395</v>
      </c>
      <c r="E58">
        <v>1</v>
      </c>
      <c r="F58">
        <v>1</v>
      </c>
      <c r="G58">
        <v>1</v>
      </c>
      <c r="H58">
        <v>1</v>
      </c>
      <c r="I58" t="s">
        <v>696</v>
      </c>
      <c r="J58" t="s">
        <v>4</v>
      </c>
      <c r="K58" t="s">
        <v>697</v>
      </c>
      <c r="L58">
        <v>1191</v>
      </c>
      <c r="N58">
        <v>1013</v>
      </c>
      <c r="O58" t="s">
        <v>695</v>
      </c>
      <c r="P58" t="s">
        <v>695</v>
      </c>
      <c r="Q58">
        <v>1</v>
      </c>
      <c r="X58">
        <v>1.29</v>
      </c>
      <c r="Y58">
        <v>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2</v>
      </c>
      <c r="AF58" t="s">
        <v>4</v>
      </c>
      <c r="AG58">
        <v>1.29</v>
      </c>
      <c r="AH58">
        <v>2</v>
      </c>
      <c r="AI58">
        <v>16483455</v>
      </c>
      <c r="AJ58">
        <v>44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ROW(Source!A36)</f>
        <v>36</v>
      </c>
      <c r="B59">
        <v>16483456</v>
      </c>
      <c r="C59">
        <v>16483448</v>
      </c>
      <c r="D59">
        <v>15247974</v>
      </c>
      <c r="E59">
        <v>1</v>
      </c>
      <c r="F59">
        <v>1</v>
      </c>
      <c r="G59">
        <v>1</v>
      </c>
      <c r="H59">
        <v>2</v>
      </c>
      <c r="I59" t="s">
        <v>716</v>
      </c>
      <c r="J59" t="s">
        <v>717</v>
      </c>
      <c r="K59" t="s">
        <v>718</v>
      </c>
      <c r="L59">
        <v>1368</v>
      </c>
      <c r="N59">
        <v>1011</v>
      </c>
      <c r="O59" t="s">
        <v>701</v>
      </c>
      <c r="P59" t="s">
        <v>701</v>
      </c>
      <c r="Q59">
        <v>1</v>
      </c>
      <c r="X59">
        <v>1.29</v>
      </c>
      <c r="Y59">
        <v>0</v>
      </c>
      <c r="Z59">
        <v>31.26</v>
      </c>
      <c r="AA59">
        <v>13.5</v>
      </c>
      <c r="AB59">
        <v>0</v>
      </c>
      <c r="AC59">
        <v>0</v>
      </c>
      <c r="AD59">
        <v>1</v>
      </c>
      <c r="AE59">
        <v>0</v>
      </c>
      <c r="AF59" t="s">
        <v>4</v>
      </c>
      <c r="AG59">
        <v>1.29</v>
      </c>
      <c r="AH59">
        <v>2</v>
      </c>
      <c r="AI59">
        <v>16483456</v>
      </c>
      <c r="AJ59">
        <v>45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ROW(Source!A36)</f>
        <v>36</v>
      </c>
      <c r="B60">
        <v>16483457</v>
      </c>
      <c r="C60">
        <v>16483448</v>
      </c>
      <c r="D60">
        <v>15249402</v>
      </c>
      <c r="E60">
        <v>1</v>
      </c>
      <c r="F60">
        <v>1</v>
      </c>
      <c r="G60">
        <v>1</v>
      </c>
      <c r="H60">
        <v>2</v>
      </c>
      <c r="I60" t="s">
        <v>746</v>
      </c>
      <c r="J60" t="s">
        <v>747</v>
      </c>
      <c r="K60" t="s">
        <v>748</v>
      </c>
      <c r="L60">
        <v>1368</v>
      </c>
      <c r="N60">
        <v>1011</v>
      </c>
      <c r="O60" t="s">
        <v>701</v>
      </c>
      <c r="P60" t="s">
        <v>701</v>
      </c>
      <c r="Q60">
        <v>1</v>
      </c>
      <c r="X60">
        <v>6.02</v>
      </c>
      <c r="Y60">
        <v>0</v>
      </c>
      <c r="Z60">
        <v>32.5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4</v>
      </c>
      <c r="AG60">
        <v>6.02</v>
      </c>
      <c r="AH60">
        <v>2</v>
      </c>
      <c r="AI60">
        <v>16483457</v>
      </c>
      <c r="AJ60">
        <v>46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ROW(Source!A36)</f>
        <v>36</v>
      </c>
      <c r="B61">
        <v>16483458</v>
      </c>
      <c r="C61">
        <v>16483448</v>
      </c>
      <c r="D61">
        <v>15249998</v>
      </c>
      <c r="E61">
        <v>1</v>
      </c>
      <c r="F61">
        <v>1</v>
      </c>
      <c r="G61">
        <v>1</v>
      </c>
      <c r="H61">
        <v>2</v>
      </c>
      <c r="I61" t="s">
        <v>749</v>
      </c>
      <c r="J61" t="s">
        <v>750</v>
      </c>
      <c r="K61" t="s">
        <v>751</v>
      </c>
      <c r="L61">
        <v>1368</v>
      </c>
      <c r="N61">
        <v>1011</v>
      </c>
      <c r="O61" t="s">
        <v>701</v>
      </c>
      <c r="P61" t="s">
        <v>701</v>
      </c>
      <c r="Q61">
        <v>1</v>
      </c>
      <c r="X61">
        <v>12.04</v>
      </c>
      <c r="Y61">
        <v>0</v>
      </c>
      <c r="Z61">
        <v>1.53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4</v>
      </c>
      <c r="AG61">
        <v>12.04</v>
      </c>
      <c r="AH61">
        <v>2</v>
      </c>
      <c r="AI61">
        <v>16483458</v>
      </c>
      <c r="AJ61">
        <v>47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ROW(Source!A37)</f>
        <v>37</v>
      </c>
      <c r="B62">
        <v>16483454</v>
      </c>
      <c r="C62">
        <v>16483448</v>
      </c>
      <c r="D62">
        <v>15431465</v>
      </c>
      <c r="E62">
        <v>1</v>
      </c>
      <c r="F62">
        <v>1</v>
      </c>
      <c r="G62">
        <v>1</v>
      </c>
      <c r="H62">
        <v>1</v>
      </c>
      <c r="I62" t="s">
        <v>744</v>
      </c>
      <c r="J62" t="s">
        <v>4</v>
      </c>
      <c r="K62" t="s">
        <v>745</v>
      </c>
      <c r="L62">
        <v>1191</v>
      </c>
      <c r="N62">
        <v>1013</v>
      </c>
      <c r="O62" t="s">
        <v>695</v>
      </c>
      <c r="P62" t="s">
        <v>695</v>
      </c>
      <c r="Q62">
        <v>1</v>
      </c>
      <c r="X62">
        <v>547.29999999999995</v>
      </c>
      <c r="Y62">
        <v>0</v>
      </c>
      <c r="Z62">
        <v>0</v>
      </c>
      <c r="AA62">
        <v>0</v>
      </c>
      <c r="AB62">
        <v>7.87</v>
      </c>
      <c r="AC62">
        <v>0</v>
      </c>
      <c r="AD62">
        <v>1</v>
      </c>
      <c r="AE62">
        <v>1</v>
      </c>
      <c r="AF62" t="s">
        <v>4</v>
      </c>
      <c r="AG62">
        <v>547.29999999999995</v>
      </c>
      <c r="AH62">
        <v>2</v>
      </c>
      <c r="AI62">
        <v>16483454</v>
      </c>
      <c r="AJ62">
        <v>48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ROW(Source!A37)</f>
        <v>37</v>
      </c>
      <c r="B63">
        <v>16483455</v>
      </c>
      <c r="C63">
        <v>16483448</v>
      </c>
      <c r="D63">
        <v>15430395</v>
      </c>
      <c r="E63">
        <v>1</v>
      </c>
      <c r="F63">
        <v>1</v>
      </c>
      <c r="G63">
        <v>1</v>
      </c>
      <c r="H63">
        <v>1</v>
      </c>
      <c r="I63" t="s">
        <v>696</v>
      </c>
      <c r="J63" t="s">
        <v>4</v>
      </c>
      <c r="K63" t="s">
        <v>697</v>
      </c>
      <c r="L63">
        <v>1191</v>
      </c>
      <c r="N63">
        <v>1013</v>
      </c>
      <c r="O63" t="s">
        <v>695</v>
      </c>
      <c r="P63" t="s">
        <v>695</v>
      </c>
      <c r="Q63">
        <v>1</v>
      </c>
      <c r="X63">
        <v>1.29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2</v>
      </c>
      <c r="AF63" t="s">
        <v>4</v>
      </c>
      <c r="AG63">
        <v>1.29</v>
      </c>
      <c r="AH63">
        <v>2</v>
      </c>
      <c r="AI63">
        <v>16483455</v>
      </c>
      <c r="AJ63">
        <v>49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ROW(Source!A37)</f>
        <v>37</v>
      </c>
      <c r="B64">
        <v>16483456</v>
      </c>
      <c r="C64">
        <v>16483448</v>
      </c>
      <c r="D64">
        <v>15247974</v>
      </c>
      <c r="E64">
        <v>1</v>
      </c>
      <c r="F64">
        <v>1</v>
      </c>
      <c r="G64">
        <v>1</v>
      </c>
      <c r="H64">
        <v>2</v>
      </c>
      <c r="I64" t="s">
        <v>716</v>
      </c>
      <c r="J64" t="s">
        <v>717</v>
      </c>
      <c r="K64" t="s">
        <v>718</v>
      </c>
      <c r="L64">
        <v>1368</v>
      </c>
      <c r="N64">
        <v>1011</v>
      </c>
      <c r="O64" t="s">
        <v>701</v>
      </c>
      <c r="P64" t="s">
        <v>701</v>
      </c>
      <c r="Q64">
        <v>1</v>
      </c>
      <c r="X64">
        <v>1.29</v>
      </c>
      <c r="Y64">
        <v>0</v>
      </c>
      <c r="Z64">
        <v>31.26</v>
      </c>
      <c r="AA64">
        <v>13.5</v>
      </c>
      <c r="AB64">
        <v>0</v>
      </c>
      <c r="AC64">
        <v>0</v>
      </c>
      <c r="AD64">
        <v>1</v>
      </c>
      <c r="AE64">
        <v>0</v>
      </c>
      <c r="AF64" t="s">
        <v>4</v>
      </c>
      <c r="AG64">
        <v>1.29</v>
      </c>
      <c r="AH64">
        <v>2</v>
      </c>
      <c r="AI64">
        <v>16483456</v>
      </c>
      <c r="AJ64">
        <v>50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ROW(Source!A37)</f>
        <v>37</v>
      </c>
      <c r="B65">
        <v>16483457</v>
      </c>
      <c r="C65">
        <v>16483448</v>
      </c>
      <c r="D65">
        <v>15249402</v>
      </c>
      <c r="E65">
        <v>1</v>
      </c>
      <c r="F65">
        <v>1</v>
      </c>
      <c r="G65">
        <v>1</v>
      </c>
      <c r="H65">
        <v>2</v>
      </c>
      <c r="I65" t="s">
        <v>746</v>
      </c>
      <c r="J65" t="s">
        <v>747</v>
      </c>
      <c r="K65" t="s">
        <v>748</v>
      </c>
      <c r="L65">
        <v>1368</v>
      </c>
      <c r="N65">
        <v>1011</v>
      </c>
      <c r="O65" t="s">
        <v>701</v>
      </c>
      <c r="P65" t="s">
        <v>701</v>
      </c>
      <c r="Q65">
        <v>1</v>
      </c>
      <c r="X65">
        <v>6.02</v>
      </c>
      <c r="Y65">
        <v>0</v>
      </c>
      <c r="Z65">
        <v>32.5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4</v>
      </c>
      <c r="AG65">
        <v>6.02</v>
      </c>
      <c r="AH65">
        <v>2</v>
      </c>
      <c r="AI65">
        <v>16483457</v>
      </c>
      <c r="AJ65">
        <v>51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ROW(Source!A37)</f>
        <v>37</v>
      </c>
      <c r="B66">
        <v>16483458</v>
      </c>
      <c r="C66">
        <v>16483448</v>
      </c>
      <c r="D66">
        <v>15249998</v>
      </c>
      <c r="E66">
        <v>1</v>
      </c>
      <c r="F66">
        <v>1</v>
      </c>
      <c r="G66">
        <v>1</v>
      </c>
      <c r="H66">
        <v>2</v>
      </c>
      <c r="I66" t="s">
        <v>749</v>
      </c>
      <c r="J66" t="s">
        <v>750</v>
      </c>
      <c r="K66" t="s">
        <v>751</v>
      </c>
      <c r="L66">
        <v>1368</v>
      </c>
      <c r="N66">
        <v>1011</v>
      </c>
      <c r="O66" t="s">
        <v>701</v>
      </c>
      <c r="P66" t="s">
        <v>701</v>
      </c>
      <c r="Q66">
        <v>1</v>
      </c>
      <c r="X66">
        <v>12.04</v>
      </c>
      <c r="Y66">
        <v>0</v>
      </c>
      <c r="Z66">
        <v>1.53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4</v>
      </c>
      <c r="AG66">
        <v>12.04</v>
      </c>
      <c r="AH66">
        <v>2</v>
      </c>
      <c r="AI66">
        <v>16483458</v>
      </c>
      <c r="AJ66">
        <v>52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ROW(Source!A38)</f>
        <v>38</v>
      </c>
      <c r="B67">
        <v>16483462</v>
      </c>
      <c r="C67">
        <v>16483459</v>
      </c>
      <c r="D67">
        <v>15430517</v>
      </c>
      <c r="E67">
        <v>1</v>
      </c>
      <c r="F67">
        <v>1</v>
      </c>
      <c r="G67">
        <v>1</v>
      </c>
      <c r="H67">
        <v>1</v>
      </c>
      <c r="I67" t="s">
        <v>752</v>
      </c>
      <c r="J67" t="s">
        <v>4</v>
      </c>
      <c r="K67" t="s">
        <v>753</v>
      </c>
      <c r="L67">
        <v>1191</v>
      </c>
      <c r="N67">
        <v>1013</v>
      </c>
      <c r="O67" t="s">
        <v>695</v>
      </c>
      <c r="P67" t="s">
        <v>695</v>
      </c>
      <c r="Q67">
        <v>1</v>
      </c>
      <c r="X67">
        <v>22.82</v>
      </c>
      <c r="Y67">
        <v>0</v>
      </c>
      <c r="Z67">
        <v>0</v>
      </c>
      <c r="AA67">
        <v>0</v>
      </c>
      <c r="AB67">
        <v>7.8</v>
      </c>
      <c r="AC67">
        <v>0</v>
      </c>
      <c r="AD67">
        <v>1</v>
      </c>
      <c r="AE67">
        <v>1</v>
      </c>
      <c r="AF67" t="s">
        <v>4</v>
      </c>
      <c r="AG67">
        <v>22.82</v>
      </c>
      <c r="AH67">
        <v>2</v>
      </c>
      <c r="AI67">
        <v>16483462</v>
      </c>
      <c r="AJ67">
        <v>53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ROW(Source!A39)</f>
        <v>39</v>
      </c>
      <c r="B68">
        <v>16483462</v>
      </c>
      <c r="C68">
        <v>16483459</v>
      </c>
      <c r="D68">
        <v>15430517</v>
      </c>
      <c r="E68">
        <v>1</v>
      </c>
      <c r="F68">
        <v>1</v>
      </c>
      <c r="G68">
        <v>1</v>
      </c>
      <c r="H68">
        <v>1</v>
      </c>
      <c r="I68" t="s">
        <v>752</v>
      </c>
      <c r="J68" t="s">
        <v>4</v>
      </c>
      <c r="K68" t="s">
        <v>753</v>
      </c>
      <c r="L68">
        <v>1191</v>
      </c>
      <c r="N68">
        <v>1013</v>
      </c>
      <c r="O68" t="s">
        <v>695</v>
      </c>
      <c r="P68" t="s">
        <v>695</v>
      </c>
      <c r="Q68">
        <v>1</v>
      </c>
      <c r="X68">
        <v>22.82</v>
      </c>
      <c r="Y68">
        <v>0</v>
      </c>
      <c r="Z68">
        <v>0</v>
      </c>
      <c r="AA68">
        <v>0</v>
      </c>
      <c r="AB68">
        <v>7.8</v>
      </c>
      <c r="AC68">
        <v>0</v>
      </c>
      <c r="AD68">
        <v>1</v>
      </c>
      <c r="AE68">
        <v>1</v>
      </c>
      <c r="AF68" t="s">
        <v>4</v>
      </c>
      <c r="AG68">
        <v>22.82</v>
      </c>
      <c r="AH68">
        <v>2</v>
      </c>
      <c r="AI68">
        <v>16483462</v>
      </c>
      <c r="AJ68">
        <v>54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ROW(Source!A40)</f>
        <v>40</v>
      </c>
      <c r="B69">
        <v>16483464</v>
      </c>
      <c r="C69">
        <v>16483463</v>
      </c>
      <c r="D69">
        <v>15439307</v>
      </c>
      <c r="E69">
        <v>1</v>
      </c>
      <c r="F69">
        <v>1</v>
      </c>
      <c r="G69">
        <v>1</v>
      </c>
      <c r="H69">
        <v>1</v>
      </c>
      <c r="I69" t="s">
        <v>754</v>
      </c>
      <c r="J69" t="s">
        <v>4</v>
      </c>
      <c r="K69" t="s">
        <v>755</v>
      </c>
      <c r="L69">
        <v>1191</v>
      </c>
      <c r="N69">
        <v>1013</v>
      </c>
      <c r="O69" t="s">
        <v>695</v>
      </c>
      <c r="P69" t="s">
        <v>695</v>
      </c>
      <c r="Q69">
        <v>1</v>
      </c>
      <c r="X69">
        <v>66.599999999999994</v>
      </c>
      <c r="Y69">
        <v>0</v>
      </c>
      <c r="Z69">
        <v>0</v>
      </c>
      <c r="AA69">
        <v>0</v>
      </c>
      <c r="AB69">
        <v>7.38</v>
      </c>
      <c r="AC69">
        <v>0</v>
      </c>
      <c r="AD69">
        <v>1</v>
      </c>
      <c r="AE69">
        <v>1</v>
      </c>
      <c r="AF69" t="s">
        <v>4</v>
      </c>
      <c r="AG69">
        <v>66.599999999999994</v>
      </c>
      <c r="AH69">
        <v>2</v>
      </c>
      <c r="AI69">
        <v>16483464</v>
      </c>
      <c r="AJ69">
        <v>55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ROW(Source!A40)</f>
        <v>40</v>
      </c>
      <c r="B70">
        <v>16483465</v>
      </c>
      <c r="C70">
        <v>16483463</v>
      </c>
      <c r="D70">
        <v>15430395</v>
      </c>
      <c r="E70">
        <v>1</v>
      </c>
      <c r="F70">
        <v>1</v>
      </c>
      <c r="G70">
        <v>1</v>
      </c>
      <c r="H70">
        <v>1</v>
      </c>
      <c r="I70" t="s">
        <v>696</v>
      </c>
      <c r="J70" t="s">
        <v>4</v>
      </c>
      <c r="K70" t="s">
        <v>697</v>
      </c>
      <c r="L70">
        <v>1191</v>
      </c>
      <c r="N70">
        <v>1013</v>
      </c>
      <c r="O70" t="s">
        <v>695</v>
      </c>
      <c r="P70" t="s">
        <v>695</v>
      </c>
      <c r="Q70">
        <v>1</v>
      </c>
      <c r="X70">
        <v>9.64</v>
      </c>
      <c r="Y70">
        <v>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2</v>
      </c>
      <c r="AF70" t="s">
        <v>4</v>
      </c>
      <c r="AG70">
        <v>9.64</v>
      </c>
      <c r="AH70">
        <v>2</v>
      </c>
      <c r="AI70">
        <v>16483465</v>
      </c>
      <c r="AJ70">
        <v>56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ROW(Source!A40)</f>
        <v>40</v>
      </c>
      <c r="B71">
        <v>16483466</v>
      </c>
      <c r="C71">
        <v>16483463</v>
      </c>
      <c r="D71">
        <v>15247905</v>
      </c>
      <c r="E71">
        <v>1</v>
      </c>
      <c r="F71">
        <v>1</v>
      </c>
      <c r="G71">
        <v>1</v>
      </c>
      <c r="H71">
        <v>2</v>
      </c>
      <c r="I71" t="s">
        <v>756</v>
      </c>
      <c r="J71" t="s">
        <v>757</v>
      </c>
      <c r="K71" t="s">
        <v>758</v>
      </c>
      <c r="L71">
        <v>1368</v>
      </c>
      <c r="N71">
        <v>1011</v>
      </c>
      <c r="O71" t="s">
        <v>701</v>
      </c>
      <c r="P71" t="s">
        <v>701</v>
      </c>
      <c r="Q71">
        <v>1</v>
      </c>
      <c r="X71">
        <v>9.64</v>
      </c>
      <c r="Y71">
        <v>0</v>
      </c>
      <c r="Z71">
        <v>89.99</v>
      </c>
      <c r="AA71">
        <v>10.06</v>
      </c>
      <c r="AB71">
        <v>0</v>
      </c>
      <c r="AC71">
        <v>0</v>
      </c>
      <c r="AD71">
        <v>1</v>
      </c>
      <c r="AE71">
        <v>0</v>
      </c>
      <c r="AF71" t="s">
        <v>4</v>
      </c>
      <c r="AG71">
        <v>9.64</v>
      </c>
      <c r="AH71">
        <v>2</v>
      </c>
      <c r="AI71">
        <v>16483466</v>
      </c>
      <c r="AJ71">
        <v>57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ROW(Source!A41)</f>
        <v>41</v>
      </c>
      <c r="B72">
        <v>16483464</v>
      </c>
      <c r="C72">
        <v>16483463</v>
      </c>
      <c r="D72">
        <v>15439307</v>
      </c>
      <c r="E72">
        <v>1</v>
      </c>
      <c r="F72">
        <v>1</v>
      </c>
      <c r="G72">
        <v>1</v>
      </c>
      <c r="H72">
        <v>1</v>
      </c>
      <c r="I72" t="s">
        <v>754</v>
      </c>
      <c r="J72" t="s">
        <v>4</v>
      </c>
      <c r="K72" t="s">
        <v>755</v>
      </c>
      <c r="L72">
        <v>1191</v>
      </c>
      <c r="N72">
        <v>1013</v>
      </c>
      <c r="O72" t="s">
        <v>695</v>
      </c>
      <c r="P72" t="s">
        <v>695</v>
      </c>
      <c r="Q72">
        <v>1</v>
      </c>
      <c r="X72">
        <v>66.599999999999994</v>
      </c>
      <c r="Y72">
        <v>0</v>
      </c>
      <c r="Z72">
        <v>0</v>
      </c>
      <c r="AA72">
        <v>0</v>
      </c>
      <c r="AB72">
        <v>7.38</v>
      </c>
      <c r="AC72">
        <v>0</v>
      </c>
      <c r="AD72">
        <v>1</v>
      </c>
      <c r="AE72">
        <v>1</v>
      </c>
      <c r="AF72" t="s">
        <v>4</v>
      </c>
      <c r="AG72">
        <v>66.599999999999994</v>
      </c>
      <c r="AH72">
        <v>2</v>
      </c>
      <c r="AI72">
        <v>16483464</v>
      </c>
      <c r="AJ72">
        <v>58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ROW(Source!A41)</f>
        <v>41</v>
      </c>
      <c r="B73">
        <v>16483465</v>
      </c>
      <c r="C73">
        <v>16483463</v>
      </c>
      <c r="D73">
        <v>15430395</v>
      </c>
      <c r="E73">
        <v>1</v>
      </c>
      <c r="F73">
        <v>1</v>
      </c>
      <c r="G73">
        <v>1</v>
      </c>
      <c r="H73">
        <v>1</v>
      </c>
      <c r="I73" t="s">
        <v>696</v>
      </c>
      <c r="J73" t="s">
        <v>4</v>
      </c>
      <c r="K73" t="s">
        <v>697</v>
      </c>
      <c r="L73">
        <v>1191</v>
      </c>
      <c r="N73">
        <v>1013</v>
      </c>
      <c r="O73" t="s">
        <v>695</v>
      </c>
      <c r="P73" t="s">
        <v>695</v>
      </c>
      <c r="Q73">
        <v>1</v>
      </c>
      <c r="X73">
        <v>9.64</v>
      </c>
      <c r="Y73">
        <v>0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2</v>
      </c>
      <c r="AF73" t="s">
        <v>4</v>
      </c>
      <c r="AG73">
        <v>9.64</v>
      </c>
      <c r="AH73">
        <v>2</v>
      </c>
      <c r="AI73">
        <v>16483465</v>
      </c>
      <c r="AJ73">
        <v>59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ROW(Source!A41)</f>
        <v>41</v>
      </c>
      <c r="B74">
        <v>16483466</v>
      </c>
      <c r="C74">
        <v>16483463</v>
      </c>
      <c r="D74">
        <v>15247905</v>
      </c>
      <c r="E74">
        <v>1</v>
      </c>
      <c r="F74">
        <v>1</v>
      </c>
      <c r="G74">
        <v>1</v>
      </c>
      <c r="H74">
        <v>2</v>
      </c>
      <c r="I74" t="s">
        <v>756</v>
      </c>
      <c r="J74" t="s">
        <v>757</v>
      </c>
      <c r="K74" t="s">
        <v>758</v>
      </c>
      <c r="L74">
        <v>1368</v>
      </c>
      <c r="N74">
        <v>1011</v>
      </c>
      <c r="O74" t="s">
        <v>701</v>
      </c>
      <c r="P74" t="s">
        <v>701</v>
      </c>
      <c r="Q74">
        <v>1</v>
      </c>
      <c r="X74">
        <v>9.64</v>
      </c>
      <c r="Y74">
        <v>0</v>
      </c>
      <c r="Z74">
        <v>89.99</v>
      </c>
      <c r="AA74">
        <v>10.06</v>
      </c>
      <c r="AB74">
        <v>0</v>
      </c>
      <c r="AC74">
        <v>0</v>
      </c>
      <c r="AD74">
        <v>1</v>
      </c>
      <c r="AE74">
        <v>0</v>
      </c>
      <c r="AF74" t="s">
        <v>4</v>
      </c>
      <c r="AG74">
        <v>9.64</v>
      </c>
      <c r="AH74">
        <v>2</v>
      </c>
      <c r="AI74">
        <v>16483466</v>
      </c>
      <c r="AJ74">
        <v>60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ROW(Source!A42)</f>
        <v>42</v>
      </c>
      <c r="B75">
        <v>16483468</v>
      </c>
      <c r="C75">
        <v>16483467</v>
      </c>
      <c r="D75">
        <v>15430517</v>
      </c>
      <c r="E75">
        <v>1</v>
      </c>
      <c r="F75">
        <v>1</v>
      </c>
      <c r="G75">
        <v>1</v>
      </c>
      <c r="H75">
        <v>1</v>
      </c>
      <c r="I75" t="s">
        <v>752</v>
      </c>
      <c r="J75" t="s">
        <v>4</v>
      </c>
      <c r="K75" t="s">
        <v>753</v>
      </c>
      <c r="L75">
        <v>1191</v>
      </c>
      <c r="N75">
        <v>1013</v>
      </c>
      <c r="O75" t="s">
        <v>695</v>
      </c>
      <c r="P75" t="s">
        <v>695</v>
      </c>
      <c r="Q75">
        <v>1</v>
      </c>
      <c r="X75">
        <v>11.39</v>
      </c>
      <c r="Y75">
        <v>0</v>
      </c>
      <c r="Z75">
        <v>0</v>
      </c>
      <c r="AA75">
        <v>0</v>
      </c>
      <c r="AB75">
        <v>7.8</v>
      </c>
      <c r="AC75">
        <v>0</v>
      </c>
      <c r="AD75">
        <v>1</v>
      </c>
      <c r="AE75">
        <v>1</v>
      </c>
      <c r="AF75" t="s">
        <v>4</v>
      </c>
      <c r="AG75">
        <v>11.39</v>
      </c>
      <c r="AH75">
        <v>2</v>
      </c>
      <c r="AI75">
        <v>16483468</v>
      </c>
      <c r="AJ75">
        <v>61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ROW(Source!A42)</f>
        <v>42</v>
      </c>
      <c r="B76">
        <v>16483469</v>
      </c>
      <c r="C76">
        <v>16483467</v>
      </c>
      <c r="D76">
        <v>15430395</v>
      </c>
      <c r="E76">
        <v>1</v>
      </c>
      <c r="F76">
        <v>1</v>
      </c>
      <c r="G76">
        <v>1</v>
      </c>
      <c r="H76">
        <v>1</v>
      </c>
      <c r="I76" t="s">
        <v>696</v>
      </c>
      <c r="J76" t="s">
        <v>4</v>
      </c>
      <c r="K76" t="s">
        <v>697</v>
      </c>
      <c r="L76">
        <v>1191</v>
      </c>
      <c r="N76">
        <v>1013</v>
      </c>
      <c r="O76" t="s">
        <v>695</v>
      </c>
      <c r="P76" t="s">
        <v>695</v>
      </c>
      <c r="Q76">
        <v>1</v>
      </c>
      <c r="X76">
        <v>0.13</v>
      </c>
      <c r="Y76">
        <v>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2</v>
      </c>
      <c r="AF76" t="s">
        <v>4</v>
      </c>
      <c r="AG76">
        <v>0.13</v>
      </c>
      <c r="AH76">
        <v>2</v>
      </c>
      <c r="AI76">
        <v>16483469</v>
      </c>
      <c r="AJ76">
        <v>62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ROW(Source!A42)</f>
        <v>42</v>
      </c>
      <c r="B77">
        <v>16483470</v>
      </c>
      <c r="C77">
        <v>16483467</v>
      </c>
      <c r="D77">
        <v>15247974</v>
      </c>
      <c r="E77">
        <v>1</v>
      </c>
      <c r="F77">
        <v>1</v>
      </c>
      <c r="G77">
        <v>1</v>
      </c>
      <c r="H77">
        <v>2</v>
      </c>
      <c r="I77" t="s">
        <v>716</v>
      </c>
      <c r="J77" t="s">
        <v>717</v>
      </c>
      <c r="K77" t="s">
        <v>718</v>
      </c>
      <c r="L77">
        <v>1368</v>
      </c>
      <c r="N77">
        <v>1011</v>
      </c>
      <c r="O77" t="s">
        <v>701</v>
      </c>
      <c r="P77" t="s">
        <v>701</v>
      </c>
      <c r="Q77">
        <v>1</v>
      </c>
      <c r="X77">
        <v>0.13</v>
      </c>
      <c r="Y77">
        <v>0</v>
      </c>
      <c r="Z77">
        <v>31.26</v>
      </c>
      <c r="AA77">
        <v>13.5</v>
      </c>
      <c r="AB77">
        <v>0</v>
      </c>
      <c r="AC77">
        <v>0</v>
      </c>
      <c r="AD77">
        <v>1</v>
      </c>
      <c r="AE77">
        <v>0</v>
      </c>
      <c r="AF77" t="s">
        <v>4</v>
      </c>
      <c r="AG77">
        <v>0.13</v>
      </c>
      <c r="AH77">
        <v>2</v>
      </c>
      <c r="AI77">
        <v>16483470</v>
      </c>
      <c r="AJ77">
        <v>63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ROW(Source!A42)</f>
        <v>42</v>
      </c>
      <c r="B78">
        <v>16483471</v>
      </c>
      <c r="C78">
        <v>16483467</v>
      </c>
      <c r="D78">
        <v>15164566</v>
      </c>
      <c r="E78">
        <v>17</v>
      </c>
      <c r="F78">
        <v>1</v>
      </c>
      <c r="G78">
        <v>1</v>
      </c>
      <c r="H78">
        <v>3</v>
      </c>
      <c r="I78" t="s">
        <v>609</v>
      </c>
      <c r="J78" t="s">
        <v>4</v>
      </c>
      <c r="K78" t="s">
        <v>610</v>
      </c>
      <c r="L78">
        <v>1348</v>
      </c>
      <c r="N78">
        <v>1009</v>
      </c>
      <c r="O78" t="s">
        <v>199</v>
      </c>
      <c r="P78" t="s">
        <v>199</v>
      </c>
      <c r="Q78">
        <v>1000</v>
      </c>
      <c r="X78">
        <v>0.47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 t="s">
        <v>4</v>
      </c>
      <c r="AG78">
        <v>0.47</v>
      </c>
      <c r="AH78">
        <v>3</v>
      </c>
      <c r="AI78">
        <v>-1</v>
      </c>
      <c r="AJ78" t="s">
        <v>4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ROW(Source!A43)</f>
        <v>43</v>
      </c>
      <c r="B79">
        <v>16483468</v>
      </c>
      <c r="C79">
        <v>16483467</v>
      </c>
      <c r="D79">
        <v>15430517</v>
      </c>
      <c r="E79">
        <v>1</v>
      </c>
      <c r="F79">
        <v>1</v>
      </c>
      <c r="G79">
        <v>1</v>
      </c>
      <c r="H79">
        <v>1</v>
      </c>
      <c r="I79" t="s">
        <v>752</v>
      </c>
      <c r="J79" t="s">
        <v>4</v>
      </c>
      <c r="K79" t="s">
        <v>753</v>
      </c>
      <c r="L79">
        <v>1191</v>
      </c>
      <c r="N79">
        <v>1013</v>
      </c>
      <c r="O79" t="s">
        <v>695</v>
      </c>
      <c r="P79" t="s">
        <v>695</v>
      </c>
      <c r="Q79">
        <v>1</v>
      </c>
      <c r="X79">
        <v>11.39</v>
      </c>
      <c r="Y79">
        <v>0</v>
      </c>
      <c r="Z79">
        <v>0</v>
      </c>
      <c r="AA79">
        <v>0</v>
      </c>
      <c r="AB79">
        <v>7.8</v>
      </c>
      <c r="AC79">
        <v>0</v>
      </c>
      <c r="AD79">
        <v>1</v>
      </c>
      <c r="AE79">
        <v>1</v>
      </c>
      <c r="AF79" t="s">
        <v>4</v>
      </c>
      <c r="AG79">
        <v>11.39</v>
      </c>
      <c r="AH79">
        <v>2</v>
      </c>
      <c r="AI79">
        <v>16483468</v>
      </c>
      <c r="AJ79">
        <v>64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ROW(Source!A43)</f>
        <v>43</v>
      </c>
      <c r="B80">
        <v>16483469</v>
      </c>
      <c r="C80">
        <v>16483467</v>
      </c>
      <c r="D80">
        <v>15430395</v>
      </c>
      <c r="E80">
        <v>1</v>
      </c>
      <c r="F80">
        <v>1</v>
      </c>
      <c r="G80">
        <v>1</v>
      </c>
      <c r="H80">
        <v>1</v>
      </c>
      <c r="I80" t="s">
        <v>696</v>
      </c>
      <c r="J80" t="s">
        <v>4</v>
      </c>
      <c r="K80" t="s">
        <v>697</v>
      </c>
      <c r="L80">
        <v>1191</v>
      </c>
      <c r="N80">
        <v>1013</v>
      </c>
      <c r="O80" t="s">
        <v>695</v>
      </c>
      <c r="P80" t="s">
        <v>695</v>
      </c>
      <c r="Q80">
        <v>1</v>
      </c>
      <c r="X80">
        <v>0.13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2</v>
      </c>
      <c r="AF80" t="s">
        <v>4</v>
      </c>
      <c r="AG80">
        <v>0.13</v>
      </c>
      <c r="AH80">
        <v>2</v>
      </c>
      <c r="AI80">
        <v>16483469</v>
      </c>
      <c r="AJ80">
        <v>65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ROW(Source!A43)</f>
        <v>43</v>
      </c>
      <c r="B81">
        <v>16483470</v>
      </c>
      <c r="C81">
        <v>16483467</v>
      </c>
      <c r="D81">
        <v>15247974</v>
      </c>
      <c r="E81">
        <v>1</v>
      </c>
      <c r="F81">
        <v>1</v>
      </c>
      <c r="G81">
        <v>1</v>
      </c>
      <c r="H81">
        <v>2</v>
      </c>
      <c r="I81" t="s">
        <v>716</v>
      </c>
      <c r="J81" t="s">
        <v>717</v>
      </c>
      <c r="K81" t="s">
        <v>718</v>
      </c>
      <c r="L81">
        <v>1368</v>
      </c>
      <c r="N81">
        <v>1011</v>
      </c>
      <c r="O81" t="s">
        <v>701</v>
      </c>
      <c r="P81" t="s">
        <v>701</v>
      </c>
      <c r="Q81">
        <v>1</v>
      </c>
      <c r="X81">
        <v>0.13</v>
      </c>
      <c r="Y81">
        <v>0</v>
      </c>
      <c r="Z81">
        <v>31.26</v>
      </c>
      <c r="AA81">
        <v>13.5</v>
      </c>
      <c r="AB81">
        <v>0</v>
      </c>
      <c r="AC81">
        <v>0</v>
      </c>
      <c r="AD81">
        <v>1</v>
      </c>
      <c r="AE81">
        <v>0</v>
      </c>
      <c r="AF81" t="s">
        <v>4</v>
      </c>
      <c r="AG81">
        <v>0.13</v>
      </c>
      <c r="AH81">
        <v>2</v>
      </c>
      <c r="AI81">
        <v>16483470</v>
      </c>
      <c r="AJ81">
        <v>66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ROW(Source!A43)</f>
        <v>43</v>
      </c>
      <c r="B82">
        <v>16483471</v>
      </c>
      <c r="C82">
        <v>16483467</v>
      </c>
      <c r="D82">
        <v>15164566</v>
      </c>
      <c r="E82">
        <v>17</v>
      </c>
      <c r="F82">
        <v>1</v>
      </c>
      <c r="G82">
        <v>1</v>
      </c>
      <c r="H82">
        <v>3</v>
      </c>
      <c r="I82" t="s">
        <v>609</v>
      </c>
      <c r="J82" t="s">
        <v>4</v>
      </c>
      <c r="K82" t="s">
        <v>610</v>
      </c>
      <c r="L82">
        <v>1348</v>
      </c>
      <c r="N82">
        <v>1009</v>
      </c>
      <c r="O82" t="s">
        <v>199</v>
      </c>
      <c r="P82" t="s">
        <v>199</v>
      </c>
      <c r="Q82">
        <v>1000</v>
      </c>
      <c r="X82">
        <v>0.47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 t="s">
        <v>4</v>
      </c>
      <c r="AG82">
        <v>0.47</v>
      </c>
      <c r="AH82">
        <v>3</v>
      </c>
      <c r="AI82">
        <v>-1</v>
      </c>
      <c r="AJ82" t="s">
        <v>4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ROW(Source!A44)</f>
        <v>44</v>
      </c>
      <c r="B83">
        <v>16483477</v>
      </c>
      <c r="C83">
        <v>16483473</v>
      </c>
      <c r="D83">
        <v>15435099</v>
      </c>
      <c r="E83">
        <v>1</v>
      </c>
      <c r="F83">
        <v>1</v>
      </c>
      <c r="G83">
        <v>1</v>
      </c>
      <c r="H83">
        <v>1</v>
      </c>
      <c r="I83" t="s">
        <v>759</v>
      </c>
      <c r="J83" t="s">
        <v>4</v>
      </c>
      <c r="K83" t="s">
        <v>760</v>
      </c>
      <c r="L83">
        <v>1191</v>
      </c>
      <c r="N83">
        <v>1013</v>
      </c>
      <c r="O83" t="s">
        <v>695</v>
      </c>
      <c r="P83" t="s">
        <v>695</v>
      </c>
      <c r="Q83">
        <v>1</v>
      </c>
      <c r="X83">
        <v>9.58</v>
      </c>
      <c r="Y83">
        <v>0</v>
      </c>
      <c r="Z83">
        <v>0</v>
      </c>
      <c r="AA83">
        <v>0</v>
      </c>
      <c r="AB83">
        <v>8.64</v>
      </c>
      <c r="AC83">
        <v>0</v>
      </c>
      <c r="AD83">
        <v>1</v>
      </c>
      <c r="AE83">
        <v>1</v>
      </c>
      <c r="AF83" t="s">
        <v>4</v>
      </c>
      <c r="AG83">
        <v>9.58</v>
      </c>
      <c r="AH83">
        <v>2</v>
      </c>
      <c r="AI83">
        <v>16483477</v>
      </c>
      <c r="AJ83">
        <v>67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ROW(Source!A44)</f>
        <v>44</v>
      </c>
      <c r="B84">
        <v>16483478</v>
      </c>
      <c r="C84">
        <v>16483473</v>
      </c>
      <c r="D84">
        <v>15430395</v>
      </c>
      <c r="E84">
        <v>1</v>
      </c>
      <c r="F84">
        <v>1</v>
      </c>
      <c r="G84">
        <v>1</v>
      </c>
      <c r="H84">
        <v>1</v>
      </c>
      <c r="I84" t="s">
        <v>696</v>
      </c>
      <c r="J84" t="s">
        <v>4</v>
      </c>
      <c r="K84" t="s">
        <v>697</v>
      </c>
      <c r="L84">
        <v>1191</v>
      </c>
      <c r="N84">
        <v>1013</v>
      </c>
      <c r="O84" t="s">
        <v>695</v>
      </c>
      <c r="P84" t="s">
        <v>695</v>
      </c>
      <c r="Q84">
        <v>1</v>
      </c>
      <c r="X84">
        <v>0.2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2</v>
      </c>
      <c r="AF84" t="s">
        <v>4</v>
      </c>
      <c r="AG84">
        <v>0.2</v>
      </c>
      <c r="AH84">
        <v>2</v>
      </c>
      <c r="AI84">
        <v>16483478</v>
      </c>
      <c r="AJ84">
        <v>68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ROW(Source!A44)</f>
        <v>44</v>
      </c>
      <c r="B85">
        <v>16483479</v>
      </c>
      <c r="C85">
        <v>16483473</v>
      </c>
      <c r="D85">
        <v>15247974</v>
      </c>
      <c r="E85">
        <v>1</v>
      </c>
      <c r="F85">
        <v>1</v>
      </c>
      <c r="G85">
        <v>1</v>
      </c>
      <c r="H85">
        <v>2</v>
      </c>
      <c r="I85" t="s">
        <v>716</v>
      </c>
      <c r="J85" t="s">
        <v>717</v>
      </c>
      <c r="K85" t="s">
        <v>718</v>
      </c>
      <c r="L85">
        <v>1368</v>
      </c>
      <c r="N85">
        <v>1011</v>
      </c>
      <c r="O85" t="s">
        <v>701</v>
      </c>
      <c r="P85" t="s">
        <v>701</v>
      </c>
      <c r="Q85">
        <v>1</v>
      </c>
      <c r="X85">
        <v>0.2</v>
      </c>
      <c r="Y85">
        <v>0</v>
      </c>
      <c r="Z85">
        <v>31.26</v>
      </c>
      <c r="AA85">
        <v>13.5</v>
      </c>
      <c r="AB85">
        <v>0</v>
      </c>
      <c r="AC85">
        <v>0</v>
      </c>
      <c r="AD85">
        <v>1</v>
      </c>
      <c r="AE85">
        <v>0</v>
      </c>
      <c r="AF85" t="s">
        <v>4</v>
      </c>
      <c r="AG85">
        <v>0.2</v>
      </c>
      <c r="AH85">
        <v>2</v>
      </c>
      <c r="AI85">
        <v>16483479</v>
      </c>
      <c r="AJ85">
        <v>69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ROW(Source!A45)</f>
        <v>45</v>
      </c>
      <c r="B86">
        <v>16483477</v>
      </c>
      <c r="C86">
        <v>16483473</v>
      </c>
      <c r="D86">
        <v>15435099</v>
      </c>
      <c r="E86">
        <v>1</v>
      </c>
      <c r="F86">
        <v>1</v>
      </c>
      <c r="G86">
        <v>1</v>
      </c>
      <c r="H86">
        <v>1</v>
      </c>
      <c r="I86" t="s">
        <v>759</v>
      </c>
      <c r="J86" t="s">
        <v>4</v>
      </c>
      <c r="K86" t="s">
        <v>760</v>
      </c>
      <c r="L86">
        <v>1191</v>
      </c>
      <c r="N86">
        <v>1013</v>
      </c>
      <c r="O86" t="s">
        <v>695</v>
      </c>
      <c r="P86" t="s">
        <v>695</v>
      </c>
      <c r="Q86">
        <v>1</v>
      </c>
      <c r="X86">
        <v>9.58</v>
      </c>
      <c r="Y86">
        <v>0</v>
      </c>
      <c r="Z86">
        <v>0</v>
      </c>
      <c r="AA86">
        <v>0</v>
      </c>
      <c r="AB86">
        <v>8.64</v>
      </c>
      <c r="AC86">
        <v>0</v>
      </c>
      <c r="AD86">
        <v>1</v>
      </c>
      <c r="AE86">
        <v>1</v>
      </c>
      <c r="AF86" t="s">
        <v>4</v>
      </c>
      <c r="AG86">
        <v>9.58</v>
      </c>
      <c r="AH86">
        <v>2</v>
      </c>
      <c r="AI86">
        <v>16483477</v>
      </c>
      <c r="AJ86">
        <v>70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ROW(Source!A45)</f>
        <v>45</v>
      </c>
      <c r="B87">
        <v>16483478</v>
      </c>
      <c r="C87">
        <v>16483473</v>
      </c>
      <c r="D87">
        <v>15430395</v>
      </c>
      <c r="E87">
        <v>1</v>
      </c>
      <c r="F87">
        <v>1</v>
      </c>
      <c r="G87">
        <v>1</v>
      </c>
      <c r="H87">
        <v>1</v>
      </c>
      <c r="I87" t="s">
        <v>696</v>
      </c>
      <c r="J87" t="s">
        <v>4</v>
      </c>
      <c r="K87" t="s">
        <v>697</v>
      </c>
      <c r="L87">
        <v>1191</v>
      </c>
      <c r="N87">
        <v>1013</v>
      </c>
      <c r="O87" t="s">
        <v>695</v>
      </c>
      <c r="P87" t="s">
        <v>695</v>
      </c>
      <c r="Q87">
        <v>1</v>
      </c>
      <c r="X87">
        <v>0.2</v>
      </c>
      <c r="Y87">
        <v>0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2</v>
      </c>
      <c r="AF87" t="s">
        <v>4</v>
      </c>
      <c r="AG87">
        <v>0.2</v>
      </c>
      <c r="AH87">
        <v>2</v>
      </c>
      <c r="AI87">
        <v>16483478</v>
      </c>
      <c r="AJ87">
        <v>71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ROW(Source!A45)</f>
        <v>45</v>
      </c>
      <c r="B88">
        <v>16483479</v>
      </c>
      <c r="C88">
        <v>16483473</v>
      </c>
      <c r="D88">
        <v>15247974</v>
      </c>
      <c r="E88">
        <v>1</v>
      </c>
      <c r="F88">
        <v>1</v>
      </c>
      <c r="G88">
        <v>1</v>
      </c>
      <c r="H88">
        <v>2</v>
      </c>
      <c r="I88" t="s">
        <v>716</v>
      </c>
      <c r="J88" t="s">
        <v>717</v>
      </c>
      <c r="K88" t="s">
        <v>718</v>
      </c>
      <c r="L88">
        <v>1368</v>
      </c>
      <c r="N88">
        <v>1011</v>
      </c>
      <c r="O88" t="s">
        <v>701</v>
      </c>
      <c r="P88" t="s">
        <v>701</v>
      </c>
      <c r="Q88">
        <v>1</v>
      </c>
      <c r="X88">
        <v>0.2</v>
      </c>
      <c r="Y88">
        <v>0</v>
      </c>
      <c r="Z88">
        <v>31.26</v>
      </c>
      <c r="AA88">
        <v>13.5</v>
      </c>
      <c r="AB88">
        <v>0</v>
      </c>
      <c r="AC88">
        <v>0</v>
      </c>
      <c r="AD88">
        <v>1</v>
      </c>
      <c r="AE88">
        <v>0</v>
      </c>
      <c r="AF88" t="s">
        <v>4</v>
      </c>
      <c r="AG88">
        <v>0.2</v>
      </c>
      <c r="AH88">
        <v>2</v>
      </c>
      <c r="AI88">
        <v>16483479</v>
      </c>
      <c r="AJ88">
        <v>72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ROW(Source!A46)</f>
        <v>46</v>
      </c>
      <c r="B89">
        <v>16483512</v>
      </c>
      <c r="C89">
        <v>16483489</v>
      </c>
      <c r="D89">
        <v>15446300</v>
      </c>
      <c r="E89">
        <v>1</v>
      </c>
      <c r="F89">
        <v>1</v>
      </c>
      <c r="G89">
        <v>1</v>
      </c>
      <c r="H89">
        <v>1</v>
      </c>
      <c r="I89" t="s">
        <v>693</v>
      </c>
      <c r="J89" t="s">
        <v>4</v>
      </c>
      <c r="K89" t="s">
        <v>694</v>
      </c>
      <c r="L89">
        <v>1191</v>
      </c>
      <c r="N89">
        <v>1013</v>
      </c>
      <c r="O89" t="s">
        <v>695</v>
      </c>
      <c r="P89" t="s">
        <v>695</v>
      </c>
      <c r="Q89">
        <v>1</v>
      </c>
      <c r="X89">
        <v>2.4</v>
      </c>
      <c r="Y89">
        <v>0</v>
      </c>
      <c r="Z89">
        <v>0</v>
      </c>
      <c r="AA89">
        <v>0</v>
      </c>
      <c r="AB89">
        <v>9.92</v>
      </c>
      <c r="AC89">
        <v>0</v>
      </c>
      <c r="AD89">
        <v>1</v>
      </c>
      <c r="AE89">
        <v>1</v>
      </c>
      <c r="AF89" t="s">
        <v>77</v>
      </c>
      <c r="AG89">
        <v>2.76</v>
      </c>
      <c r="AH89">
        <v>2</v>
      </c>
      <c r="AI89">
        <v>16483512</v>
      </c>
      <c r="AJ89">
        <v>73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ROW(Source!A46)</f>
        <v>46</v>
      </c>
      <c r="B90">
        <v>16483513</v>
      </c>
      <c r="C90">
        <v>16483489</v>
      </c>
      <c r="D90">
        <v>15430395</v>
      </c>
      <c r="E90">
        <v>1</v>
      </c>
      <c r="F90">
        <v>1</v>
      </c>
      <c r="G90">
        <v>1</v>
      </c>
      <c r="H90">
        <v>1</v>
      </c>
      <c r="I90" t="s">
        <v>696</v>
      </c>
      <c r="J90" t="s">
        <v>4</v>
      </c>
      <c r="K90" t="s">
        <v>697</v>
      </c>
      <c r="L90">
        <v>1191</v>
      </c>
      <c r="N90">
        <v>1013</v>
      </c>
      <c r="O90" t="s">
        <v>695</v>
      </c>
      <c r="P90" t="s">
        <v>695</v>
      </c>
      <c r="Q90">
        <v>1</v>
      </c>
      <c r="X90">
        <v>0.17</v>
      </c>
      <c r="Y90">
        <v>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2</v>
      </c>
      <c r="AF90" t="s">
        <v>76</v>
      </c>
      <c r="AG90">
        <v>0.21250000000000002</v>
      </c>
      <c r="AH90">
        <v>2</v>
      </c>
      <c r="AI90">
        <v>16483513</v>
      </c>
      <c r="AJ90">
        <v>74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ROW(Source!A46)</f>
        <v>46</v>
      </c>
      <c r="B91">
        <v>16483514</v>
      </c>
      <c r="C91">
        <v>16483489</v>
      </c>
      <c r="D91">
        <v>15249073</v>
      </c>
      <c r="E91">
        <v>1</v>
      </c>
      <c r="F91">
        <v>1</v>
      </c>
      <c r="G91">
        <v>1</v>
      </c>
      <c r="H91">
        <v>2</v>
      </c>
      <c r="I91" t="s">
        <v>698</v>
      </c>
      <c r="J91" t="s">
        <v>699</v>
      </c>
      <c r="K91" t="s">
        <v>700</v>
      </c>
      <c r="L91">
        <v>1368</v>
      </c>
      <c r="N91">
        <v>1011</v>
      </c>
      <c r="O91" t="s">
        <v>701</v>
      </c>
      <c r="P91" t="s">
        <v>701</v>
      </c>
      <c r="Q91">
        <v>1</v>
      </c>
      <c r="X91">
        <v>0.17</v>
      </c>
      <c r="Y91">
        <v>0</v>
      </c>
      <c r="Z91">
        <v>65.709999999999994</v>
      </c>
      <c r="AA91">
        <v>11.6</v>
      </c>
      <c r="AB91">
        <v>0</v>
      </c>
      <c r="AC91">
        <v>0</v>
      </c>
      <c r="AD91">
        <v>1</v>
      </c>
      <c r="AE91">
        <v>0</v>
      </c>
      <c r="AF91" t="s">
        <v>76</v>
      </c>
      <c r="AG91">
        <v>0.21250000000000002</v>
      </c>
      <c r="AH91">
        <v>2</v>
      </c>
      <c r="AI91">
        <v>16483514</v>
      </c>
      <c r="AJ91">
        <v>75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ROW(Source!A46)</f>
        <v>46</v>
      </c>
      <c r="B92">
        <v>16483515</v>
      </c>
      <c r="C92">
        <v>16483489</v>
      </c>
      <c r="D92">
        <v>15249377</v>
      </c>
      <c r="E92">
        <v>1</v>
      </c>
      <c r="F92">
        <v>1</v>
      </c>
      <c r="G92">
        <v>1</v>
      </c>
      <c r="H92">
        <v>2</v>
      </c>
      <c r="I92" t="s">
        <v>702</v>
      </c>
      <c r="J92" t="s">
        <v>703</v>
      </c>
      <c r="K92" t="s">
        <v>704</v>
      </c>
      <c r="L92">
        <v>1368</v>
      </c>
      <c r="N92">
        <v>1011</v>
      </c>
      <c r="O92" t="s">
        <v>701</v>
      </c>
      <c r="P92" t="s">
        <v>701</v>
      </c>
      <c r="Q92">
        <v>1</v>
      </c>
      <c r="X92">
        <v>0.4</v>
      </c>
      <c r="Y92">
        <v>0</v>
      </c>
      <c r="Z92">
        <v>8.1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76</v>
      </c>
      <c r="AG92">
        <v>0.5</v>
      </c>
      <c r="AH92">
        <v>2</v>
      </c>
      <c r="AI92">
        <v>16483515</v>
      </c>
      <c r="AJ92">
        <v>76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ROW(Source!A46)</f>
        <v>46</v>
      </c>
      <c r="B93">
        <v>16483516</v>
      </c>
      <c r="C93">
        <v>16483489</v>
      </c>
      <c r="D93">
        <v>15162381</v>
      </c>
      <c r="E93">
        <v>17</v>
      </c>
      <c r="F93">
        <v>1</v>
      </c>
      <c r="G93">
        <v>1</v>
      </c>
      <c r="H93">
        <v>3</v>
      </c>
      <c r="I93" t="s">
        <v>1070</v>
      </c>
      <c r="J93" t="s">
        <v>4</v>
      </c>
      <c r="K93" t="s">
        <v>1071</v>
      </c>
      <c r="L93">
        <v>1035</v>
      </c>
      <c r="N93">
        <v>1013</v>
      </c>
      <c r="O93" t="s">
        <v>87</v>
      </c>
      <c r="P93" t="s">
        <v>87</v>
      </c>
      <c r="Q93">
        <v>1</v>
      </c>
      <c r="X93">
        <v>0</v>
      </c>
      <c r="Y93">
        <v>0</v>
      </c>
      <c r="Z93">
        <v>0</v>
      </c>
      <c r="AA93">
        <v>0</v>
      </c>
      <c r="AB93">
        <v>0</v>
      </c>
      <c r="AC93">
        <v>1</v>
      </c>
      <c r="AD93">
        <v>0</v>
      </c>
      <c r="AE93">
        <v>0</v>
      </c>
      <c r="AF93" t="s">
        <v>4</v>
      </c>
      <c r="AG93">
        <v>0</v>
      </c>
      <c r="AH93">
        <v>3</v>
      </c>
      <c r="AI93">
        <v>-1</v>
      </c>
      <c r="AJ93" t="s">
        <v>4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ROW(Source!A46)</f>
        <v>46</v>
      </c>
      <c r="B94">
        <v>16483517</v>
      </c>
      <c r="C94">
        <v>16483489</v>
      </c>
      <c r="D94">
        <v>15168750</v>
      </c>
      <c r="E94">
        <v>1</v>
      </c>
      <c r="F94">
        <v>1</v>
      </c>
      <c r="G94">
        <v>1</v>
      </c>
      <c r="H94">
        <v>3</v>
      </c>
      <c r="I94" t="s">
        <v>705</v>
      </c>
      <c r="J94" t="s">
        <v>706</v>
      </c>
      <c r="K94" t="s">
        <v>707</v>
      </c>
      <c r="L94">
        <v>1348</v>
      </c>
      <c r="N94">
        <v>1009</v>
      </c>
      <c r="O94" t="s">
        <v>199</v>
      </c>
      <c r="P94" t="s">
        <v>199</v>
      </c>
      <c r="Q94">
        <v>1000</v>
      </c>
      <c r="X94">
        <v>1E-4</v>
      </c>
      <c r="Y94">
        <v>10315.01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4</v>
      </c>
      <c r="AG94">
        <v>1E-4</v>
      </c>
      <c r="AH94">
        <v>2</v>
      </c>
      <c r="AI94">
        <v>16483517</v>
      </c>
      <c r="AJ94">
        <v>78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ROW(Source!A46)</f>
        <v>46</v>
      </c>
      <c r="B95">
        <v>16483518</v>
      </c>
      <c r="C95">
        <v>16483489</v>
      </c>
      <c r="D95">
        <v>15162386</v>
      </c>
      <c r="E95">
        <v>17</v>
      </c>
      <c r="F95">
        <v>1</v>
      </c>
      <c r="G95">
        <v>1</v>
      </c>
      <c r="H95">
        <v>3</v>
      </c>
      <c r="I95" t="s">
        <v>1072</v>
      </c>
      <c r="J95" t="s">
        <v>4</v>
      </c>
      <c r="K95" t="s">
        <v>1073</v>
      </c>
      <c r="L95">
        <v>1327</v>
      </c>
      <c r="N95">
        <v>1005</v>
      </c>
      <c r="O95" t="s">
        <v>17</v>
      </c>
      <c r="P95" t="s">
        <v>17</v>
      </c>
      <c r="Q95">
        <v>1</v>
      </c>
      <c r="X95">
        <v>1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 t="s">
        <v>4</v>
      </c>
      <c r="AG95">
        <v>1</v>
      </c>
      <c r="AH95">
        <v>3</v>
      </c>
      <c r="AI95">
        <v>-1</v>
      </c>
      <c r="AJ95" t="s">
        <v>4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ROW(Source!A46)</f>
        <v>46</v>
      </c>
      <c r="B96">
        <v>16483519</v>
      </c>
      <c r="C96">
        <v>16483489</v>
      </c>
      <c r="D96">
        <v>15192019</v>
      </c>
      <c r="E96">
        <v>1</v>
      </c>
      <c r="F96">
        <v>1</v>
      </c>
      <c r="G96">
        <v>1</v>
      </c>
      <c r="H96">
        <v>3</v>
      </c>
      <c r="I96" t="s">
        <v>708</v>
      </c>
      <c r="J96" t="s">
        <v>709</v>
      </c>
      <c r="K96" t="s">
        <v>710</v>
      </c>
      <c r="L96">
        <v>1348</v>
      </c>
      <c r="N96">
        <v>1009</v>
      </c>
      <c r="O96" t="s">
        <v>199</v>
      </c>
      <c r="P96" t="s">
        <v>199</v>
      </c>
      <c r="Q96">
        <v>1000</v>
      </c>
      <c r="X96">
        <v>3.0000000000000001E-3</v>
      </c>
      <c r="Y96">
        <v>5804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4</v>
      </c>
      <c r="AG96">
        <v>3.0000000000000001E-3</v>
      </c>
      <c r="AH96">
        <v>2</v>
      </c>
      <c r="AI96">
        <v>16483519</v>
      </c>
      <c r="AJ96">
        <v>80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ROW(Source!A46)</f>
        <v>46</v>
      </c>
      <c r="B97">
        <v>16483520</v>
      </c>
      <c r="C97">
        <v>16483489</v>
      </c>
      <c r="D97">
        <v>15204330</v>
      </c>
      <c r="E97">
        <v>1</v>
      </c>
      <c r="F97">
        <v>1</v>
      </c>
      <c r="G97">
        <v>1</v>
      </c>
      <c r="H97">
        <v>3</v>
      </c>
      <c r="I97" t="s">
        <v>711</v>
      </c>
      <c r="J97" t="s">
        <v>712</v>
      </c>
      <c r="K97" t="s">
        <v>713</v>
      </c>
      <c r="L97">
        <v>1354</v>
      </c>
      <c r="N97">
        <v>1010</v>
      </c>
      <c r="O97" t="s">
        <v>82</v>
      </c>
      <c r="P97" t="s">
        <v>82</v>
      </c>
      <c r="Q97">
        <v>1</v>
      </c>
      <c r="X97">
        <v>0.1</v>
      </c>
      <c r="Y97">
        <v>72.8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4</v>
      </c>
      <c r="AG97">
        <v>0.1</v>
      </c>
      <c r="AH97">
        <v>2</v>
      </c>
      <c r="AI97">
        <v>16483520</v>
      </c>
      <c r="AJ97">
        <v>81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ROW(Source!A47)</f>
        <v>47</v>
      </c>
      <c r="B98">
        <v>16483512</v>
      </c>
      <c r="C98">
        <v>16483489</v>
      </c>
      <c r="D98">
        <v>15446300</v>
      </c>
      <c r="E98">
        <v>1</v>
      </c>
      <c r="F98">
        <v>1</v>
      </c>
      <c r="G98">
        <v>1</v>
      </c>
      <c r="H98">
        <v>1</v>
      </c>
      <c r="I98" t="s">
        <v>693</v>
      </c>
      <c r="J98" t="s">
        <v>4</v>
      </c>
      <c r="K98" t="s">
        <v>694</v>
      </c>
      <c r="L98">
        <v>1191</v>
      </c>
      <c r="N98">
        <v>1013</v>
      </c>
      <c r="O98" t="s">
        <v>695</v>
      </c>
      <c r="P98" t="s">
        <v>695</v>
      </c>
      <c r="Q98">
        <v>1</v>
      </c>
      <c r="X98">
        <v>2.4</v>
      </c>
      <c r="Y98">
        <v>0</v>
      </c>
      <c r="Z98">
        <v>0</v>
      </c>
      <c r="AA98">
        <v>0</v>
      </c>
      <c r="AB98">
        <v>9.92</v>
      </c>
      <c r="AC98">
        <v>0</v>
      </c>
      <c r="AD98">
        <v>1</v>
      </c>
      <c r="AE98">
        <v>1</v>
      </c>
      <c r="AF98" t="s">
        <v>77</v>
      </c>
      <c r="AG98">
        <v>2.76</v>
      </c>
      <c r="AH98">
        <v>2</v>
      </c>
      <c r="AI98">
        <v>16483512</v>
      </c>
      <c r="AJ98">
        <v>82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ROW(Source!A47)</f>
        <v>47</v>
      </c>
      <c r="B99">
        <v>16483513</v>
      </c>
      <c r="C99">
        <v>16483489</v>
      </c>
      <c r="D99">
        <v>15430395</v>
      </c>
      <c r="E99">
        <v>1</v>
      </c>
      <c r="F99">
        <v>1</v>
      </c>
      <c r="G99">
        <v>1</v>
      </c>
      <c r="H99">
        <v>1</v>
      </c>
      <c r="I99" t="s">
        <v>696</v>
      </c>
      <c r="J99" t="s">
        <v>4</v>
      </c>
      <c r="K99" t="s">
        <v>697</v>
      </c>
      <c r="L99">
        <v>1191</v>
      </c>
      <c r="N99">
        <v>1013</v>
      </c>
      <c r="O99" t="s">
        <v>695</v>
      </c>
      <c r="P99" t="s">
        <v>695</v>
      </c>
      <c r="Q99">
        <v>1</v>
      </c>
      <c r="X99">
        <v>0.17</v>
      </c>
      <c r="Y99">
        <v>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2</v>
      </c>
      <c r="AF99" t="s">
        <v>76</v>
      </c>
      <c r="AG99">
        <v>0.21250000000000002</v>
      </c>
      <c r="AH99">
        <v>2</v>
      </c>
      <c r="AI99">
        <v>16483513</v>
      </c>
      <c r="AJ99">
        <v>83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ROW(Source!A47)</f>
        <v>47</v>
      </c>
      <c r="B100">
        <v>16483514</v>
      </c>
      <c r="C100">
        <v>16483489</v>
      </c>
      <c r="D100">
        <v>15249073</v>
      </c>
      <c r="E100">
        <v>1</v>
      </c>
      <c r="F100">
        <v>1</v>
      </c>
      <c r="G100">
        <v>1</v>
      </c>
      <c r="H100">
        <v>2</v>
      </c>
      <c r="I100" t="s">
        <v>698</v>
      </c>
      <c r="J100" t="s">
        <v>699</v>
      </c>
      <c r="K100" t="s">
        <v>700</v>
      </c>
      <c r="L100">
        <v>1368</v>
      </c>
      <c r="N100">
        <v>1011</v>
      </c>
      <c r="O100" t="s">
        <v>701</v>
      </c>
      <c r="P100" t="s">
        <v>701</v>
      </c>
      <c r="Q100">
        <v>1</v>
      </c>
      <c r="X100">
        <v>0.17</v>
      </c>
      <c r="Y100">
        <v>0</v>
      </c>
      <c r="Z100">
        <v>65.709999999999994</v>
      </c>
      <c r="AA100">
        <v>11.6</v>
      </c>
      <c r="AB100">
        <v>0</v>
      </c>
      <c r="AC100">
        <v>0</v>
      </c>
      <c r="AD100">
        <v>1</v>
      </c>
      <c r="AE100">
        <v>0</v>
      </c>
      <c r="AF100" t="s">
        <v>76</v>
      </c>
      <c r="AG100">
        <v>0.21250000000000002</v>
      </c>
      <c r="AH100">
        <v>2</v>
      </c>
      <c r="AI100">
        <v>16483514</v>
      </c>
      <c r="AJ100">
        <v>84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ROW(Source!A47)</f>
        <v>47</v>
      </c>
      <c r="B101">
        <v>16483515</v>
      </c>
      <c r="C101">
        <v>16483489</v>
      </c>
      <c r="D101">
        <v>15249377</v>
      </c>
      <c r="E101">
        <v>1</v>
      </c>
      <c r="F101">
        <v>1</v>
      </c>
      <c r="G101">
        <v>1</v>
      </c>
      <c r="H101">
        <v>2</v>
      </c>
      <c r="I101" t="s">
        <v>702</v>
      </c>
      <c r="J101" t="s">
        <v>703</v>
      </c>
      <c r="K101" t="s">
        <v>704</v>
      </c>
      <c r="L101">
        <v>1368</v>
      </c>
      <c r="N101">
        <v>1011</v>
      </c>
      <c r="O101" t="s">
        <v>701</v>
      </c>
      <c r="P101" t="s">
        <v>701</v>
      </c>
      <c r="Q101">
        <v>1</v>
      </c>
      <c r="X101">
        <v>0.4</v>
      </c>
      <c r="Y101">
        <v>0</v>
      </c>
      <c r="Z101">
        <v>8.1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76</v>
      </c>
      <c r="AG101">
        <v>0.5</v>
      </c>
      <c r="AH101">
        <v>2</v>
      </c>
      <c r="AI101">
        <v>16483515</v>
      </c>
      <c r="AJ101">
        <v>85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ROW(Source!A47)</f>
        <v>47</v>
      </c>
      <c r="B102">
        <v>16483516</v>
      </c>
      <c r="C102">
        <v>16483489</v>
      </c>
      <c r="D102">
        <v>15162381</v>
      </c>
      <c r="E102">
        <v>17</v>
      </c>
      <c r="F102">
        <v>1</v>
      </c>
      <c r="G102">
        <v>1</v>
      </c>
      <c r="H102">
        <v>3</v>
      </c>
      <c r="I102" t="s">
        <v>1070</v>
      </c>
      <c r="J102" t="s">
        <v>4</v>
      </c>
      <c r="K102" t="s">
        <v>1071</v>
      </c>
      <c r="L102">
        <v>1035</v>
      </c>
      <c r="N102">
        <v>1013</v>
      </c>
      <c r="O102" t="s">
        <v>87</v>
      </c>
      <c r="P102" t="s">
        <v>87</v>
      </c>
      <c r="Q102">
        <v>1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1</v>
      </c>
      <c r="AD102">
        <v>0</v>
      </c>
      <c r="AE102">
        <v>0</v>
      </c>
      <c r="AF102" t="s">
        <v>4</v>
      </c>
      <c r="AG102">
        <v>0</v>
      </c>
      <c r="AH102">
        <v>3</v>
      </c>
      <c r="AI102">
        <v>-1</v>
      </c>
      <c r="AJ102" t="s">
        <v>4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ROW(Source!A47)</f>
        <v>47</v>
      </c>
      <c r="B103">
        <v>16483517</v>
      </c>
      <c r="C103">
        <v>16483489</v>
      </c>
      <c r="D103">
        <v>15168750</v>
      </c>
      <c r="E103">
        <v>1</v>
      </c>
      <c r="F103">
        <v>1</v>
      </c>
      <c r="G103">
        <v>1</v>
      </c>
      <c r="H103">
        <v>3</v>
      </c>
      <c r="I103" t="s">
        <v>705</v>
      </c>
      <c r="J103" t="s">
        <v>706</v>
      </c>
      <c r="K103" t="s">
        <v>707</v>
      </c>
      <c r="L103">
        <v>1348</v>
      </c>
      <c r="N103">
        <v>1009</v>
      </c>
      <c r="O103" t="s">
        <v>199</v>
      </c>
      <c r="P103" t="s">
        <v>199</v>
      </c>
      <c r="Q103">
        <v>1000</v>
      </c>
      <c r="X103">
        <v>1E-4</v>
      </c>
      <c r="Y103">
        <v>10315.01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4</v>
      </c>
      <c r="AG103">
        <v>1E-4</v>
      </c>
      <c r="AH103">
        <v>2</v>
      </c>
      <c r="AI103">
        <v>16483517</v>
      </c>
      <c r="AJ103">
        <v>87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ROW(Source!A47)</f>
        <v>47</v>
      </c>
      <c r="B104">
        <v>16483518</v>
      </c>
      <c r="C104">
        <v>16483489</v>
      </c>
      <c r="D104">
        <v>15162386</v>
      </c>
      <c r="E104">
        <v>17</v>
      </c>
      <c r="F104">
        <v>1</v>
      </c>
      <c r="G104">
        <v>1</v>
      </c>
      <c r="H104">
        <v>3</v>
      </c>
      <c r="I104" t="s">
        <v>1072</v>
      </c>
      <c r="J104" t="s">
        <v>4</v>
      </c>
      <c r="K104" t="s">
        <v>1073</v>
      </c>
      <c r="L104">
        <v>1327</v>
      </c>
      <c r="N104">
        <v>1005</v>
      </c>
      <c r="O104" t="s">
        <v>17</v>
      </c>
      <c r="P104" t="s">
        <v>17</v>
      </c>
      <c r="Q104">
        <v>1</v>
      </c>
      <c r="X104">
        <v>1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 t="s">
        <v>4</v>
      </c>
      <c r="AG104">
        <v>1</v>
      </c>
      <c r="AH104">
        <v>3</v>
      </c>
      <c r="AI104">
        <v>-1</v>
      </c>
      <c r="AJ104" t="s">
        <v>4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ROW(Source!A47)</f>
        <v>47</v>
      </c>
      <c r="B105">
        <v>16483519</v>
      </c>
      <c r="C105">
        <v>16483489</v>
      </c>
      <c r="D105">
        <v>15192019</v>
      </c>
      <c r="E105">
        <v>1</v>
      </c>
      <c r="F105">
        <v>1</v>
      </c>
      <c r="G105">
        <v>1</v>
      </c>
      <c r="H105">
        <v>3</v>
      </c>
      <c r="I105" t="s">
        <v>708</v>
      </c>
      <c r="J105" t="s">
        <v>709</v>
      </c>
      <c r="K105" t="s">
        <v>710</v>
      </c>
      <c r="L105">
        <v>1348</v>
      </c>
      <c r="N105">
        <v>1009</v>
      </c>
      <c r="O105" t="s">
        <v>199</v>
      </c>
      <c r="P105" t="s">
        <v>199</v>
      </c>
      <c r="Q105">
        <v>1000</v>
      </c>
      <c r="X105">
        <v>3.0000000000000001E-3</v>
      </c>
      <c r="Y105">
        <v>5804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4</v>
      </c>
      <c r="AG105">
        <v>3.0000000000000001E-3</v>
      </c>
      <c r="AH105">
        <v>2</v>
      </c>
      <c r="AI105">
        <v>16483519</v>
      </c>
      <c r="AJ105">
        <v>89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ROW(Source!A47)</f>
        <v>47</v>
      </c>
      <c r="B106">
        <v>16483520</v>
      </c>
      <c r="C106">
        <v>16483489</v>
      </c>
      <c r="D106">
        <v>15204330</v>
      </c>
      <c r="E106">
        <v>1</v>
      </c>
      <c r="F106">
        <v>1</v>
      </c>
      <c r="G106">
        <v>1</v>
      </c>
      <c r="H106">
        <v>3</v>
      </c>
      <c r="I106" t="s">
        <v>711</v>
      </c>
      <c r="J106" t="s">
        <v>712</v>
      </c>
      <c r="K106" t="s">
        <v>713</v>
      </c>
      <c r="L106">
        <v>1354</v>
      </c>
      <c r="N106">
        <v>1010</v>
      </c>
      <c r="O106" t="s">
        <v>82</v>
      </c>
      <c r="P106" t="s">
        <v>82</v>
      </c>
      <c r="Q106">
        <v>1</v>
      </c>
      <c r="X106">
        <v>0.1</v>
      </c>
      <c r="Y106">
        <v>72.8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4</v>
      </c>
      <c r="AG106">
        <v>0.1</v>
      </c>
      <c r="AH106">
        <v>2</v>
      </c>
      <c r="AI106">
        <v>16483520</v>
      </c>
      <c r="AJ106">
        <v>90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ROW(Source!A52)</f>
        <v>52</v>
      </c>
      <c r="B107">
        <v>16672749</v>
      </c>
      <c r="C107">
        <v>16672748</v>
      </c>
      <c r="D107">
        <v>15430397</v>
      </c>
      <c r="E107">
        <v>1</v>
      </c>
      <c r="F107">
        <v>1</v>
      </c>
      <c r="G107">
        <v>1</v>
      </c>
      <c r="H107">
        <v>1</v>
      </c>
      <c r="I107" t="s">
        <v>761</v>
      </c>
      <c r="J107" t="s">
        <v>4</v>
      </c>
      <c r="K107" t="s">
        <v>762</v>
      </c>
      <c r="L107">
        <v>1191</v>
      </c>
      <c r="N107">
        <v>1013</v>
      </c>
      <c r="O107" t="s">
        <v>695</v>
      </c>
      <c r="P107" t="s">
        <v>695</v>
      </c>
      <c r="Q107">
        <v>1</v>
      </c>
      <c r="X107">
        <v>81.09</v>
      </c>
      <c r="Y107">
        <v>0</v>
      </c>
      <c r="Z107">
        <v>0</v>
      </c>
      <c r="AA107">
        <v>0</v>
      </c>
      <c r="AB107">
        <v>9.4</v>
      </c>
      <c r="AC107">
        <v>0</v>
      </c>
      <c r="AD107">
        <v>1</v>
      </c>
      <c r="AE107">
        <v>1</v>
      </c>
      <c r="AF107" t="s">
        <v>77</v>
      </c>
      <c r="AG107">
        <v>93.253500000000003</v>
      </c>
      <c r="AH107">
        <v>2</v>
      </c>
      <c r="AI107">
        <v>16672749</v>
      </c>
      <c r="AJ107">
        <v>91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ROW(Source!A52)</f>
        <v>52</v>
      </c>
      <c r="B108">
        <v>16672750</v>
      </c>
      <c r="C108">
        <v>16672748</v>
      </c>
      <c r="D108">
        <v>15430395</v>
      </c>
      <c r="E108">
        <v>1</v>
      </c>
      <c r="F108">
        <v>1</v>
      </c>
      <c r="G108">
        <v>1</v>
      </c>
      <c r="H108">
        <v>1</v>
      </c>
      <c r="I108" t="s">
        <v>696</v>
      </c>
      <c r="J108" t="s">
        <v>4</v>
      </c>
      <c r="K108" t="s">
        <v>697</v>
      </c>
      <c r="L108">
        <v>1191</v>
      </c>
      <c r="N108">
        <v>1013</v>
      </c>
      <c r="O108" t="s">
        <v>695</v>
      </c>
      <c r="P108" t="s">
        <v>695</v>
      </c>
      <c r="Q108">
        <v>1</v>
      </c>
      <c r="X108">
        <v>9.15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2</v>
      </c>
      <c r="AF108" t="s">
        <v>76</v>
      </c>
      <c r="AG108">
        <v>11.4375</v>
      </c>
      <c r="AH108">
        <v>2</v>
      </c>
      <c r="AI108">
        <v>16672750</v>
      </c>
      <c r="AJ108">
        <v>92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ROW(Source!A52)</f>
        <v>52</v>
      </c>
      <c r="B109">
        <v>16672751</v>
      </c>
      <c r="C109">
        <v>16672748</v>
      </c>
      <c r="D109">
        <v>15247578</v>
      </c>
      <c r="E109">
        <v>1</v>
      </c>
      <c r="F109">
        <v>1</v>
      </c>
      <c r="G109">
        <v>1</v>
      </c>
      <c r="H109">
        <v>2</v>
      </c>
      <c r="I109" t="s">
        <v>763</v>
      </c>
      <c r="J109" t="s">
        <v>764</v>
      </c>
      <c r="K109" t="s">
        <v>765</v>
      </c>
      <c r="L109">
        <v>1368</v>
      </c>
      <c r="N109">
        <v>1011</v>
      </c>
      <c r="O109" t="s">
        <v>701</v>
      </c>
      <c r="P109" t="s">
        <v>701</v>
      </c>
      <c r="Q109">
        <v>1</v>
      </c>
      <c r="X109">
        <v>7.08</v>
      </c>
      <c r="Y109">
        <v>0</v>
      </c>
      <c r="Z109">
        <v>86.4</v>
      </c>
      <c r="AA109">
        <v>13.5</v>
      </c>
      <c r="AB109">
        <v>0</v>
      </c>
      <c r="AC109">
        <v>0</v>
      </c>
      <c r="AD109">
        <v>1</v>
      </c>
      <c r="AE109">
        <v>0</v>
      </c>
      <c r="AF109" t="s">
        <v>76</v>
      </c>
      <c r="AG109">
        <v>8.85</v>
      </c>
      <c r="AH109">
        <v>2</v>
      </c>
      <c r="AI109">
        <v>16672751</v>
      </c>
      <c r="AJ109">
        <v>93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ROW(Source!A52)</f>
        <v>52</v>
      </c>
      <c r="B110">
        <v>16672752</v>
      </c>
      <c r="C110">
        <v>16672748</v>
      </c>
      <c r="D110">
        <v>15249073</v>
      </c>
      <c r="E110">
        <v>1</v>
      </c>
      <c r="F110">
        <v>1</v>
      </c>
      <c r="G110">
        <v>1</v>
      </c>
      <c r="H110">
        <v>2</v>
      </c>
      <c r="I110" t="s">
        <v>698</v>
      </c>
      <c r="J110" t="s">
        <v>699</v>
      </c>
      <c r="K110" t="s">
        <v>700</v>
      </c>
      <c r="L110">
        <v>1368</v>
      </c>
      <c r="N110">
        <v>1011</v>
      </c>
      <c r="O110" t="s">
        <v>701</v>
      </c>
      <c r="P110" t="s">
        <v>701</v>
      </c>
      <c r="Q110">
        <v>1</v>
      </c>
      <c r="X110">
        <v>2.0699999999999998</v>
      </c>
      <c r="Y110">
        <v>0</v>
      </c>
      <c r="Z110">
        <v>65.709999999999994</v>
      </c>
      <c r="AA110">
        <v>11.6</v>
      </c>
      <c r="AB110">
        <v>0</v>
      </c>
      <c r="AC110">
        <v>0</v>
      </c>
      <c r="AD110">
        <v>1</v>
      </c>
      <c r="AE110">
        <v>0</v>
      </c>
      <c r="AF110" t="s">
        <v>76</v>
      </c>
      <c r="AG110">
        <v>2.5874999999999999</v>
      </c>
      <c r="AH110">
        <v>2</v>
      </c>
      <c r="AI110">
        <v>16672752</v>
      </c>
      <c r="AJ110">
        <v>94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ROW(Source!A52)</f>
        <v>52</v>
      </c>
      <c r="B111">
        <v>16672753</v>
      </c>
      <c r="C111">
        <v>16672748</v>
      </c>
      <c r="D111">
        <v>15162381</v>
      </c>
      <c r="E111">
        <v>17</v>
      </c>
      <c r="F111">
        <v>1</v>
      </c>
      <c r="G111">
        <v>1</v>
      </c>
      <c r="H111">
        <v>3</v>
      </c>
      <c r="I111" t="s">
        <v>1070</v>
      </c>
      <c r="J111" t="s">
        <v>4</v>
      </c>
      <c r="K111" t="s">
        <v>1071</v>
      </c>
      <c r="L111">
        <v>1035</v>
      </c>
      <c r="N111">
        <v>1013</v>
      </c>
      <c r="O111" t="s">
        <v>87</v>
      </c>
      <c r="P111" t="s">
        <v>87</v>
      </c>
      <c r="Q111">
        <v>1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1</v>
      </c>
      <c r="AD111">
        <v>0</v>
      </c>
      <c r="AE111">
        <v>0</v>
      </c>
      <c r="AF111" t="s">
        <v>4</v>
      </c>
      <c r="AG111">
        <v>0</v>
      </c>
      <c r="AH111">
        <v>3</v>
      </c>
      <c r="AI111">
        <v>-1</v>
      </c>
      <c r="AJ111" t="s">
        <v>4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ROW(Source!A52)</f>
        <v>52</v>
      </c>
      <c r="B112">
        <v>16672754</v>
      </c>
      <c r="C112">
        <v>16672748</v>
      </c>
      <c r="D112">
        <v>15170039</v>
      </c>
      <c r="E112">
        <v>1</v>
      </c>
      <c r="F112">
        <v>1</v>
      </c>
      <c r="G112">
        <v>1</v>
      </c>
      <c r="H112">
        <v>3</v>
      </c>
      <c r="I112" t="s">
        <v>766</v>
      </c>
      <c r="J112" t="s">
        <v>767</v>
      </c>
      <c r="K112" t="s">
        <v>768</v>
      </c>
      <c r="L112">
        <v>1348</v>
      </c>
      <c r="N112">
        <v>1009</v>
      </c>
      <c r="O112" t="s">
        <v>199</v>
      </c>
      <c r="P112" t="s">
        <v>199</v>
      </c>
      <c r="Q112">
        <v>1000</v>
      </c>
      <c r="X112">
        <v>1.6800000000000001E-3</v>
      </c>
      <c r="Y112">
        <v>11978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4</v>
      </c>
      <c r="AG112">
        <v>1.6800000000000001E-3</v>
      </c>
      <c r="AH112">
        <v>2</v>
      </c>
      <c r="AI112">
        <v>16672754</v>
      </c>
      <c r="AJ112">
        <v>96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ROW(Source!A52)</f>
        <v>52</v>
      </c>
      <c r="B113">
        <v>16672755</v>
      </c>
      <c r="C113">
        <v>16672748</v>
      </c>
      <c r="D113">
        <v>15172818</v>
      </c>
      <c r="E113">
        <v>1</v>
      </c>
      <c r="F113">
        <v>1</v>
      </c>
      <c r="G113">
        <v>1</v>
      </c>
      <c r="H113">
        <v>3</v>
      </c>
      <c r="I113" t="s">
        <v>769</v>
      </c>
      <c r="J113" t="s">
        <v>770</v>
      </c>
      <c r="K113" t="s">
        <v>771</v>
      </c>
      <c r="L113">
        <v>1339</v>
      </c>
      <c r="N113">
        <v>1007</v>
      </c>
      <c r="O113" t="s">
        <v>166</v>
      </c>
      <c r="P113" t="s">
        <v>166</v>
      </c>
      <c r="Q113">
        <v>1</v>
      </c>
      <c r="X113">
        <v>7.5999999999999998E-2</v>
      </c>
      <c r="Y113">
        <v>458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4</v>
      </c>
      <c r="AG113">
        <v>7.5999999999999998E-2</v>
      </c>
      <c r="AH113">
        <v>2</v>
      </c>
      <c r="AI113">
        <v>16672755</v>
      </c>
      <c r="AJ113">
        <v>97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ROW(Source!A52)</f>
        <v>52</v>
      </c>
      <c r="B114">
        <v>16672756</v>
      </c>
      <c r="C114">
        <v>16672748</v>
      </c>
      <c r="D114">
        <v>15162455</v>
      </c>
      <c r="E114">
        <v>17</v>
      </c>
      <c r="F114">
        <v>1</v>
      </c>
      <c r="G114">
        <v>1</v>
      </c>
      <c r="H114">
        <v>3</v>
      </c>
      <c r="I114" t="s">
        <v>1088</v>
      </c>
      <c r="J114" t="s">
        <v>4</v>
      </c>
      <c r="K114" t="s">
        <v>1089</v>
      </c>
      <c r="L114">
        <v>1346</v>
      </c>
      <c r="N114">
        <v>1009</v>
      </c>
      <c r="O114" t="s">
        <v>550</v>
      </c>
      <c r="P114" t="s">
        <v>550</v>
      </c>
      <c r="Q114">
        <v>1</v>
      </c>
      <c r="X114">
        <v>22.41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 t="s">
        <v>4</v>
      </c>
      <c r="AG114">
        <v>22.41</v>
      </c>
      <c r="AH114">
        <v>3</v>
      </c>
      <c r="AI114">
        <v>-1</v>
      </c>
      <c r="AJ114" t="s">
        <v>4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ROW(Source!A52)</f>
        <v>52</v>
      </c>
      <c r="B115">
        <v>16672757</v>
      </c>
      <c r="C115">
        <v>16672748</v>
      </c>
      <c r="D115">
        <v>15196008</v>
      </c>
      <c r="E115">
        <v>1</v>
      </c>
      <c r="F115">
        <v>1</v>
      </c>
      <c r="G115">
        <v>1</v>
      </c>
      <c r="H115">
        <v>3</v>
      </c>
      <c r="I115" t="s">
        <v>772</v>
      </c>
      <c r="J115" t="s">
        <v>773</v>
      </c>
      <c r="K115" t="s">
        <v>774</v>
      </c>
      <c r="L115">
        <v>1339</v>
      </c>
      <c r="N115">
        <v>1007</v>
      </c>
      <c r="O115" t="s">
        <v>166</v>
      </c>
      <c r="P115" t="s">
        <v>166</v>
      </c>
      <c r="Q115">
        <v>1</v>
      </c>
      <c r="X115">
        <v>7.0000000000000007E-2</v>
      </c>
      <c r="Y115">
        <v>1100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4</v>
      </c>
      <c r="AG115">
        <v>7.0000000000000007E-2</v>
      </c>
      <c r="AH115">
        <v>2</v>
      </c>
      <c r="AI115">
        <v>16672757</v>
      </c>
      <c r="AJ115">
        <v>98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ROW(Source!A52)</f>
        <v>52</v>
      </c>
      <c r="B116">
        <v>16672758</v>
      </c>
      <c r="C116">
        <v>16672748</v>
      </c>
      <c r="D116">
        <v>15162477</v>
      </c>
      <c r="E116">
        <v>17</v>
      </c>
      <c r="F116">
        <v>1</v>
      </c>
      <c r="G116">
        <v>1</v>
      </c>
      <c r="H116">
        <v>3</v>
      </c>
      <c r="I116" t="s">
        <v>1090</v>
      </c>
      <c r="J116" t="s">
        <v>4</v>
      </c>
      <c r="K116" t="s">
        <v>1091</v>
      </c>
      <c r="L116">
        <v>1327</v>
      </c>
      <c r="N116">
        <v>1005</v>
      </c>
      <c r="O116" t="s">
        <v>17</v>
      </c>
      <c r="P116" t="s">
        <v>17</v>
      </c>
      <c r="Q116">
        <v>1</v>
      </c>
      <c r="X116">
        <v>100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 t="s">
        <v>4</v>
      </c>
      <c r="AG116">
        <v>100</v>
      </c>
      <c r="AH116">
        <v>3</v>
      </c>
      <c r="AI116">
        <v>-1</v>
      </c>
      <c r="AJ116" t="s">
        <v>4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ROW(Source!A52)</f>
        <v>52</v>
      </c>
      <c r="B117">
        <v>16672759</v>
      </c>
      <c r="C117">
        <v>16672748</v>
      </c>
      <c r="D117">
        <v>15204315</v>
      </c>
      <c r="E117">
        <v>1</v>
      </c>
      <c r="F117">
        <v>1</v>
      </c>
      <c r="G117">
        <v>1</v>
      </c>
      <c r="H117">
        <v>3</v>
      </c>
      <c r="I117" t="s">
        <v>775</v>
      </c>
      <c r="J117" t="s">
        <v>776</v>
      </c>
      <c r="K117" t="s">
        <v>777</v>
      </c>
      <c r="L117">
        <v>1296</v>
      </c>
      <c r="N117">
        <v>1002</v>
      </c>
      <c r="O117" t="s">
        <v>778</v>
      </c>
      <c r="P117" t="s">
        <v>778</v>
      </c>
      <c r="Q117">
        <v>1</v>
      </c>
      <c r="X117">
        <v>22.2</v>
      </c>
      <c r="Y117">
        <v>46.86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4</v>
      </c>
      <c r="AG117">
        <v>22.2</v>
      </c>
      <c r="AH117">
        <v>2</v>
      </c>
      <c r="AI117">
        <v>16672759</v>
      </c>
      <c r="AJ117">
        <v>100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ROW(Source!A53)</f>
        <v>53</v>
      </c>
      <c r="B118">
        <v>16672749</v>
      </c>
      <c r="C118">
        <v>16672748</v>
      </c>
      <c r="D118">
        <v>15430397</v>
      </c>
      <c r="E118">
        <v>1</v>
      </c>
      <c r="F118">
        <v>1</v>
      </c>
      <c r="G118">
        <v>1</v>
      </c>
      <c r="H118">
        <v>1</v>
      </c>
      <c r="I118" t="s">
        <v>761</v>
      </c>
      <c r="J118" t="s">
        <v>4</v>
      </c>
      <c r="K118" t="s">
        <v>762</v>
      </c>
      <c r="L118">
        <v>1191</v>
      </c>
      <c r="N118">
        <v>1013</v>
      </c>
      <c r="O118" t="s">
        <v>695</v>
      </c>
      <c r="P118" t="s">
        <v>695</v>
      </c>
      <c r="Q118">
        <v>1</v>
      </c>
      <c r="X118">
        <v>81.09</v>
      </c>
      <c r="Y118">
        <v>0</v>
      </c>
      <c r="Z118">
        <v>0</v>
      </c>
      <c r="AA118">
        <v>0</v>
      </c>
      <c r="AB118">
        <v>9.4</v>
      </c>
      <c r="AC118">
        <v>0</v>
      </c>
      <c r="AD118">
        <v>1</v>
      </c>
      <c r="AE118">
        <v>1</v>
      </c>
      <c r="AF118" t="s">
        <v>77</v>
      </c>
      <c r="AG118">
        <v>93.253500000000003</v>
      </c>
      <c r="AH118">
        <v>2</v>
      </c>
      <c r="AI118">
        <v>16672749</v>
      </c>
      <c r="AJ118">
        <v>101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ROW(Source!A53)</f>
        <v>53</v>
      </c>
      <c r="B119">
        <v>16672750</v>
      </c>
      <c r="C119">
        <v>16672748</v>
      </c>
      <c r="D119">
        <v>15430395</v>
      </c>
      <c r="E119">
        <v>1</v>
      </c>
      <c r="F119">
        <v>1</v>
      </c>
      <c r="G119">
        <v>1</v>
      </c>
      <c r="H119">
        <v>1</v>
      </c>
      <c r="I119" t="s">
        <v>696</v>
      </c>
      <c r="J119" t="s">
        <v>4</v>
      </c>
      <c r="K119" t="s">
        <v>697</v>
      </c>
      <c r="L119">
        <v>1191</v>
      </c>
      <c r="N119">
        <v>1013</v>
      </c>
      <c r="O119" t="s">
        <v>695</v>
      </c>
      <c r="P119" t="s">
        <v>695</v>
      </c>
      <c r="Q119">
        <v>1</v>
      </c>
      <c r="X119">
        <v>9.15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2</v>
      </c>
      <c r="AF119" t="s">
        <v>76</v>
      </c>
      <c r="AG119">
        <v>11.4375</v>
      </c>
      <c r="AH119">
        <v>2</v>
      </c>
      <c r="AI119">
        <v>16672750</v>
      </c>
      <c r="AJ119">
        <v>102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ROW(Source!A53)</f>
        <v>53</v>
      </c>
      <c r="B120">
        <v>16672751</v>
      </c>
      <c r="C120">
        <v>16672748</v>
      </c>
      <c r="D120">
        <v>15247578</v>
      </c>
      <c r="E120">
        <v>1</v>
      </c>
      <c r="F120">
        <v>1</v>
      </c>
      <c r="G120">
        <v>1</v>
      </c>
      <c r="H120">
        <v>2</v>
      </c>
      <c r="I120" t="s">
        <v>763</v>
      </c>
      <c r="J120" t="s">
        <v>764</v>
      </c>
      <c r="K120" t="s">
        <v>765</v>
      </c>
      <c r="L120">
        <v>1368</v>
      </c>
      <c r="N120">
        <v>1011</v>
      </c>
      <c r="O120" t="s">
        <v>701</v>
      </c>
      <c r="P120" t="s">
        <v>701</v>
      </c>
      <c r="Q120">
        <v>1</v>
      </c>
      <c r="X120">
        <v>7.08</v>
      </c>
      <c r="Y120">
        <v>0</v>
      </c>
      <c r="Z120">
        <v>86.4</v>
      </c>
      <c r="AA120">
        <v>13.5</v>
      </c>
      <c r="AB120">
        <v>0</v>
      </c>
      <c r="AC120">
        <v>0</v>
      </c>
      <c r="AD120">
        <v>1</v>
      </c>
      <c r="AE120">
        <v>0</v>
      </c>
      <c r="AF120" t="s">
        <v>76</v>
      </c>
      <c r="AG120">
        <v>8.85</v>
      </c>
      <c r="AH120">
        <v>2</v>
      </c>
      <c r="AI120">
        <v>16672751</v>
      </c>
      <c r="AJ120">
        <v>103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ROW(Source!A53)</f>
        <v>53</v>
      </c>
      <c r="B121">
        <v>16672752</v>
      </c>
      <c r="C121">
        <v>16672748</v>
      </c>
      <c r="D121">
        <v>15249073</v>
      </c>
      <c r="E121">
        <v>1</v>
      </c>
      <c r="F121">
        <v>1</v>
      </c>
      <c r="G121">
        <v>1</v>
      </c>
      <c r="H121">
        <v>2</v>
      </c>
      <c r="I121" t="s">
        <v>698</v>
      </c>
      <c r="J121" t="s">
        <v>699</v>
      </c>
      <c r="K121" t="s">
        <v>700</v>
      </c>
      <c r="L121">
        <v>1368</v>
      </c>
      <c r="N121">
        <v>1011</v>
      </c>
      <c r="O121" t="s">
        <v>701</v>
      </c>
      <c r="P121" t="s">
        <v>701</v>
      </c>
      <c r="Q121">
        <v>1</v>
      </c>
      <c r="X121">
        <v>2.0699999999999998</v>
      </c>
      <c r="Y121">
        <v>0</v>
      </c>
      <c r="Z121">
        <v>65.709999999999994</v>
      </c>
      <c r="AA121">
        <v>11.6</v>
      </c>
      <c r="AB121">
        <v>0</v>
      </c>
      <c r="AC121">
        <v>0</v>
      </c>
      <c r="AD121">
        <v>1</v>
      </c>
      <c r="AE121">
        <v>0</v>
      </c>
      <c r="AF121" t="s">
        <v>76</v>
      </c>
      <c r="AG121">
        <v>2.5874999999999999</v>
      </c>
      <c r="AH121">
        <v>2</v>
      </c>
      <c r="AI121">
        <v>16672752</v>
      </c>
      <c r="AJ121">
        <v>104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ROW(Source!A53)</f>
        <v>53</v>
      </c>
      <c r="B122">
        <v>16672753</v>
      </c>
      <c r="C122">
        <v>16672748</v>
      </c>
      <c r="D122">
        <v>15162381</v>
      </c>
      <c r="E122">
        <v>17</v>
      </c>
      <c r="F122">
        <v>1</v>
      </c>
      <c r="G122">
        <v>1</v>
      </c>
      <c r="H122">
        <v>3</v>
      </c>
      <c r="I122" t="s">
        <v>1070</v>
      </c>
      <c r="J122" t="s">
        <v>4</v>
      </c>
      <c r="K122" t="s">
        <v>1071</v>
      </c>
      <c r="L122">
        <v>1035</v>
      </c>
      <c r="N122">
        <v>1013</v>
      </c>
      <c r="O122" t="s">
        <v>87</v>
      </c>
      <c r="P122" t="s">
        <v>87</v>
      </c>
      <c r="Q122">
        <v>1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1</v>
      </c>
      <c r="AD122">
        <v>0</v>
      </c>
      <c r="AE122">
        <v>0</v>
      </c>
      <c r="AF122" t="s">
        <v>4</v>
      </c>
      <c r="AG122">
        <v>0</v>
      </c>
      <c r="AH122">
        <v>3</v>
      </c>
      <c r="AI122">
        <v>-1</v>
      </c>
      <c r="AJ122" t="s">
        <v>4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ROW(Source!A53)</f>
        <v>53</v>
      </c>
      <c r="B123">
        <v>16672754</v>
      </c>
      <c r="C123">
        <v>16672748</v>
      </c>
      <c r="D123">
        <v>15170039</v>
      </c>
      <c r="E123">
        <v>1</v>
      </c>
      <c r="F123">
        <v>1</v>
      </c>
      <c r="G123">
        <v>1</v>
      </c>
      <c r="H123">
        <v>3</v>
      </c>
      <c r="I123" t="s">
        <v>766</v>
      </c>
      <c r="J123" t="s">
        <v>767</v>
      </c>
      <c r="K123" t="s">
        <v>768</v>
      </c>
      <c r="L123">
        <v>1348</v>
      </c>
      <c r="N123">
        <v>1009</v>
      </c>
      <c r="O123" t="s">
        <v>199</v>
      </c>
      <c r="P123" t="s">
        <v>199</v>
      </c>
      <c r="Q123">
        <v>1000</v>
      </c>
      <c r="X123">
        <v>1.6800000000000001E-3</v>
      </c>
      <c r="Y123">
        <v>11978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4</v>
      </c>
      <c r="AG123">
        <v>1.6800000000000001E-3</v>
      </c>
      <c r="AH123">
        <v>2</v>
      </c>
      <c r="AI123">
        <v>16672754</v>
      </c>
      <c r="AJ123">
        <v>106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ROW(Source!A53)</f>
        <v>53</v>
      </c>
      <c r="B124">
        <v>16672755</v>
      </c>
      <c r="C124">
        <v>16672748</v>
      </c>
      <c r="D124">
        <v>15172818</v>
      </c>
      <c r="E124">
        <v>1</v>
      </c>
      <c r="F124">
        <v>1</v>
      </c>
      <c r="G124">
        <v>1</v>
      </c>
      <c r="H124">
        <v>3</v>
      </c>
      <c r="I124" t="s">
        <v>769</v>
      </c>
      <c r="J124" t="s">
        <v>770</v>
      </c>
      <c r="K124" t="s">
        <v>771</v>
      </c>
      <c r="L124">
        <v>1339</v>
      </c>
      <c r="N124">
        <v>1007</v>
      </c>
      <c r="O124" t="s">
        <v>166</v>
      </c>
      <c r="P124" t="s">
        <v>166</v>
      </c>
      <c r="Q124">
        <v>1</v>
      </c>
      <c r="X124">
        <v>7.5999999999999998E-2</v>
      </c>
      <c r="Y124">
        <v>458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4</v>
      </c>
      <c r="AG124">
        <v>7.5999999999999998E-2</v>
      </c>
      <c r="AH124">
        <v>2</v>
      </c>
      <c r="AI124">
        <v>16672755</v>
      </c>
      <c r="AJ124">
        <v>107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ROW(Source!A53)</f>
        <v>53</v>
      </c>
      <c r="B125">
        <v>16672756</v>
      </c>
      <c r="C125">
        <v>16672748</v>
      </c>
      <c r="D125">
        <v>15162455</v>
      </c>
      <c r="E125">
        <v>17</v>
      </c>
      <c r="F125">
        <v>1</v>
      </c>
      <c r="G125">
        <v>1</v>
      </c>
      <c r="H125">
        <v>3</v>
      </c>
      <c r="I125" t="s">
        <v>1088</v>
      </c>
      <c r="J125" t="s">
        <v>4</v>
      </c>
      <c r="K125" t="s">
        <v>1089</v>
      </c>
      <c r="L125">
        <v>1346</v>
      </c>
      <c r="N125">
        <v>1009</v>
      </c>
      <c r="O125" t="s">
        <v>550</v>
      </c>
      <c r="P125" t="s">
        <v>550</v>
      </c>
      <c r="Q125">
        <v>1</v>
      </c>
      <c r="X125">
        <v>22.41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 t="s">
        <v>4</v>
      </c>
      <c r="AG125">
        <v>22.41</v>
      </c>
      <c r="AH125">
        <v>3</v>
      </c>
      <c r="AI125">
        <v>-1</v>
      </c>
      <c r="AJ125" t="s">
        <v>4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ROW(Source!A53)</f>
        <v>53</v>
      </c>
      <c r="B126">
        <v>16672757</v>
      </c>
      <c r="C126">
        <v>16672748</v>
      </c>
      <c r="D126">
        <v>15196008</v>
      </c>
      <c r="E126">
        <v>1</v>
      </c>
      <c r="F126">
        <v>1</v>
      </c>
      <c r="G126">
        <v>1</v>
      </c>
      <c r="H126">
        <v>3</v>
      </c>
      <c r="I126" t="s">
        <v>772</v>
      </c>
      <c r="J126" t="s">
        <v>773</v>
      </c>
      <c r="K126" t="s">
        <v>774</v>
      </c>
      <c r="L126">
        <v>1339</v>
      </c>
      <c r="N126">
        <v>1007</v>
      </c>
      <c r="O126" t="s">
        <v>166</v>
      </c>
      <c r="P126" t="s">
        <v>166</v>
      </c>
      <c r="Q126">
        <v>1</v>
      </c>
      <c r="X126">
        <v>7.0000000000000007E-2</v>
      </c>
      <c r="Y126">
        <v>1100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4</v>
      </c>
      <c r="AG126">
        <v>7.0000000000000007E-2</v>
      </c>
      <c r="AH126">
        <v>2</v>
      </c>
      <c r="AI126">
        <v>16672757</v>
      </c>
      <c r="AJ126">
        <v>108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ROW(Source!A53)</f>
        <v>53</v>
      </c>
      <c r="B127">
        <v>16672758</v>
      </c>
      <c r="C127">
        <v>16672748</v>
      </c>
      <c r="D127">
        <v>15162477</v>
      </c>
      <c r="E127">
        <v>17</v>
      </c>
      <c r="F127">
        <v>1</v>
      </c>
      <c r="G127">
        <v>1</v>
      </c>
      <c r="H127">
        <v>3</v>
      </c>
      <c r="I127" t="s">
        <v>1090</v>
      </c>
      <c r="J127" t="s">
        <v>4</v>
      </c>
      <c r="K127" t="s">
        <v>1091</v>
      </c>
      <c r="L127">
        <v>1327</v>
      </c>
      <c r="N127">
        <v>1005</v>
      </c>
      <c r="O127" t="s">
        <v>17</v>
      </c>
      <c r="P127" t="s">
        <v>17</v>
      </c>
      <c r="Q127">
        <v>1</v>
      </c>
      <c r="X127">
        <v>100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 t="s">
        <v>4</v>
      </c>
      <c r="AG127">
        <v>100</v>
      </c>
      <c r="AH127">
        <v>3</v>
      </c>
      <c r="AI127">
        <v>-1</v>
      </c>
      <c r="AJ127" t="s">
        <v>4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ROW(Source!A53)</f>
        <v>53</v>
      </c>
      <c r="B128">
        <v>16672759</v>
      </c>
      <c r="C128">
        <v>16672748</v>
      </c>
      <c r="D128">
        <v>15204315</v>
      </c>
      <c r="E128">
        <v>1</v>
      </c>
      <c r="F128">
        <v>1</v>
      </c>
      <c r="G128">
        <v>1</v>
      </c>
      <c r="H128">
        <v>3</v>
      </c>
      <c r="I128" t="s">
        <v>775</v>
      </c>
      <c r="J128" t="s">
        <v>776</v>
      </c>
      <c r="K128" t="s">
        <v>777</v>
      </c>
      <c r="L128">
        <v>1296</v>
      </c>
      <c r="N128">
        <v>1002</v>
      </c>
      <c r="O128" t="s">
        <v>778</v>
      </c>
      <c r="P128" t="s">
        <v>778</v>
      </c>
      <c r="Q128">
        <v>1</v>
      </c>
      <c r="X128">
        <v>22.2</v>
      </c>
      <c r="Y128">
        <v>46.86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4</v>
      </c>
      <c r="AG128">
        <v>22.2</v>
      </c>
      <c r="AH128">
        <v>2</v>
      </c>
      <c r="AI128">
        <v>16672759</v>
      </c>
      <c r="AJ128">
        <v>110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ROW(Source!A58)</f>
        <v>58</v>
      </c>
      <c r="B129">
        <v>16483563</v>
      </c>
      <c r="C129">
        <v>16483556</v>
      </c>
      <c r="D129">
        <v>15446300</v>
      </c>
      <c r="E129">
        <v>1</v>
      </c>
      <c r="F129">
        <v>1</v>
      </c>
      <c r="G129">
        <v>1</v>
      </c>
      <c r="H129">
        <v>1</v>
      </c>
      <c r="I129" t="s">
        <v>693</v>
      </c>
      <c r="J129" t="s">
        <v>4</v>
      </c>
      <c r="K129" t="s">
        <v>694</v>
      </c>
      <c r="L129">
        <v>1191</v>
      </c>
      <c r="N129">
        <v>1013</v>
      </c>
      <c r="O129" t="s">
        <v>695</v>
      </c>
      <c r="P129" t="s">
        <v>695</v>
      </c>
      <c r="Q129">
        <v>1</v>
      </c>
      <c r="X129">
        <v>1.1100000000000001</v>
      </c>
      <c r="Y129">
        <v>0</v>
      </c>
      <c r="Z129">
        <v>0</v>
      </c>
      <c r="AA129">
        <v>0</v>
      </c>
      <c r="AB129">
        <v>9.92</v>
      </c>
      <c r="AC129">
        <v>0</v>
      </c>
      <c r="AD129">
        <v>1</v>
      </c>
      <c r="AE129">
        <v>1</v>
      </c>
      <c r="AF129" t="s">
        <v>77</v>
      </c>
      <c r="AG129">
        <v>1.2765</v>
      </c>
      <c r="AH129">
        <v>2</v>
      </c>
      <c r="AI129">
        <v>16483563</v>
      </c>
      <c r="AJ129">
        <v>111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ROW(Source!A58)</f>
        <v>58</v>
      </c>
      <c r="B130">
        <v>16483564</v>
      </c>
      <c r="C130">
        <v>16483556</v>
      </c>
      <c r="D130">
        <v>15249377</v>
      </c>
      <c r="E130">
        <v>1</v>
      </c>
      <c r="F130">
        <v>1</v>
      </c>
      <c r="G130">
        <v>1</v>
      </c>
      <c r="H130">
        <v>2</v>
      </c>
      <c r="I130" t="s">
        <v>702</v>
      </c>
      <c r="J130" t="s">
        <v>703</v>
      </c>
      <c r="K130" t="s">
        <v>704</v>
      </c>
      <c r="L130">
        <v>1368</v>
      </c>
      <c r="N130">
        <v>1011</v>
      </c>
      <c r="O130" t="s">
        <v>701</v>
      </c>
      <c r="P130" t="s">
        <v>701</v>
      </c>
      <c r="Q130">
        <v>1</v>
      </c>
      <c r="X130">
        <v>0.26</v>
      </c>
      <c r="Y130">
        <v>0</v>
      </c>
      <c r="Z130">
        <v>8.1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76</v>
      </c>
      <c r="AG130">
        <v>0.32500000000000001</v>
      </c>
      <c r="AH130">
        <v>2</v>
      </c>
      <c r="AI130">
        <v>16483564</v>
      </c>
      <c r="AJ130">
        <v>112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ROW(Source!A58)</f>
        <v>58</v>
      </c>
      <c r="B131">
        <v>16483565</v>
      </c>
      <c r="C131">
        <v>16483556</v>
      </c>
      <c r="D131">
        <v>15162381</v>
      </c>
      <c r="E131">
        <v>17</v>
      </c>
      <c r="F131">
        <v>1</v>
      </c>
      <c r="G131">
        <v>1</v>
      </c>
      <c r="H131">
        <v>3</v>
      </c>
      <c r="I131" t="s">
        <v>1070</v>
      </c>
      <c r="J131" t="s">
        <v>4</v>
      </c>
      <c r="K131" t="s">
        <v>1071</v>
      </c>
      <c r="L131">
        <v>1035</v>
      </c>
      <c r="N131">
        <v>1013</v>
      </c>
      <c r="O131" t="s">
        <v>87</v>
      </c>
      <c r="P131" t="s">
        <v>87</v>
      </c>
      <c r="Q131">
        <v>1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1</v>
      </c>
      <c r="AD131">
        <v>0</v>
      </c>
      <c r="AE131">
        <v>0</v>
      </c>
      <c r="AF131" t="s">
        <v>4</v>
      </c>
      <c r="AG131">
        <v>0</v>
      </c>
      <c r="AH131">
        <v>3</v>
      </c>
      <c r="AI131">
        <v>-1</v>
      </c>
      <c r="AJ131" t="s">
        <v>4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ROW(Source!A58)</f>
        <v>58</v>
      </c>
      <c r="B132">
        <v>16483566</v>
      </c>
      <c r="C132">
        <v>16483556</v>
      </c>
      <c r="D132">
        <v>15168750</v>
      </c>
      <c r="E132">
        <v>1</v>
      </c>
      <c r="F132">
        <v>1</v>
      </c>
      <c r="G132">
        <v>1</v>
      </c>
      <c r="H132">
        <v>3</v>
      </c>
      <c r="I132" t="s">
        <v>705</v>
      </c>
      <c r="J132" t="s">
        <v>706</v>
      </c>
      <c r="K132" t="s">
        <v>707</v>
      </c>
      <c r="L132">
        <v>1348</v>
      </c>
      <c r="N132">
        <v>1009</v>
      </c>
      <c r="O132" t="s">
        <v>199</v>
      </c>
      <c r="P132" t="s">
        <v>199</v>
      </c>
      <c r="Q132">
        <v>1000</v>
      </c>
      <c r="X132">
        <v>6.9999999999999994E-5</v>
      </c>
      <c r="Y132">
        <v>10315.01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4</v>
      </c>
      <c r="AG132">
        <v>6.9999999999999994E-5</v>
      </c>
      <c r="AH132">
        <v>2</v>
      </c>
      <c r="AI132">
        <v>16483566</v>
      </c>
      <c r="AJ132">
        <v>115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ROW(Source!A58)</f>
        <v>58</v>
      </c>
      <c r="B133">
        <v>16483567</v>
      </c>
      <c r="C133">
        <v>16483556</v>
      </c>
      <c r="D133">
        <v>15169980</v>
      </c>
      <c r="E133">
        <v>1</v>
      </c>
      <c r="F133">
        <v>1</v>
      </c>
      <c r="G133">
        <v>1</v>
      </c>
      <c r="H133">
        <v>3</v>
      </c>
      <c r="I133" t="s">
        <v>779</v>
      </c>
      <c r="J133" t="s">
        <v>780</v>
      </c>
      <c r="K133" t="s">
        <v>781</v>
      </c>
      <c r="L133">
        <v>1355</v>
      </c>
      <c r="N133">
        <v>1010</v>
      </c>
      <c r="O133" t="s">
        <v>258</v>
      </c>
      <c r="P133" t="s">
        <v>258</v>
      </c>
      <c r="Q133">
        <v>100</v>
      </c>
      <c r="X133">
        <v>8.0000000000000007E-5</v>
      </c>
      <c r="Y133">
        <v>20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4</v>
      </c>
      <c r="AG133">
        <v>8.0000000000000007E-5</v>
      </c>
      <c r="AH133">
        <v>2</v>
      </c>
      <c r="AI133">
        <v>16483567</v>
      </c>
      <c r="AJ133">
        <v>116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ROW(Source!A59)</f>
        <v>59</v>
      </c>
      <c r="B134">
        <v>16483563</v>
      </c>
      <c r="C134">
        <v>16483556</v>
      </c>
      <c r="D134">
        <v>15446300</v>
      </c>
      <c r="E134">
        <v>1</v>
      </c>
      <c r="F134">
        <v>1</v>
      </c>
      <c r="G134">
        <v>1</v>
      </c>
      <c r="H134">
        <v>1</v>
      </c>
      <c r="I134" t="s">
        <v>693</v>
      </c>
      <c r="J134" t="s">
        <v>4</v>
      </c>
      <c r="K134" t="s">
        <v>694</v>
      </c>
      <c r="L134">
        <v>1191</v>
      </c>
      <c r="N134">
        <v>1013</v>
      </c>
      <c r="O134" t="s">
        <v>695</v>
      </c>
      <c r="P134" t="s">
        <v>695</v>
      </c>
      <c r="Q134">
        <v>1</v>
      </c>
      <c r="X134">
        <v>1.1100000000000001</v>
      </c>
      <c r="Y134">
        <v>0</v>
      </c>
      <c r="Z134">
        <v>0</v>
      </c>
      <c r="AA134">
        <v>0</v>
      </c>
      <c r="AB134">
        <v>9.92</v>
      </c>
      <c r="AC134">
        <v>0</v>
      </c>
      <c r="AD134">
        <v>1</v>
      </c>
      <c r="AE134">
        <v>1</v>
      </c>
      <c r="AF134" t="s">
        <v>77</v>
      </c>
      <c r="AG134">
        <v>1.2765</v>
      </c>
      <c r="AH134">
        <v>2</v>
      </c>
      <c r="AI134">
        <v>16483563</v>
      </c>
      <c r="AJ134">
        <v>117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ROW(Source!A59)</f>
        <v>59</v>
      </c>
      <c r="B135">
        <v>16483564</v>
      </c>
      <c r="C135">
        <v>16483556</v>
      </c>
      <c r="D135">
        <v>15249377</v>
      </c>
      <c r="E135">
        <v>1</v>
      </c>
      <c r="F135">
        <v>1</v>
      </c>
      <c r="G135">
        <v>1</v>
      </c>
      <c r="H135">
        <v>2</v>
      </c>
      <c r="I135" t="s">
        <v>702</v>
      </c>
      <c r="J135" t="s">
        <v>703</v>
      </c>
      <c r="K135" t="s">
        <v>704</v>
      </c>
      <c r="L135">
        <v>1368</v>
      </c>
      <c r="N135">
        <v>1011</v>
      </c>
      <c r="O135" t="s">
        <v>701</v>
      </c>
      <c r="P135" t="s">
        <v>701</v>
      </c>
      <c r="Q135">
        <v>1</v>
      </c>
      <c r="X135">
        <v>0.26</v>
      </c>
      <c r="Y135">
        <v>0</v>
      </c>
      <c r="Z135">
        <v>8.1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76</v>
      </c>
      <c r="AG135">
        <v>0.32500000000000001</v>
      </c>
      <c r="AH135">
        <v>2</v>
      </c>
      <c r="AI135">
        <v>16483564</v>
      </c>
      <c r="AJ135">
        <v>118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ROW(Source!A59)</f>
        <v>59</v>
      </c>
      <c r="B136">
        <v>16483565</v>
      </c>
      <c r="C136">
        <v>16483556</v>
      </c>
      <c r="D136">
        <v>15162381</v>
      </c>
      <c r="E136">
        <v>17</v>
      </c>
      <c r="F136">
        <v>1</v>
      </c>
      <c r="G136">
        <v>1</v>
      </c>
      <c r="H136">
        <v>3</v>
      </c>
      <c r="I136" t="s">
        <v>1070</v>
      </c>
      <c r="J136" t="s">
        <v>4</v>
      </c>
      <c r="K136" t="s">
        <v>1071</v>
      </c>
      <c r="L136">
        <v>1035</v>
      </c>
      <c r="N136">
        <v>1013</v>
      </c>
      <c r="O136" t="s">
        <v>87</v>
      </c>
      <c r="P136" t="s">
        <v>87</v>
      </c>
      <c r="Q136">
        <v>1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1</v>
      </c>
      <c r="AD136">
        <v>0</v>
      </c>
      <c r="AE136">
        <v>0</v>
      </c>
      <c r="AF136" t="s">
        <v>4</v>
      </c>
      <c r="AG136">
        <v>0</v>
      </c>
      <c r="AH136">
        <v>3</v>
      </c>
      <c r="AI136">
        <v>-1</v>
      </c>
      <c r="AJ136" t="s">
        <v>4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ROW(Source!A59)</f>
        <v>59</v>
      </c>
      <c r="B137">
        <v>16483566</v>
      </c>
      <c r="C137">
        <v>16483556</v>
      </c>
      <c r="D137">
        <v>15168750</v>
      </c>
      <c r="E137">
        <v>1</v>
      </c>
      <c r="F137">
        <v>1</v>
      </c>
      <c r="G137">
        <v>1</v>
      </c>
      <c r="H137">
        <v>3</v>
      </c>
      <c r="I137" t="s">
        <v>705</v>
      </c>
      <c r="J137" t="s">
        <v>706</v>
      </c>
      <c r="K137" t="s">
        <v>707</v>
      </c>
      <c r="L137">
        <v>1348</v>
      </c>
      <c r="N137">
        <v>1009</v>
      </c>
      <c r="O137" t="s">
        <v>199</v>
      </c>
      <c r="P137" t="s">
        <v>199</v>
      </c>
      <c r="Q137">
        <v>1000</v>
      </c>
      <c r="X137">
        <v>6.9999999999999994E-5</v>
      </c>
      <c r="Y137">
        <v>10315.01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4</v>
      </c>
      <c r="AG137">
        <v>6.9999999999999994E-5</v>
      </c>
      <c r="AH137">
        <v>2</v>
      </c>
      <c r="AI137">
        <v>16483566</v>
      </c>
      <c r="AJ137">
        <v>121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ROW(Source!A59)</f>
        <v>59</v>
      </c>
      <c r="B138">
        <v>16483567</v>
      </c>
      <c r="C138">
        <v>16483556</v>
      </c>
      <c r="D138">
        <v>15169980</v>
      </c>
      <c r="E138">
        <v>1</v>
      </c>
      <c r="F138">
        <v>1</v>
      </c>
      <c r="G138">
        <v>1</v>
      </c>
      <c r="H138">
        <v>3</v>
      </c>
      <c r="I138" t="s">
        <v>779</v>
      </c>
      <c r="J138" t="s">
        <v>780</v>
      </c>
      <c r="K138" t="s">
        <v>781</v>
      </c>
      <c r="L138">
        <v>1355</v>
      </c>
      <c r="N138">
        <v>1010</v>
      </c>
      <c r="O138" t="s">
        <v>258</v>
      </c>
      <c r="P138" t="s">
        <v>258</v>
      </c>
      <c r="Q138">
        <v>100</v>
      </c>
      <c r="X138">
        <v>8.0000000000000007E-5</v>
      </c>
      <c r="Y138">
        <v>20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4</v>
      </c>
      <c r="AG138">
        <v>8.0000000000000007E-5</v>
      </c>
      <c r="AH138">
        <v>2</v>
      </c>
      <c r="AI138">
        <v>16483567</v>
      </c>
      <c r="AJ138">
        <v>122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ROW(Source!A64)</f>
        <v>64</v>
      </c>
      <c r="B139">
        <v>16483575</v>
      </c>
      <c r="C139">
        <v>16483574</v>
      </c>
      <c r="D139">
        <v>15430767</v>
      </c>
      <c r="E139">
        <v>1</v>
      </c>
      <c r="F139">
        <v>1</v>
      </c>
      <c r="G139">
        <v>1</v>
      </c>
      <c r="H139">
        <v>1</v>
      </c>
      <c r="I139" t="s">
        <v>719</v>
      </c>
      <c r="J139" t="s">
        <v>4</v>
      </c>
      <c r="K139" t="s">
        <v>720</v>
      </c>
      <c r="L139">
        <v>1191</v>
      </c>
      <c r="N139">
        <v>1013</v>
      </c>
      <c r="O139" t="s">
        <v>695</v>
      </c>
      <c r="P139" t="s">
        <v>695</v>
      </c>
      <c r="Q139">
        <v>1</v>
      </c>
      <c r="X139">
        <v>6.7</v>
      </c>
      <c r="Y139">
        <v>0</v>
      </c>
      <c r="Z139">
        <v>0</v>
      </c>
      <c r="AA139">
        <v>0</v>
      </c>
      <c r="AB139">
        <v>8.5299999999999994</v>
      </c>
      <c r="AC139">
        <v>0</v>
      </c>
      <c r="AD139">
        <v>1</v>
      </c>
      <c r="AE139">
        <v>1</v>
      </c>
      <c r="AF139" t="s">
        <v>77</v>
      </c>
      <c r="AG139">
        <v>7.7049999999999992</v>
      </c>
      <c r="AH139">
        <v>2</v>
      </c>
      <c r="AI139">
        <v>16483575</v>
      </c>
      <c r="AJ139">
        <v>123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ROW(Source!A64)</f>
        <v>64</v>
      </c>
      <c r="B140">
        <v>16483576</v>
      </c>
      <c r="C140">
        <v>16483574</v>
      </c>
      <c r="D140">
        <v>15162472</v>
      </c>
      <c r="E140">
        <v>17</v>
      </c>
      <c r="F140">
        <v>1</v>
      </c>
      <c r="G140">
        <v>1</v>
      </c>
      <c r="H140">
        <v>3</v>
      </c>
      <c r="I140" t="s">
        <v>1074</v>
      </c>
      <c r="J140" t="s">
        <v>4</v>
      </c>
      <c r="K140" t="s">
        <v>1075</v>
      </c>
      <c r="L140">
        <v>2233</v>
      </c>
      <c r="N140">
        <v>1013</v>
      </c>
      <c r="O140" t="s">
        <v>1076</v>
      </c>
      <c r="P140" t="s">
        <v>1076</v>
      </c>
      <c r="Q140">
        <v>1</v>
      </c>
      <c r="X140">
        <v>100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 t="s">
        <v>4</v>
      </c>
      <c r="AG140">
        <v>100</v>
      </c>
      <c r="AH140">
        <v>3</v>
      </c>
      <c r="AI140">
        <v>-1</v>
      </c>
      <c r="AJ140" t="s">
        <v>4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ROW(Source!A64)</f>
        <v>64</v>
      </c>
      <c r="B141">
        <v>16483577</v>
      </c>
      <c r="C141">
        <v>16483574</v>
      </c>
      <c r="D141">
        <v>15202504</v>
      </c>
      <c r="E141">
        <v>1</v>
      </c>
      <c r="F141">
        <v>1</v>
      </c>
      <c r="G141">
        <v>1</v>
      </c>
      <c r="H141">
        <v>3</v>
      </c>
      <c r="I141" t="s">
        <v>721</v>
      </c>
      <c r="J141" t="s">
        <v>722</v>
      </c>
      <c r="K141" t="s">
        <v>723</v>
      </c>
      <c r="L141">
        <v>1346</v>
      </c>
      <c r="N141">
        <v>1009</v>
      </c>
      <c r="O141" t="s">
        <v>550</v>
      </c>
      <c r="P141" t="s">
        <v>550</v>
      </c>
      <c r="Q141">
        <v>1</v>
      </c>
      <c r="X141">
        <v>0.8</v>
      </c>
      <c r="Y141">
        <v>45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4</v>
      </c>
      <c r="AG141">
        <v>0.8</v>
      </c>
      <c r="AH141">
        <v>2</v>
      </c>
      <c r="AI141">
        <v>16483577</v>
      </c>
      <c r="AJ141">
        <v>125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ROW(Source!A65)</f>
        <v>65</v>
      </c>
      <c r="B142">
        <v>16483575</v>
      </c>
      <c r="C142">
        <v>16483574</v>
      </c>
      <c r="D142">
        <v>15430767</v>
      </c>
      <c r="E142">
        <v>1</v>
      </c>
      <c r="F142">
        <v>1</v>
      </c>
      <c r="G142">
        <v>1</v>
      </c>
      <c r="H142">
        <v>1</v>
      </c>
      <c r="I142" t="s">
        <v>719</v>
      </c>
      <c r="J142" t="s">
        <v>4</v>
      </c>
      <c r="K142" t="s">
        <v>720</v>
      </c>
      <c r="L142">
        <v>1191</v>
      </c>
      <c r="N142">
        <v>1013</v>
      </c>
      <c r="O142" t="s">
        <v>695</v>
      </c>
      <c r="P142" t="s">
        <v>695</v>
      </c>
      <c r="Q142">
        <v>1</v>
      </c>
      <c r="X142">
        <v>6.7</v>
      </c>
      <c r="Y142">
        <v>0</v>
      </c>
      <c r="Z142">
        <v>0</v>
      </c>
      <c r="AA142">
        <v>0</v>
      </c>
      <c r="AB142">
        <v>8.5299999999999994</v>
      </c>
      <c r="AC142">
        <v>0</v>
      </c>
      <c r="AD142">
        <v>1</v>
      </c>
      <c r="AE142">
        <v>1</v>
      </c>
      <c r="AF142" t="s">
        <v>77</v>
      </c>
      <c r="AG142">
        <v>7.7049999999999992</v>
      </c>
      <c r="AH142">
        <v>2</v>
      </c>
      <c r="AI142">
        <v>16483575</v>
      </c>
      <c r="AJ142">
        <v>126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ROW(Source!A65)</f>
        <v>65</v>
      </c>
      <c r="B143">
        <v>16483576</v>
      </c>
      <c r="C143">
        <v>16483574</v>
      </c>
      <c r="D143">
        <v>15162472</v>
      </c>
      <c r="E143">
        <v>17</v>
      </c>
      <c r="F143">
        <v>1</v>
      </c>
      <c r="G143">
        <v>1</v>
      </c>
      <c r="H143">
        <v>3</v>
      </c>
      <c r="I143" t="s">
        <v>1074</v>
      </c>
      <c r="J143" t="s">
        <v>4</v>
      </c>
      <c r="K143" t="s">
        <v>1075</v>
      </c>
      <c r="L143">
        <v>2233</v>
      </c>
      <c r="N143">
        <v>1013</v>
      </c>
      <c r="O143" t="s">
        <v>1076</v>
      </c>
      <c r="P143" t="s">
        <v>1076</v>
      </c>
      <c r="Q143">
        <v>1</v>
      </c>
      <c r="X143">
        <v>100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 t="s">
        <v>4</v>
      </c>
      <c r="AG143">
        <v>100</v>
      </c>
      <c r="AH143">
        <v>3</v>
      </c>
      <c r="AI143">
        <v>-1</v>
      </c>
      <c r="AJ143" t="s">
        <v>4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ROW(Source!A65)</f>
        <v>65</v>
      </c>
      <c r="B144">
        <v>16483577</v>
      </c>
      <c r="C144">
        <v>16483574</v>
      </c>
      <c r="D144">
        <v>15202504</v>
      </c>
      <c r="E144">
        <v>1</v>
      </c>
      <c r="F144">
        <v>1</v>
      </c>
      <c r="G144">
        <v>1</v>
      </c>
      <c r="H144">
        <v>3</v>
      </c>
      <c r="I144" t="s">
        <v>721</v>
      </c>
      <c r="J144" t="s">
        <v>722</v>
      </c>
      <c r="K144" t="s">
        <v>723</v>
      </c>
      <c r="L144">
        <v>1346</v>
      </c>
      <c r="N144">
        <v>1009</v>
      </c>
      <c r="O144" t="s">
        <v>550</v>
      </c>
      <c r="P144" t="s">
        <v>550</v>
      </c>
      <c r="Q144">
        <v>1</v>
      </c>
      <c r="X144">
        <v>0.8</v>
      </c>
      <c r="Y144">
        <v>45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4</v>
      </c>
      <c r="AG144">
        <v>0.8</v>
      </c>
      <c r="AH144">
        <v>2</v>
      </c>
      <c r="AI144">
        <v>16483577</v>
      </c>
      <c r="AJ144">
        <v>128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ROW(Source!A68)</f>
        <v>68</v>
      </c>
      <c r="B145">
        <v>16483582</v>
      </c>
      <c r="C145">
        <v>16483581</v>
      </c>
      <c r="D145">
        <v>15430767</v>
      </c>
      <c r="E145">
        <v>1</v>
      </c>
      <c r="F145">
        <v>1</v>
      </c>
      <c r="G145">
        <v>1</v>
      </c>
      <c r="H145">
        <v>1</v>
      </c>
      <c r="I145" t="s">
        <v>719</v>
      </c>
      <c r="J145" t="s">
        <v>4</v>
      </c>
      <c r="K145" t="s">
        <v>720</v>
      </c>
      <c r="L145">
        <v>1191</v>
      </c>
      <c r="N145">
        <v>1013</v>
      </c>
      <c r="O145" t="s">
        <v>695</v>
      </c>
      <c r="P145" t="s">
        <v>695</v>
      </c>
      <c r="Q145">
        <v>1</v>
      </c>
      <c r="X145">
        <v>170.17</v>
      </c>
      <c r="Y145">
        <v>0</v>
      </c>
      <c r="Z145">
        <v>0</v>
      </c>
      <c r="AA145">
        <v>0</v>
      </c>
      <c r="AB145">
        <v>8.5299999999999994</v>
      </c>
      <c r="AC145">
        <v>0</v>
      </c>
      <c r="AD145">
        <v>1</v>
      </c>
      <c r="AE145">
        <v>1</v>
      </c>
      <c r="AF145" t="s">
        <v>77</v>
      </c>
      <c r="AG145">
        <v>195.69549999999998</v>
      </c>
      <c r="AH145">
        <v>2</v>
      </c>
      <c r="AI145">
        <v>16483582</v>
      </c>
      <c r="AJ145">
        <v>129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ROW(Source!A68)</f>
        <v>68</v>
      </c>
      <c r="B146">
        <v>16483583</v>
      </c>
      <c r="C146">
        <v>16483581</v>
      </c>
      <c r="D146">
        <v>15430395</v>
      </c>
      <c r="E146">
        <v>1</v>
      </c>
      <c r="F146">
        <v>1</v>
      </c>
      <c r="G146">
        <v>1</v>
      </c>
      <c r="H146">
        <v>1</v>
      </c>
      <c r="I146" t="s">
        <v>696</v>
      </c>
      <c r="J146" t="s">
        <v>4</v>
      </c>
      <c r="K146" t="s">
        <v>697</v>
      </c>
      <c r="L146">
        <v>1191</v>
      </c>
      <c r="N146">
        <v>1013</v>
      </c>
      <c r="O146" t="s">
        <v>695</v>
      </c>
      <c r="P146" t="s">
        <v>695</v>
      </c>
      <c r="Q146">
        <v>1</v>
      </c>
      <c r="X146">
        <v>4.22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2</v>
      </c>
      <c r="AF146" t="s">
        <v>76</v>
      </c>
      <c r="AG146">
        <v>5.2749999999999995</v>
      </c>
      <c r="AH146">
        <v>2</v>
      </c>
      <c r="AI146">
        <v>16483583</v>
      </c>
      <c r="AJ146">
        <v>130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ROW(Source!A68)</f>
        <v>68</v>
      </c>
      <c r="B147">
        <v>16483584</v>
      </c>
      <c r="C147">
        <v>16483581</v>
      </c>
      <c r="D147">
        <v>15247578</v>
      </c>
      <c r="E147">
        <v>1</v>
      </c>
      <c r="F147">
        <v>1</v>
      </c>
      <c r="G147">
        <v>1</v>
      </c>
      <c r="H147">
        <v>2</v>
      </c>
      <c r="I147" t="s">
        <v>763</v>
      </c>
      <c r="J147" t="s">
        <v>764</v>
      </c>
      <c r="K147" t="s">
        <v>765</v>
      </c>
      <c r="L147">
        <v>1368</v>
      </c>
      <c r="N147">
        <v>1011</v>
      </c>
      <c r="O147" t="s">
        <v>701</v>
      </c>
      <c r="P147" t="s">
        <v>701</v>
      </c>
      <c r="Q147">
        <v>1</v>
      </c>
      <c r="X147">
        <v>4.1100000000000003</v>
      </c>
      <c r="Y147">
        <v>0</v>
      </c>
      <c r="Z147">
        <v>86.4</v>
      </c>
      <c r="AA147">
        <v>13.5</v>
      </c>
      <c r="AB147">
        <v>0</v>
      </c>
      <c r="AC147">
        <v>0</v>
      </c>
      <c r="AD147">
        <v>1</v>
      </c>
      <c r="AE147">
        <v>0</v>
      </c>
      <c r="AF147" t="s">
        <v>76</v>
      </c>
      <c r="AG147">
        <v>5.1375000000000002</v>
      </c>
      <c r="AH147">
        <v>2</v>
      </c>
      <c r="AI147">
        <v>16483584</v>
      </c>
      <c r="AJ147">
        <v>131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ROW(Source!A68)</f>
        <v>68</v>
      </c>
      <c r="B148">
        <v>16483585</v>
      </c>
      <c r="C148">
        <v>16483581</v>
      </c>
      <c r="D148">
        <v>15249073</v>
      </c>
      <c r="E148">
        <v>1</v>
      </c>
      <c r="F148">
        <v>1</v>
      </c>
      <c r="G148">
        <v>1</v>
      </c>
      <c r="H148">
        <v>2</v>
      </c>
      <c r="I148" t="s">
        <v>698</v>
      </c>
      <c r="J148" t="s">
        <v>699</v>
      </c>
      <c r="K148" t="s">
        <v>700</v>
      </c>
      <c r="L148">
        <v>1368</v>
      </c>
      <c r="N148">
        <v>1011</v>
      </c>
      <c r="O148" t="s">
        <v>701</v>
      </c>
      <c r="P148" t="s">
        <v>701</v>
      </c>
      <c r="Q148">
        <v>1</v>
      </c>
      <c r="X148">
        <v>0.11</v>
      </c>
      <c r="Y148">
        <v>0</v>
      </c>
      <c r="Z148">
        <v>65.709999999999994</v>
      </c>
      <c r="AA148">
        <v>11.6</v>
      </c>
      <c r="AB148">
        <v>0</v>
      </c>
      <c r="AC148">
        <v>0</v>
      </c>
      <c r="AD148">
        <v>1</v>
      </c>
      <c r="AE148">
        <v>0</v>
      </c>
      <c r="AF148" t="s">
        <v>76</v>
      </c>
      <c r="AG148">
        <v>0.13750000000000001</v>
      </c>
      <c r="AH148">
        <v>2</v>
      </c>
      <c r="AI148">
        <v>16483585</v>
      </c>
      <c r="AJ148">
        <v>132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ROW(Source!A68)</f>
        <v>68</v>
      </c>
      <c r="B149">
        <v>16483586</v>
      </c>
      <c r="C149">
        <v>16483581</v>
      </c>
      <c r="D149">
        <v>15167286</v>
      </c>
      <c r="E149">
        <v>1</v>
      </c>
      <c r="F149">
        <v>1</v>
      </c>
      <c r="G149">
        <v>1</v>
      </c>
      <c r="H149">
        <v>3</v>
      </c>
      <c r="I149" t="s">
        <v>782</v>
      </c>
      <c r="J149" t="s">
        <v>783</v>
      </c>
      <c r="K149" t="s">
        <v>784</v>
      </c>
      <c r="L149">
        <v>1339</v>
      </c>
      <c r="N149">
        <v>1007</v>
      </c>
      <c r="O149" t="s">
        <v>166</v>
      </c>
      <c r="P149" t="s">
        <v>166</v>
      </c>
      <c r="Q149">
        <v>1</v>
      </c>
      <c r="X149">
        <v>0.3</v>
      </c>
      <c r="Y149">
        <v>2.44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4</v>
      </c>
      <c r="AG149">
        <v>0.3</v>
      </c>
      <c r="AH149">
        <v>2</v>
      </c>
      <c r="AI149">
        <v>16483586</v>
      </c>
      <c r="AJ149">
        <v>133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ROW(Source!A68)</f>
        <v>68</v>
      </c>
      <c r="B150">
        <v>16483587</v>
      </c>
      <c r="C150">
        <v>16483581</v>
      </c>
      <c r="D150">
        <v>15172867</v>
      </c>
      <c r="E150">
        <v>1</v>
      </c>
      <c r="F150">
        <v>1</v>
      </c>
      <c r="G150">
        <v>1</v>
      </c>
      <c r="H150">
        <v>3</v>
      </c>
      <c r="I150" t="s">
        <v>785</v>
      </c>
      <c r="J150" t="s">
        <v>786</v>
      </c>
      <c r="K150" t="s">
        <v>787</v>
      </c>
      <c r="L150">
        <v>1339</v>
      </c>
      <c r="N150">
        <v>1007</v>
      </c>
      <c r="O150" t="s">
        <v>166</v>
      </c>
      <c r="P150" t="s">
        <v>166</v>
      </c>
      <c r="Q150">
        <v>1</v>
      </c>
      <c r="X150">
        <v>2.2999999999999998</v>
      </c>
      <c r="Y150">
        <v>497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4</v>
      </c>
      <c r="AG150">
        <v>2.2999999999999998</v>
      </c>
      <c r="AH150">
        <v>2</v>
      </c>
      <c r="AI150">
        <v>16483587</v>
      </c>
      <c r="AJ150">
        <v>134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ROW(Source!A68)</f>
        <v>68</v>
      </c>
      <c r="B151">
        <v>16483588</v>
      </c>
      <c r="C151">
        <v>16483581</v>
      </c>
      <c r="D151">
        <v>15162227</v>
      </c>
      <c r="E151">
        <v>17</v>
      </c>
      <c r="F151">
        <v>1</v>
      </c>
      <c r="G151">
        <v>1</v>
      </c>
      <c r="H151">
        <v>3</v>
      </c>
      <c r="I151" t="s">
        <v>1092</v>
      </c>
      <c r="J151" t="s">
        <v>4</v>
      </c>
      <c r="K151" t="s">
        <v>1093</v>
      </c>
      <c r="L151">
        <v>1356</v>
      </c>
      <c r="N151">
        <v>1010</v>
      </c>
      <c r="O151" t="s">
        <v>127</v>
      </c>
      <c r="P151" t="s">
        <v>127</v>
      </c>
      <c r="Q151">
        <v>1000</v>
      </c>
      <c r="X151">
        <v>5.04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 t="s">
        <v>4</v>
      </c>
      <c r="AG151">
        <v>5.04</v>
      </c>
      <c r="AH151">
        <v>3</v>
      </c>
      <c r="AI151">
        <v>-1</v>
      </c>
      <c r="AJ151" t="s">
        <v>4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ROW(Source!A68)</f>
        <v>68</v>
      </c>
      <c r="B152">
        <v>16483589</v>
      </c>
      <c r="C152">
        <v>16483581</v>
      </c>
      <c r="D152">
        <v>15189796</v>
      </c>
      <c r="E152">
        <v>1</v>
      </c>
      <c r="F152">
        <v>1</v>
      </c>
      <c r="G152">
        <v>1</v>
      </c>
      <c r="H152">
        <v>3</v>
      </c>
      <c r="I152" t="s">
        <v>788</v>
      </c>
      <c r="J152" t="s">
        <v>789</v>
      </c>
      <c r="K152" t="s">
        <v>790</v>
      </c>
      <c r="L152">
        <v>1348</v>
      </c>
      <c r="N152">
        <v>1009</v>
      </c>
      <c r="O152" t="s">
        <v>199</v>
      </c>
      <c r="P152" t="s">
        <v>199</v>
      </c>
      <c r="Q152">
        <v>1000</v>
      </c>
      <c r="X152">
        <v>2.3E-3</v>
      </c>
      <c r="Y152">
        <v>5989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4</v>
      </c>
      <c r="AG152">
        <v>2.3E-3</v>
      </c>
      <c r="AH152">
        <v>2</v>
      </c>
      <c r="AI152">
        <v>16483589</v>
      </c>
      <c r="AJ152">
        <v>136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ROW(Source!A68)</f>
        <v>68</v>
      </c>
      <c r="B153">
        <v>16483590</v>
      </c>
      <c r="C153">
        <v>16483581</v>
      </c>
      <c r="D153">
        <v>15192091</v>
      </c>
      <c r="E153">
        <v>1</v>
      </c>
      <c r="F153">
        <v>1</v>
      </c>
      <c r="G153">
        <v>1</v>
      </c>
      <c r="H153">
        <v>3</v>
      </c>
      <c r="I153" t="s">
        <v>791</v>
      </c>
      <c r="J153" t="s">
        <v>792</v>
      </c>
      <c r="K153" t="s">
        <v>793</v>
      </c>
      <c r="L153">
        <v>1348</v>
      </c>
      <c r="N153">
        <v>1009</v>
      </c>
      <c r="O153" t="s">
        <v>199</v>
      </c>
      <c r="P153" t="s">
        <v>199</v>
      </c>
      <c r="Q153">
        <v>1000</v>
      </c>
      <c r="X153">
        <v>0.09</v>
      </c>
      <c r="Y153">
        <v>7418.82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4</v>
      </c>
      <c r="AG153">
        <v>0.09</v>
      </c>
      <c r="AH153">
        <v>2</v>
      </c>
      <c r="AI153">
        <v>16483590</v>
      </c>
      <c r="AJ153">
        <v>137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ROW(Source!A68)</f>
        <v>68</v>
      </c>
      <c r="B154">
        <v>16483591</v>
      </c>
      <c r="C154">
        <v>16483581</v>
      </c>
      <c r="D154">
        <v>15195823</v>
      </c>
      <c r="E154">
        <v>1</v>
      </c>
      <c r="F154">
        <v>1</v>
      </c>
      <c r="G154">
        <v>1</v>
      </c>
      <c r="H154">
        <v>3</v>
      </c>
      <c r="I154" t="s">
        <v>794</v>
      </c>
      <c r="J154" t="s">
        <v>795</v>
      </c>
      <c r="K154" t="s">
        <v>796</v>
      </c>
      <c r="L154">
        <v>1339</v>
      </c>
      <c r="N154">
        <v>1007</v>
      </c>
      <c r="O154" t="s">
        <v>166</v>
      </c>
      <c r="P154" t="s">
        <v>166</v>
      </c>
      <c r="Q154">
        <v>1</v>
      </c>
      <c r="X154">
        <v>1.6E-2</v>
      </c>
      <c r="Y154">
        <v>1056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4</v>
      </c>
      <c r="AG154">
        <v>1.6E-2</v>
      </c>
      <c r="AH154">
        <v>2</v>
      </c>
      <c r="AI154">
        <v>16483591</v>
      </c>
      <c r="AJ154">
        <v>138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ROW(Source!A69)</f>
        <v>69</v>
      </c>
      <c r="B155">
        <v>16483582</v>
      </c>
      <c r="C155">
        <v>16483581</v>
      </c>
      <c r="D155">
        <v>15430767</v>
      </c>
      <c r="E155">
        <v>1</v>
      </c>
      <c r="F155">
        <v>1</v>
      </c>
      <c r="G155">
        <v>1</v>
      </c>
      <c r="H155">
        <v>1</v>
      </c>
      <c r="I155" t="s">
        <v>719</v>
      </c>
      <c r="J155" t="s">
        <v>4</v>
      </c>
      <c r="K155" t="s">
        <v>720</v>
      </c>
      <c r="L155">
        <v>1191</v>
      </c>
      <c r="N155">
        <v>1013</v>
      </c>
      <c r="O155" t="s">
        <v>695</v>
      </c>
      <c r="P155" t="s">
        <v>695</v>
      </c>
      <c r="Q155">
        <v>1</v>
      </c>
      <c r="X155">
        <v>170.17</v>
      </c>
      <c r="Y155">
        <v>0</v>
      </c>
      <c r="Z155">
        <v>0</v>
      </c>
      <c r="AA155">
        <v>0</v>
      </c>
      <c r="AB155">
        <v>8.5299999999999994</v>
      </c>
      <c r="AC155">
        <v>0</v>
      </c>
      <c r="AD155">
        <v>1</v>
      </c>
      <c r="AE155">
        <v>1</v>
      </c>
      <c r="AF155" t="s">
        <v>77</v>
      </c>
      <c r="AG155">
        <v>195.69549999999998</v>
      </c>
      <c r="AH155">
        <v>2</v>
      </c>
      <c r="AI155">
        <v>16483582</v>
      </c>
      <c r="AJ155">
        <v>139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ROW(Source!A69)</f>
        <v>69</v>
      </c>
      <c r="B156">
        <v>16483583</v>
      </c>
      <c r="C156">
        <v>16483581</v>
      </c>
      <c r="D156">
        <v>15430395</v>
      </c>
      <c r="E156">
        <v>1</v>
      </c>
      <c r="F156">
        <v>1</v>
      </c>
      <c r="G156">
        <v>1</v>
      </c>
      <c r="H156">
        <v>1</v>
      </c>
      <c r="I156" t="s">
        <v>696</v>
      </c>
      <c r="J156" t="s">
        <v>4</v>
      </c>
      <c r="K156" t="s">
        <v>697</v>
      </c>
      <c r="L156">
        <v>1191</v>
      </c>
      <c r="N156">
        <v>1013</v>
      </c>
      <c r="O156" t="s">
        <v>695</v>
      </c>
      <c r="P156" t="s">
        <v>695</v>
      </c>
      <c r="Q156">
        <v>1</v>
      </c>
      <c r="X156">
        <v>4.22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2</v>
      </c>
      <c r="AF156" t="s">
        <v>76</v>
      </c>
      <c r="AG156">
        <v>5.2749999999999995</v>
      </c>
      <c r="AH156">
        <v>2</v>
      </c>
      <c r="AI156">
        <v>16483583</v>
      </c>
      <c r="AJ156">
        <v>140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ROW(Source!A69)</f>
        <v>69</v>
      </c>
      <c r="B157">
        <v>16483584</v>
      </c>
      <c r="C157">
        <v>16483581</v>
      </c>
      <c r="D157">
        <v>15247578</v>
      </c>
      <c r="E157">
        <v>1</v>
      </c>
      <c r="F157">
        <v>1</v>
      </c>
      <c r="G157">
        <v>1</v>
      </c>
      <c r="H157">
        <v>2</v>
      </c>
      <c r="I157" t="s">
        <v>763</v>
      </c>
      <c r="J157" t="s">
        <v>764</v>
      </c>
      <c r="K157" t="s">
        <v>765</v>
      </c>
      <c r="L157">
        <v>1368</v>
      </c>
      <c r="N157">
        <v>1011</v>
      </c>
      <c r="O157" t="s">
        <v>701</v>
      </c>
      <c r="P157" t="s">
        <v>701</v>
      </c>
      <c r="Q157">
        <v>1</v>
      </c>
      <c r="X157">
        <v>4.1100000000000003</v>
      </c>
      <c r="Y157">
        <v>0</v>
      </c>
      <c r="Z157">
        <v>86.4</v>
      </c>
      <c r="AA157">
        <v>13.5</v>
      </c>
      <c r="AB157">
        <v>0</v>
      </c>
      <c r="AC157">
        <v>0</v>
      </c>
      <c r="AD157">
        <v>1</v>
      </c>
      <c r="AE157">
        <v>0</v>
      </c>
      <c r="AF157" t="s">
        <v>76</v>
      </c>
      <c r="AG157">
        <v>5.1375000000000002</v>
      </c>
      <c r="AH157">
        <v>2</v>
      </c>
      <c r="AI157">
        <v>16483584</v>
      </c>
      <c r="AJ157">
        <v>141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ROW(Source!A69)</f>
        <v>69</v>
      </c>
      <c r="B158">
        <v>16483585</v>
      </c>
      <c r="C158">
        <v>16483581</v>
      </c>
      <c r="D158">
        <v>15249073</v>
      </c>
      <c r="E158">
        <v>1</v>
      </c>
      <c r="F158">
        <v>1</v>
      </c>
      <c r="G158">
        <v>1</v>
      </c>
      <c r="H158">
        <v>2</v>
      </c>
      <c r="I158" t="s">
        <v>698</v>
      </c>
      <c r="J158" t="s">
        <v>699</v>
      </c>
      <c r="K158" t="s">
        <v>700</v>
      </c>
      <c r="L158">
        <v>1368</v>
      </c>
      <c r="N158">
        <v>1011</v>
      </c>
      <c r="O158" t="s">
        <v>701</v>
      </c>
      <c r="P158" t="s">
        <v>701</v>
      </c>
      <c r="Q158">
        <v>1</v>
      </c>
      <c r="X158">
        <v>0.11</v>
      </c>
      <c r="Y158">
        <v>0</v>
      </c>
      <c r="Z158">
        <v>65.709999999999994</v>
      </c>
      <c r="AA158">
        <v>11.6</v>
      </c>
      <c r="AB158">
        <v>0</v>
      </c>
      <c r="AC158">
        <v>0</v>
      </c>
      <c r="AD158">
        <v>1</v>
      </c>
      <c r="AE158">
        <v>0</v>
      </c>
      <c r="AF158" t="s">
        <v>76</v>
      </c>
      <c r="AG158">
        <v>0.13750000000000001</v>
      </c>
      <c r="AH158">
        <v>2</v>
      </c>
      <c r="AI158">
        <v>16483585</v>
      </c>
      <c r="AJ158">
        <v>142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ROW(Source!A69)</f>
        <v>69</v>
      </c>
      <c r="B159">
        <v>16483586</v>
      </c>
      <c r="C159">
        <v>16483581</v>
      </c>
      <c r="D159">
        <v>15167286</v>
      </c>
      <c r="E159">
        <v>1</v>
      </c>
      <c r="F159">
        <v>1</v>
      </c>
      <c r="G159">
        <v>1</v>
      </c>
      <c r="H159">
        <v>3</v>
      </c>
      <c r="I159" t="s">
        <v>782</v>
      </c>
      <c r="J159" t="s">
        <v>783</v>
      </c>
      <c r="K159" t="s">
        <v>784</v>
      </c>
      <c r="L159">
        <v>1339</v>
      </c>
      <c r="N159">
        <v>1007</v>
      </c>
      <c r="O159" t="s">
        <v>166</v>
      </c>
      <c r="P159" t="s">
        <v>166</v>
      </c>
      <c r="Q159">
        <v>1</v>
      </c>
      <c r="X159">
        <v>0.3</v>
      </c>
      <c r="Y159">
        <v>2.44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4</v>
      </c>
      <c r="AG159">
        <v>0.3</v>
      </c>
      <c r="AH159">
        <v>2</v>
      </c>
      <c r="AI159">
        <v>16483586</v>
      </c>
      <c r="AJ159">
        <v>143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ROW(Source!A69)</f>
        <v>69</v>
      </c>
      <c r="B160">
        <v>16483587</v>
      </c>
      <c r="C160">
        <v>16483581</v>
      </c>
      <c r="D160">
        <v>15172867</v>
      </c>
      <c r="E160">
        <v>1</v>
      </c>
      <c r="F160">
        <v>1</v>
      </c>
      <c r="G160">
        <v>1</v>
      </c>
      <c r="H160">
        <v>3</v>
      </c>
      <c r="I160" t="s">
        <v>785</v>
      </c>
      <c r="J160" t="s">
        <v>786</v>
      </c>
      <c r="K160" t="s">
        <v>787</v>
      </c>
      <c r="L160">
        <v>1339</v>
      </c>
      <c r="N160">
        <v>1007</v>
      </c>
      <c r="O160" t="s">
        <v>166</v>
      </c>
      <c r="P160" t="s">
        <v>166</v>
      </c>
      <c r="Q160">
        <v>1</v>
      </c>
      <c r="X160">
        <v>2.2999999999999998</v>
      </c>
      <c r="Y160">
        <v>497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4</v>
      </c>
      <c r="AG160">
        <v>2.2999999999999998</v>
      </c>
      <c r="AH160">
        <v>2</v>
      </c>
      <c r="AI160">
        <v>16483587</v>
      </c>
      <c r="AJ160">
        <v>144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ROW(Source!A69)</f>
        <v>69</v>
      </c>
      <c r="B161">
        <v>16483588</v>
      </c>
      <c r="C161">
        <v>16483581</v>
      </c>
      <c r="D161">
        <v>15162227</v>
      </c>
      <c r="E161">
        <v>17</v>
      </c>
      <c r="F161">
        <v>1</v>
      </c>
      <c r="G161">
        <v>1</v>
      </c>
      <c r="H161">
        <v>3</v>
      </c>
      <c r="I161" t="s">
        <v>1092</v>
      </c>
      <c r="J161" t="s">
        <v>4</v>
      </c>
      <c r="K161" t="s">
        <v>1093</v>
      </c>
      <c r="L161">
        <v>1356</v>
      </c>
      <c r="N161">
        <v>1010</v>
      </c>
      <c r="O161" t="s">
        <v>127</v>
      </c>
      <c r="P161" t="s">
        <v>127</v>
      </c>
      <c r="Q161">
        <v>1000</v>
      </c>
      <c r="X161">
        <v>5.04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 t="s">
        <v>4</v>
      </c>
      <c r="AG161">
        <v>5.04</v>
      </c>
      <c r="AH161">
        <v>3</v>
      </c>
      <c r="AI161">
        <v>-1</v>
      </c>
      <c r="AJ161" t="s">
        <v>4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ROW(Source!A69)</f>
        <v>69</v>
      </c>
      <c r="B162">
        <v>16483589</v>
      </c>
      <c r="C162">
        <v>16483581</v>
      </c>
      <c r="D162">
        <v>15189796</v>
      </c>
      <c r="E162">
        <v>1</v>
      </c>
      <c r="F162">
        <v>1</v>
      </c>
      <c r="G162">
        <v>1</v>
      </c>
      <c r="H162">
        <v>3</v>
      </c>
      <c r="I162" t="s">
        <v>788</v>
      </c>
      <c r="J162" t="s">
        <v>789</v>
      </c>
      <c r="K162" t="s">
        <v>790</v>
      </c>
      <c r="L162">
        <v>1348</v>
      </c>
      <c r="N162">
        <v>1009</v>
      </c>
      <c r="O162" t="s">
        <v>199</v>
      </c>
      <c r="P162" t="s">
        <v>199</v>
      </c>
      <c r="Q162">
        <v>1000</v>
      </c>
      <c r="X162">
        <v>2.3E-3</v>
      </c>
      <c r="Y162">
        <v>5989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4</v>
      </c>
      <c r="AG162">
        <v>2.3E-3</v>
      </c>
      <c r="AH162">
        <v>2</v>
      </c>
      <c r="AI162">
        <v>16483589</v>
      </c>
      <c r="AJ162">
        <v>146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ROW(Source!A69)</f>
        <v>69</v>
      </c>
      <c r="B163">
        <v>16483590</v>
      </c>
      <c r="C163">
        <v>16483581</v>
      </c>
      <c r="D163">
        <v>15192091</v>
      </c>
      <c r="E163">
        <v>1</v>
      </c>
      <c r="F163">
        <v>1</v>
      </c>
      <c r="G163">
        <v>1</v>
      </c>
      <c r="H163">
        <v>3</v>
      </c>
      <c r="I163" t="s">
        <v>791</v>
      </c>
      <c r="J163" t="s">
        <v>792</v>
      </c>
      <c r="K163" t="s">
        <v>793</v>
      </c>
      <c r="L163">
        <v>1348</v>
      </c>
      <c r="N163">
        <v>1009</v>
      </c>
      <c r="O163" t="s">
        <v>199</v>
      </c>
      <c r="P163" t="s">
        <v>199</v>
      </c>
      <c r="Q163">
        <v>1000</v>
      </c>
      <c r="X163">
        <v>0.09</v>
      </c>
      <c r="Y163">
        <v>7418.82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4</v>
      </c>
      <c r="AG163">
        <v>0.09</v>
      </c>
      <c r="AH163">
        <v>2</v>
      </c>
      <c r="AI163">
        <v>16483590</v>
      </c>
      <c r="AJ163">
        <v>147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ROW(Source!A69)</f>
        <v>69</v>
      </c>
      <c r="B164">
        <v>16483591</v>
      </c>
      <c r="C164">
        <v>16483581</v>
      </c>
      <c r="D164">
        <v>15195823</v>
      </c>
      <c r="E164">
        <v>1</v>
      </c>
      <c r="F164">
        <v>1</v>
      </c>
      <c r="G164">
        <v>1</v>
      </c>
      <c r="H164">
        <v>3</v>
      </c>
      <c r="I164" t="s">
        <v>794</v>
      </c>
      <c r="J164" t="s">
        <v>795</v>
      </c>
      <c r="K164" t="s">
        <v>796</v>
      </c>
      <c r="L164">
        <v>1339</v>
      </c>
      <c r="N164">
        <v>1007</v>
      </c>
      <c r="O164" t="s">
        <v>166</v>
      </c>
      <c r="P164" t="s">
        <v>166</v>
      </c>
      <c r="Q164">
        <v>1</v>
      </c>
      <c r="X164">
        <v>1.6E-2</v>
      </c>
      <c r="Y164">
        <v>1056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4</v>
      </c>
      <c r="AG164">
        <v>1.6E-2</v>
      </c>
      <c r="AH164">
        <v>2</v>
      </c>
      <c r="AI164">
        <v>16483591</v>
      </c>
      <c r="AJ164">
        <v>148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ROW(Source!A72)</f>
        <v>72</v>
      </c>
      <c r="B165">
        <v>16483648</v>
      </c>
      <c r="C165">
        <v>16483595</v>
      </c>
      <c r="D165">
        <v>15430447</v>
      </c>
      <c r="E165">
        <v>1</v>
      </c>
      <c r="F165">
        <v>1</v>
      </c>
      <c r="G165">
        <v>1</v>
      </c>
      <c r="H165">
        <v>1</v>
      </c>
      <c r="I165" t="s">
        <v>797</v>
      </c>
      <c r="J165" t="s">
        <v>4</v>
      </c>
      <c r="K165" t="s">
        <v>798</v>
      </c>
      <c r="L165">
        <v>1191</v>
      </c>
      <c r="N165">
        <v>1013</v>
      </c>
      <c r="O165" t="s">
        <v>695</v>
      </c>
      <c r="P165" t="s">
        <v>695</v>
      </c>
      <c r="Q165">
        <v>1</v>
      </c>
      <c r="X165">
        <v>136</v>
      </c>
      <c r="Y165">
        <v>0</v>
      </c>
      <c r="Z165">
        <v>0</v>
      </c>
      <c r="AA165">
        <v>0</v>
      </c>
      <c r="AB165">
        <v>9.07</v>
      </c>
      <c r="AC165">
        <v>0</v>
      </c>
      <c r="AD165">
        <v>1</v>
      </c>
      <c r="AE165">
        <v>1</v>
      </c>
      <c r="AF165" t="s">
        <v>77</v>
      </c>
      <c r="AG165">
        <v>156.39999999999998</v>
      </c>
      <c r="AH165">
        <v>2</v>
      </c>
      <c r="AI165">
        <v>16483648</v>
      </c>
      <c r="AJ165">
        <v>149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ROW(Source!A72)</f>
        <v>72</v>
      </c>
      <c r="B166">
        <v>16483649</v>
      </c>
      <c r="C166">
        <v>16483595</v>
      </c>
      <c r="D166">
        <v>15250017</v>
      </c>
      <c r="E166">
        <v>1</v>
      </c>
      <c r="F166">
        <v>1</v>
      </c>
      <c r="G166">
        <v>1</v>
      </c>
      <c r="H166">
        <v>2</v>
      </c>
      <c r="I166" t="s">
        <v>799</v>
      </c>
      <c r="J166" t="s">
        <v>800</v>
      </c>
      <c r="K166" t="s">
        <v>801</v>
      </c>
      <c r="L166">
        <v>1368</v>
      </c>
      <c r="N166">
        <v>1011</v>
      </c>
      <c r="O166" t="s">
        <v>701</v>
      </c>
      <c r="P166" t="s">
        <v>701</v>
      </c>
      <c r="Q166">
        <v>1</v>
      </c>
      <c r="X166">
        <v>0.17</v>
      </c>
      <c r="Y166">
        <v>0</v>
      </c>
      <c r="Z166">
        <v>33.590000000000003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76</v>
      </c>
      <c r="AG166">
        <v>0.21250000000000002</v>
      </c>
      <c r="AH166">
        <v>2</v>
      </c>
      <c r="AI166">
        <v>16483649</v>
      </c>
      <c r="AJ166">
        <v>150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ROW(Source!A72)</f>
        <v>72</v>
      </c>
      <c r="B167">
        <v>16483650</v>
      </c>
      <c r="C167">
        <v>16483595</v>
      </c>
      <c r="D167">
        <v>15162588</v>
      </c>
      <c r="E167">
        <v>17</v>
      </c>
      <c r="F167">
        <v>1</v>
      </c>
      <c r="G167">
        <v>1</v>
      </c>
      <c r="H167">
        <v>3</v>
      </c>
      <c r="I167" t="s">
        <v>134</v>
      </c>
      <c r="J167" t="s">
        <v>4</v>
      </c>
      <c r="K167" t="s">
        <v>135</v>
      </c>
      <c r="L167">
        <v>1327</v>
      </c>
      <c r="N167">
        <v>1005</v>
      </c>
      <c r="O167" t="s">
        <v>17</v>
      </c>
      <c r="P167" t="s">
        <v>17</v>
      </c>
      <c r="Q167">
        <v>1</v>
      </c>
      <c r="X167">
        <v>449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 t="s">
        <v>4</v>
      </c>
      <c r="AG167">
        <v>449</v>
      </c>
      <c r="AH167">
        <v>2</v>
      </c>
      <c r="AI167">
        <v>16483650</v>
      </c>
      <c r="AJ167">
        <v>151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ROW(Source!A72)</f>
        <v>72</v>
      </c>
      <c r="B168">
        <v>16483651</v>
      </c>
      <c r="C168">
        <v>16483595</v>
      </c>
      <c r="D168">
        <v>15167286</v>
      </c>
      <c r="E168">
        <v>1</v>
      </c>
      <c r="F168">
        <v>1</v>
      </c>
      <c r="G168">
        <v>1</v>
      </c>
      <c r="H168">
        <v>3</v>
      </c>
      <c r="I168" t="s">
        <v>782</v>
      </c>
      <c r="J168" t="s">
        <v>783</v>
      </c>
      <c r="K168" t="s">
        <v>784</v>
      </c>
      <c r="L168">
        <v>1339</v>
      </c>
      <c r="N168">
        <v>1007</v>
      </c>
      <c r="O168" t="s">
        <v>166</v>
      </c>
      <c r="P168" t="s">
        <v>166</v>
      </c>
      <c r="Q168">
        <v>1</v>
      </c>
      <c r="X168">
        <v>0.13</v>
      </c>
      <c r="Y168">
        <v>2.44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4</v>
      </c>
      <c r="AG168">
        <v>0.13</v>
      </c>
      <c r="AH168">
        <v>2</v>
      </c>
      <c r="AI168">
        <v>16483651</v>
      </c>
      <c r="AJ168">
        <v>153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ROW(Source!A72)</f>
        <v>72</v>
      </c>
      <c r="B169">
        <v>16483652</v>
      </c>
      <c r="C169">
        <v>16483595</v>
      </c>
      <c r="D169">
        <v>15167572</v>
      </c>
      <c r="E169">
        <v>1</v>
      </c>
      <c r="F169">
        <v>1</v>
      </c>
      <c r="G169">
        <v>1</v>
      </c>
      <c r="H169">
        <v>3</v>
      </c>
      <c r="I169" t="s">
        <v>802</v>
      </c>
      <c r="J169" t="s">
        <v>803</v>
      </c>
      <c r="K169" t="s">
        <v>804</v>
      </c>
      <c r="L169">
        <v>1301</v>
      </c>
      <c r="N169">
        <v>1003</v>
      </c>
      <c r="O169" t="s">
        <v>147</v>
      </c>
      <c r="P169" t="s">
        <v>147</v>
      </c>
      <c r="Q169">
        <v>1</v>
      </c>
      <c r="X169">
        <v>177</v>
      </c>
      <c r="Y169">
        <v>0.17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4</v>
      </c>
      <c r="AG169">
        <v>177</v>
      </c>
      <c r="AH169">
        <v>2</v>
      </c>
      <c r="AI169">
        <v>16483652</v>
      </c>
      <c r="AJ169">
        <v>154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ROW(Source!A72)</f>
        <v>72</v>
      </c>
      <c r="B170">
        <v>16483653</v>
      </c>
      <c r="C170">
        <v>16483595</v>
      </c>
      <c r="D170">
        <v>15167577</v>
      </c>
      <c r="E170">
        <v>1</v>
      </c>
      <c r="F170">
        <v>1</v>
      </c>
      <c r="G170">
        <v>1</v>
      </c>
      <c r="H170">
        <v>3</v>
      </c>
      <c r="I170" t="s">
        <v>805</v>
      </c>
      <c r="J170" t="s">
        <v>806</v>
      </c>
      <c r="K170" t="s">
        <v>807</v>
      </c>
      <c r="L170">
        <v>1308</v>
      </c>
      <c r="N170">
        <v>1003</v>
      </c>
      <c r="O170" t="s">
        <v>38</v>
      </c>
      <c r="P170" t="s">
        <v>38</v>
      </c>
      <c r="Q170">
        <v>100</v>
      </c>
      <c r="X170">
        <v>1.62</v>
      </c>
      <c r="Y170">
        <v>173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4</v>
      </c>
      <c r="AG170">
        <v>1.62</v>
      </c>
      <c r="AH170">
        <v>2</v>
      </c>
      <c r="AI170">
        <v>16483653</v>
      </c>
      <c r="AJ170">
        <v>155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ROW(Source!A72)</f>
        <v>72</v>
      </c>
      <c r="B171">
        <v>16483654</v>
      </c>
      <c r="C171">
        <v>16483595</v>
      </c>
      <c r="D171">
        <v>15162565</v>
      </c>
      <c r="E171">
        <v>17</v>
      </c>
      <c r="F171">
        <v>1</v>
      </c>
      <c r="G171">
        <v>1</v>
      </c>
      <c r="H171">
        <v>3</v>
      </c>
      <c r="I171" t="s">
        <v>145</v>
      </c>
      <c r="J171" t="s">
        <v>4</v>
      </c>
      <c r="K171" t="s">
        <v>146</v>
      </c>
      <c r="L171">
        <v>1301</v>
      </c>
      <c r="N171">
        <v>1003</v>
      </c>
      <c r="O171" t="s">
        <v>147</v>
      </c>
      <c r="P171" t="s">
        <v>147</v>
      </c>
      <c r="Q171">
        <v>1</v>
      </c>
      <c r="X171">
        <v>117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 t="s">
        <v>4</v>
      </c>
      <c r="AG171">
        <v>117</v>
      </c>
      <c r="AH171">
        <v>2</v>
      </c>
      <c r="AI171">
        <v>16483654</v>
      </c>
      <c r="AJ171">
        <v>156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ROW(Source!A72)</f>
        <v>72</v>
      </c>
      <c r="B172">
        <v>16483655</v>
      </c>
      <c r="C172">
        <v>16483595</v>
      </c>
      <c r="D172">
        <v>15170110</v>
      </c>
      <c r="E172">
        <v>1</v>
      </c>
      <c r="F172">
        <v>1</v>
      </c>
      <c r="G172">
        <v>1</v>
      </c>
      <c r="H172">
        <v>3</v>
      </c>
      <c r="I172" t="s">
        <v>808</v>
      </c>
      <c r="J172" t="s">
        <v>809</v>
      </c>
      <c r="K172" t="s">
        <v>810</v>
      </c>
      <c r="L172">
        <v>1355</v>
      </c>
      <c r="N172">
        <v>1010</v>
      </c>
      <c r="O172" t="s">
        <v>258</v>
      </c>
      <c r="P172" t="s">
        <v>258</v>
      </c>
      <c r="Q172">
        <v>100</v>
      </c>
      <c r="X172">
        <v>0.7</v>
      </c>
      <c r="Y172">
        <v>70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4</v>
      </c>
      <c r="AG172">
        <v>0.7</v>
      </c>
      <c r="AH172">
        <v>2</v>
      </c>
      <c r="AI172">
        <v>16483655</v>
      </c>
      <c r="AJ172">
        <v>158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ROW(Source!A72)</f>
        <v>72</v>
      </c>
      <c r="B173">
        <v>16483656</v>
      </c>
      <c r="C173">
        <v>16483595</v>
      </c>
      <c r="D173">
        <v>15170155</v>
      </c>
      <c r="E173">
        <v>1</v>
      </c>
      <c r="F173">
        <v>1</v>
      </c>
      <c r="G173">
        <v>1</v>
      </c>
      <c r="H173">
        <v>3</v>
      </c>
      <c r="I173" t="s">
        <v>811</v>
      </c>
      <c r="J173" t="s">
        <v>812</v>
      </c>
      <c r="K173" t="s">
        <v>813</v>
      </c>
      <c r="L173">
        <v>1355</v>
      </c>
      <c r="N173">
        <v>1010</v>
      </c>
      <c r="O173" t="s">
        <v>258</v>
      </c>
      <c r="P173" t="s">
        <v>258</v>
      </c>
      <c r="Q173">
        <v>100</v>
      </c>
      <c r="X173">
        <v>1.63</v>
      </c>
      <c r="Y173">
        <v>8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4</v>
      </c>
      <c r="AG173">
        <v>1.63</v>
      </c>
      <c r="AH173">
        <v>2</v>
      </c>
      <c r="AI173">
        <v>16483656</v>
      </c>
      <c r="AJ173">
        <v>159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ROW(Source!A72)</f>
        <v>72</v>
      </c>
      <c r="B174">
        <v>16483657</v>
      </c>
      <c r="C174">
        <v>16483595</v>
      </c>
      <c r="D174">
        <v>15170385</v>
      </c>
      <c r="E174">
        <v>1</v>
      </c>
      <c r="F174">
        <v>1</v>
      </c>
      <c r="G174">
        <v>1</v>
      </c>
      <c r="H174">
        <v>3</v>
      </c>
      <c r="I174" t="s">
        <v>814</v>
      </c>
      <c r="J174" t="s">
        <v>815</v>
      </c>
      <c r="K174" t="s">
        <v>816</v>
      </c>
      <c r="L174">
        <v>1355</v>
      </c>
      <c r="N174">
        <v>1010</v>
      </c>
      <c r="O174" t="s">
        <v>258</v>
      </c>
      <c r="P174" t="s">
        <v>258</v>
      </c>
      <c r="Q174">
        <v>100</v>
      </c>
      <c r="X174">
        <v>14.19</v>
      </c>
      <c r="Y174">
        <v>2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4</v>
      </c>
      <c r="AG174">
        <v>14.19</v>
      </c>
      <c r="AH174">
        <v>2</v>
      </c>
      <c r="AI174">
        <v>16483657</v>
      </c>
      <c r="AJ174">
        <v>160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ROW(Source!A72)</f>
        <v>72</v>
      </c>
      <c r="B175">
        <v>16483658</v>
      </c>
      <c r="C175">
        <v>16483595</v>
      </c>
      <c r="D175">
        <v>15170386</v>
      </c>
      <c r="E175">
        <v>1</v>
      </c>
      <c r="F175">
        <v>1</v>
      </c>
      <c r="G175">
        <v>1</v>
      </c>
      <c r="H175">
        <v>3</v>
      </c>
      <c r="I175" t="s">
        <v>817</v>
      </c>
      <c r="J175" t="s">
        <v>818</v>
      </c>
      <c r="K175" t="s">
        <v>819</v>
      </c>
      <c r="L175">
        <v>1355</v>
      </c>
      <c r="N175">
        <v>1010</v>
      </c>
      <c r="O175" t="s">
        <v>258</v>
      </c>
      <c r="P175" t="s">
        <v>258</v>
      </c>
      <c r="Q175">
        <v>100</v>
      </c>
      <c r="X175">
        <v>37.880000000000003</v>
      </c>
      <c r="Y175">
        <v>3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4</v>
      </c>
      <c r="AG175">
        <v>37.880000000000003</v>
      </c>
      <c r="AH175">
        <v>2</v>
      </c>
      <c r="AI175">
        <v>16483658</v>
      </c>
      <c r="AJ175">
        <v>161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ROW(Source!A72)</f>
        <v>72</v>
      </c>
      <c r="B176">
        <v>16483659</v>
      </c>
      <c r="C176">
        <v>16483595</v>
      </c>
      <c r="D176">
        <v>15162556</v>
      </c>
      <c r="E176">
        <v>17</v>
      </c>
      <c r="F176">
        <v>1</v>
      </c>
      <c r="G176">
        <v>1</v>
      </c>
      <c r="H176">
        <v>3</v>
      </c>
      <c r="I176" t="s">
        <v>149</v>
      </c>
      <c r="J176" t="s">
        <v>4</v>
      </c>
      <c r="K176" t="s">
        <v>150</v>
      </c>
      <c r="L176">
        <v>1301</v>
      </c>
      <c r="N176">
        <v>1003</v>
      </c>
      <c r="O176" t="s">
        <v>147</v>
      </c>
      <c r="P176" t="s">
        <v>147</v>
      </c>
      <c r="Q176">
        <v>1</v>
      </c>
      <c r="X176">
        <v>86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 t="s">
        <v>4</v>
      </c>
      <c r="AG176">
        <v>86</v>
      </c>
      <c r="AH176">
        <v>2</v>
      </c>
      <c r="AI176">
        <v>16483659</v>
      </c>
      <c r="AJ176">
        <v>162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ROW(Source!A72)</f>
        <v>72</v>
      </c>
      <c r="B177">
        <v>16483660</v>
      </c>
      <c r="C177">
        <v>16483595</v>
      </c>
      <c r="D177">
        <v>15162557</v>
      </c>
      <c r="E177">
        <v>17</v>
      </c>
      <c r="F177">
        <v>1</v>
      </c>
      <c r="G177">
        <v>1</v>
      </c>
      <c r="H177">
        <v>3</v>
      </c>
      <c r="I177" t="s">
        <v>149</v>
      </c>
      <c r="J177" t="s">
        <v>4</v>
      </c>
      <c r="K177" t="s">
        <v>159</v>
      </c>
      <c r="L177">
        <v>1301</v>
      </c>
      <c r="N177">
        <v>1003</v>
      </c>
      <c r="O177" t="s">
        <v>147</v>
      </c>
      <c r="P177" t="s">
        <v>147</v>
      </c>
      <c r="Q177">
        <v>1</v>
      </c>
      <c r="X177">
        <v>254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 t="s">
        <v>4</v>
      </c>
      <c r="AG177">
        <v>254</v>
      </c>
      <c r="AH177">
        <v>2</v>
      </c>
      <c r="AI177">
        <v>16483660</v>
      </c>
      <c r="AJ177">
        <v>163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ROW(Source!A72)</f>
        <v>72</v>
      </c>
      <c r="B178">
        <v>16483661</v>
      </c>
      <c r="C178">
        <v>16483595</v>
      </c>
      <c r="D178">
        <v>15188491</v>
      </c>
      <c r="E178">
        <v>1</v>
      </c>
      <c r="F178">
        <v>1</v>
      </c>
      <c r="G178">
        <v>1</v>
      </c>
      <c r="H178">
        <v>3</v>
      </c>
      <c r="I178" t="s">
        <v>820</v>
      </c>
      <c r="J178" t="s">
        <v>821</v>
      </c>
      <c r="K178" t="s">
        <v>822</v>
      </c>
      <c r="L178">
        <v>1355</v>
      </c>
      <c r="N178">
        <v>1010</v>
      </c>
      <c r="O178" t="s">
        <v>258</v>
      </c>
      <c r="P178" t="s">
        <v>258</v>
      </c>
      <c r="Q178">
        <v>100</v>
      </c>
      <c r="X178">
        <v>0.14000000000000001</v>
      </c>
      <c r="Y178">
        <v>279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4</v>
      </c>
      <c r="AG178">
        <v>0.14000000000000001</v>
      </c>
      <c r="AH178">
        <v>2</v>
      </c>
      <c r="AI178">
        <v>16483661</v>
      </c>
      <c r="AJ178">
        <v>166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ROW(Source!A72)</f>
        <v>72</v>
      </c>
      <c r="B179">
        <v>16483662</v>
      </c>
      <c r="C179">
        <v>16483595</v>
      </c>
      <c r="D179">
        <v>15188500</v>
      </c>
      <c r="E179">
        <v>1</v>
      </c>
      <c r="F179">
        <v>1</v>
      </c>
      <c r="G179">
        <v>1</v>
      </c>
      <c r="H179">
        <v>3</v>
      </c>
      <c r="I179" t="s">
        <v>823</v>
      </c>
      <c r="J179" t="s">
        <v>824</v>
      </c>
      <c r="K179" t="s">
        <v>825</v>
      </c>
      <c r="L179">
        <v>1355</v>
      </c>
      <c r="N179">
        <v>1010</v>
      </c>
      <c r="O179" t="s">
        <v>258</v>
      </c>
      <c r="P179" t="s">
        <v>258</v>
      </c>
      <c r="Q179">
        <v>100</v>
      </c>
      <c r="X179">
        <v>0.14000000000000001</v>
      </c>
      <c r="Y179">
        <v>279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4</v>
      </c>
      <c r="AG179">
        <v>0.14000000000000001</v>
      </c>
      <c r="AH179">
        <v>2</v>
      </c>
      <c r="AI179">
        <v>16483662</v>
      </c>
      <c r="AJ179">
        <v>167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ROW(Source!A72)</f>
        <v>72</v>
      </c>
      <c r="B180">
        <v>16483663</v>
      </c>
      <c r="C180">
        <v>16483595</v>
      </c>
      <c r="D180">
        <v>15162597</v>
      </c>
      <c r="E180">
        <v>17</v>
      </c>
      <c r="F180">
        <v>1</v>
      </c>
      <c r="G180">
        <v>1</v>
      </c>
      <c r="H180">
        <v>3</v>
      </c>
      <c r="I180" t="s">
        <v>1094</v>
      </c>
      <c r="J180" t="s">
        <v>4</v>
      </c>
      <c r="K180" t="s">
        <v>1095</v>
      </c>
      <c r="L180">
        <v>1301</v>
      </c>
      <c r="N180">
        <v>1003</v>
      </c>
      <c r="O180" t="s">
        <v>147</v>
      </c>
      <c r="P180" t="s">
        <v>147</v>
      </c>
      <c r="Q180">
        <v>1</v>
      </c>
      <c r="X180">
        <v>39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 t="s">
        <v>4</v>
      </c>
      <c r="AG180">
        <v>39</v>
      </c>
      <c r="AH180">
        <v>3</v>
      </c>
      <c r="AI180">
        <v>-1</v>
      </c>
      <c r="AJ180" t="s">
        <v>4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ROW(Source!A72)</f>
        <v>72</v>
      </c>
      <c r="B181">
        <v>16483664</v>
      </c>
      <c r="C181">
        <v>16483595</v>
      </c>
      <c r="D181">
        <v>15162592</v>
      </c>
      <c r="E181">
        <v>17</v>
      </c>
      <c r="F181">
        <v>1</v>
      </c>
      <c r="G181">
        <v>1</v>
      </c>
      <c r="H181">
        <v>3</v>
      </c>
      <c r="I181" t="s">
        <v>161</v>
      </c>
      <c r="J181" t="s">
        <v>4</v>
      </c>
      <c r="K181" t="s">
        <v>162</v>
      </c>
      <c r="L181">
        <v>1327</v>
      </c>
      <c r="N181">
        <v>1005</v>
      </c>
      <c r="O181" t="s">
        <v>17</v>
      </c>
      <c r="P181" t="s">
        <v>17</v>
      </c>
      <c r="Q181">
        <v>1</v>
      </c>
      <c r="X181">
        <v>103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 t="s">
        <v>4</v>
      </c>
      <c r="AG181">
        <v>103</v>
      </c>
      <c r="AH181">
        <v>2</v>
      </c>
      <c r="AI181">
        <v>16483664</v>
      </c>
      <c r="AJ181">
        <v>169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ROW(Source!A72)</f>
        <v>72</v>
      </c>
      <c r="B182">
        <v>16483665</v>
      </c>
      <c r="C182">
        <v>16483595</v>
      </c>
      <c r="D182">
        <v>15203471</v>
      </c>
      <c r="E182">
        <v>1</v>
      </c>
      <c r="F182">
        <v>1</v>
      </c>
      <c r="G182">
        <v>1</v>
      </c>
      <c r="H182">
        <v>3</v>
      </c>
      <c r="I182" t="s">
        <v>826</v>
      </c>
      <c r="J182" t="s">
        <v>827</v>
      </c>
      <c r="K182" t="s">
        <v>828</v>
      </c>
      <c r="L182">
        <v>1346</v>
      </c>
      <c r="N182">
        <v>1009</v>
      </c>
      <c r="O182" t="s">
        <v>550</v>
      </c>
      <c r="P182" t="s">
        <v>550</v>
      </c>
      <c r="Q182">
        <v>1</v>
      </c>
      <c r="X182">
        <v>20</v>
      </c>
      <c r="Y182">
        <v>13.08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4</v>
      </c>
      <c r="AG182">
        <v>20</v>
      </c>
      <c r="AH182">
        <v>2</v>
      </c>
      <c r="AI182">
        <v>16483665</v>
      </c>
      <c r="AJ182">
        <v>170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ROW(Source!A72)</f>
        <v>72</v>
      </c>
      <c r="B183">
        <v>16483666</v>
      </c>
      <c r="C183">
        <v>16483595</v>
      </c>
      <c r="D183">
        <v>15204745</v>
      </c>
      <c r="E183">
        <v>1</v>
      </c>
      <c r="F183">
        <v>1</v>
      </c>
      <c r="G183">
        <v>1</v>
      </c>
      <c r="H183">
        <v>3</v>
      </c>
      <c r="I183" t="s">
        <v>829</v>
      </c>
      <c r="J183" t="s">
        <v>830</v>
      </c>
      <c r="K183" t="s">
        <v>831</v>
      </c>
      <c r="L183">
        <v>1346</v>
      </c>
      <c r="N183">
        <v>1009</v>
      </c>
      <c r="O183" t="s">
        <v>550</v>
      </c>
      <c r="P183" t="s">
        <v>550</v>
      </c>
      <c r="Q183">
        <v>1</v>
      </c>
      <c r="X183">
        <v>20</v>
      </c>
      <c r="Y183">
        <v>7.46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4</v>
      </c>
      <c r="AG183">
        <v>20</v>
      </c>
      <c r="AH183">
        <v>2</v>
      </c>
      <c r="AI183">
        <v>16483666</v>
      </c>
      <c r="AJ183">
        <v>171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ROW(Source!A72)</f>
        <v>72</v>
      </c>
      <c r="B184">
        <v>16483667</v>
      </c>
      <c r="C184">
        <v>16483595</v>
      </c>
      <c r="D184">
        <v>15204748</v>
      </c>
      <c r="E184">
        <v>1</v>
      </c>
      <c r="F184">
        <v>1</v>
      </c>
      <c r="G184">
        <v>1</v>
      </c>
      <c r="H184">
        <v>3</v>
      </c>
      <c r="I184" t="s">
        <v>832</v>
      </c>
      <c r="J184" t="s">
        <v>833</v>
      </c>
      <c r="K184" t="s">
        <v>834</v>
      </c>
      <c r="L184">
        <v>1346</v>
      </c>
      <c r="N184">
        <v>1009</v>
      </c>
      <c r="O184" t="s">
        <v>550</v>
      </c>
      <c r="P184" t="s">
        <v>550</v>
      </c>
      <c r="Q184">
        <v>1</v>
      </c>
      <c r="X184">
        <v>150</v>
      </c>
      <c r="Y184">
        <v>2.7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4</v>
      </c>
      <c r="AG184">
        <v>150</v>
      </c>
      <c r="AH184">
        <v>2</v>
      </c>
      <c r="AI184">
        <v>16483667</v>
      </c>
      <c r="AJ184">
        <v>172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ROW(Source!A73)</f>
        <v>73</v>
      </c>
      <c r="B185">
        <v>16483648</v>
      </c>
      <c r="C185">
        <v>16483595</v>
      </c>
      <c r="D185">
        <v>15430447</v>
      </c>
      <c r="E185">
        <v>1</v>
      </c>
      <c r="F185">
        <v>1</v>
      </c>
      <c r="G185">
        <v>1</v>
      </c>
      <c r="H185">
        <v>1</v>
      </c>
      <c r="I185" t="s">
        <v>797</v>
      </c>
      <c r="J185" t="s">
        <v>4</v>
      </c>
      <c r="K185" t="s">
        <v>798</v>
      </c>
      <c r="L185">
        <v>1191</v>
      </c>
      <c r="N185">
        <v>1013</v>
      </c>
      <c r="O185" t="s">
        <v>695</v>
      </c>
      <c r="P185" t="s">
        <v>695</v>
      </c>
      <c r="Q185">
        <v>1</v>
      </c>
      <c r="X185">
        <v>136</v>
      </c>
      <c r="Y185">
        <v>0</v>
      </c>
      <c r="Z185">
        <v>0</v>
      </c>
      <c r="AA185">
        <v>0</v>
      </c>
      <c r="AB185">
        <v>9.07</v>
      </c>
      <c r="AC185">
        <v>0</v>
      </c>
      <c r="AD185">
        <v>1</v>
      </c>
      <c r="AE185">
        <v>1</v>
      </c>
      <c r="AF185" t="s">
        <v>77</v>
      </c>
      <c r="AG185">
        <v>156.39999999999998</v>
      </c>
      <c r="AH185">
        <v>2</v>
      </c>
      <c r="AI185">
        <v>16483648</v>
      </c>
      <c r="AJ185">
        <v>173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ROW(Source!A73)</f>
        <v>73</v>
      </c>
      <c r="B186">
        <v>16483649</v>
      </c>
      <c r="C186">
        <v>16483595</v>
      </c>
      <c r="D186">
        <v>15250017</v>
      </c>
      <c r="E186">
        <v>1</v>
      </c>
      <c r="F186">
        <v>1</v>
      </c>
      <c r="G186">
        <v>1</v>
      </c>
      <c r="H186">
        <v>2</v>
      </c>
      <c r="I186" t="s">
        <v>799</v>
      </c>
      <c r="J186" t="s">
        <v>800</v>
      </c>
      <c r="K186" t="s">
        <v>801</v>
      </c>
      <c r="L186">
        <v>1368</v>
      </c>
      <c r="N186">
        <v>1011</v>
      </c>
      <c r="O186" t="s">
        <v>701</v>
      </c>
      <c r="P186" t="s">
        <v>701</v>
      </c>
      <c r="Q186">
        <v>1</v>
      </c>
      <c r="X186">
        <v>0.17</v>
      </c>
      <c r="Y186">
        <v>0</v>
      </c>
      <c r="Z186">
        <v>33.590000000000003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76</v>
      </c>
      <c r="AG186">
        <v>0.21250000000000002</v>
      </c>
      <c r="AH186">
        <v>2</v>
      </c>
      <c r="AI186">
        <v>16483649</v>
      </c>
      <c r="AJ186">
        <v>174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ROW(Source!A73)</f>
        <v>73</v>
      </c>
      <c r="B187">
        <v>16483650</v>
      </c>
      <c r="C187">
        <v>16483595</v>
      </c>
      <c r="D187">
        <v>15162588</v>
      </c>
      <c r="E187">
        <v>17</v>
      </c>
      <c r="F187">
        <v>1</v>
      </c>
      <c r="G187">
        <v>1</v>
      </c>
      <c r="H187">
        <v>3</v>
      </c>
      <c r="I187" t="s">
        <v>134</v>
      </c>
      <c r="J187" t="s">
        <v>4</v>
      </c>
      <c r="K187" t="s">
        <v>135</v>
      </c>
      <c r="L187">
        <v>1327</v>
      </c>
      <c r="N187">
        <v>1005</v>
      </c>
      <c r="O187" t="s">
        <v>17</v>
      </c>
      <c r="P187" t="s">
        <v>17</v>
      </c>
      <c r="Q187">
        <v>1</v>
      </c>
      <c r="X187">
        <v>449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 t="s">
        <v>4</v>
      </c>
      <c r="AG187">
        <v>449</v>
      </c>
      <c r="AH187">
        <v>2</v>
      </c>
      <c r="AI187">
        <v>16483650</v>
      </c>
      <c r="AJ187">
        <v>175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ROW(Source!A73)</f>
        <v>73</v>
      </c>
      <c r="B188">
        <v>16483651</v>
      </c>
      <c r="C188">
        <v>16483595</v>
      </c>
      <c r="D188">
        <v>15167286</v>
      </c>
      <c r="E188">
        <v>1</v>
      </c>
      <c r="F188">
        <v>1</v>
      </c>
      <c r="G188">
        <v>1</v>
      </c>
      <c r="H188">
        <v>3</v>
      </c>
      <c r="I188" t="s">
        <v>782</v>
      </c>
      <c r="J188" t="s">
        <v>783</v>
      </c>
      <c r="K188" t="s">
        <v>784</v>
      </c>
      <c r="L188">
        <v>1339</v>
      </c>
      <c r="N188">
        <v>1007</v>
      </c>
      <c r="O188" t="s">
        <v>166</v>
      </c>
      <c r="P188" t="s">
        <v>166</v>
      </c>
      <c r="Q188">
        <v>1</v>
      </c>
      <c r="X188">
        <v>0.13</v>
      </c>
      <c r="Y188">
        <v>2.44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4</v>
      </c>
      <c r="AG188">
        <v>0.13</v>
      </c>
      <c r="AH188">
        <v>2</v>
      </c>
      <c r="AI188">
        <v>16483651</v>
      </c>
      <c r="AJ188">
        <v>177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ROW(Source!A73)</f>
        <v>73</v>
      </c>
      <c r="B189">
        <v>16483652</v>
      </c>
      <c r="C189">
        <v>16483595</v>
      </c>
      <c r="D189">
        <v>15167572</v>
      </c>
      <c r="E189">
        <v>1</v>
      </c>
      <c r="F189">
        <v>1</v>
      </c>
      <c r="G189">
        <v>1</v>
      </c>
      <c r="H189">
        <v>3</v>
      </c>
      <c r="I189" t="s">
        <v>802</v>
      </c>
      <c r="J189" t="s">
        <v>803</v>
      </c>
      <c r="K189" t="s">
        <v>804</v>
      </c>
      <c r="L189">
        <v>1301</v>
      </c>
      <c r="N189">
        <v>1003</v>
      </c>
      <c r="O189" t="s">
        <v>147</v>
      </c>
      <c r="P189" t="s">
        <v>147</v>
      </c>
      <c r="Q189">
        <v>1</v>
      </c>
      <c r="X189">
        <v>177</v>
      </c>
      <c r="Y189">
        <v>0.17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4</v>
      </c>
      <c r="AG189">
        <v>177</v>
      </c>
      <c r="AH189">
        <v>2</v>
      </c>
      <c r="AI189">
        <v>16483652</v>
      </c>
      <c r="AJ189">
        <v>178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ROW(Source!A73)</f>
        <v>73</v>
      </c>
      <c r="B190">
        <v>16483653</v>
      </c>
      <c r="C190">
        <v>16483595</v>
      </c>
      <c r="D190">
        <v>15167577</v>
      </c>
      <c r="E190">
        <v>1</v>
      </c>
      <c r="F190">
        <v>1</v>
      </c>
      <c r="G190">
        <v>1</v>
      </c>
      <c r="H190">
        <v>3</v>
      </c>
      <c r="I190" t="s">
        <v>805</v>
      </c>
      <c r="J190" t="s">
        <v>806</v>
      </c>
      <c r="K190" t="s">
        <v>807</v>
      </c>
      <c r="L190">
        <v>1308</v>
      </c>
      <c r="N190">
        <v>1003</v>
      </c>
      <c r="O190" t="s">
        <v>38</v>
      </c>
      <c r="P190" t="s">
        <v>38</v>
      </c>
      <c r="Q190">
        <v>100</v>
      </c>
      <c r="X190">
        <v>1.62</v>
      </c>
      <c r="Y190">
        <v>173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4</v>
      </c>
      <c r="AG190">
        <v>1.62</v>
      </c>
      <c r="AH190">
        <v>2</v>
      </c>
      <c r="AI190">
        <v>16483653</v>
      </c>
      <c r="AJ190">
        <v>179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ROW(Source!A73)</f>
        <v>73</v>
      </c>
      <c r="B191">
        <v>16483654</v>
      </c>
      <c r="C191">
        <v>16483595</v>
      </c>
      <c r="D191">
        <v>15162565</v>
      </c>
      <c r="E191">
        <v>17</v>
      </c>
      <c r="F191">
        <v>1</v>
      </c>
      <c r="G191">
        <v>1</v>
      </c>
      <c r="H191">
        <v>3</v>
      </c>
      <c r="I191" t="s">
        <v>145</v>
      </c>
      <c r="J191" t="s">
        <v>4</v>
      </c>
      <c r="K191" t="s">
        <v>146</v>
      </c>
      <c r="L191">
        <v>1301</v>
      </c>
      <c r="N191">
        <v>1003</v>
      </c>
      <c r="O191" t="s">
        <v>147</v>
      </c>
      <c r="P191" t="s">
        <v>147</v>
      </c>
      <c r="Q191">
        <v>1</v>
      </c>
      <c r="X191">
        <v>117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 t="s">
        <v>4</v>
      </c>
      <c r="AG191">
        <v>117</v>
      </c>
      <c r="AH191">
        <v>2</v>
      </c>
      <c r="AI191">
        <v>16483654</v>
      </c>
      <c r="AJ191">
        <v>180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ROW(Source!A73)</f>
        <v>73</v>
      </c>
      <c r="B192">
        <v>16483655</v>
      </c>
      <c r="C192">
        <v>16483595</v>
      </c>
      <c r="D192">
        <v>15170110</v>
      </c>
      <c r="E192">
        <v>1</v>
      </c>
      <c r="F192">
        <v>1</v>
      </c>
      <c r="G192">
        <v>1</v>
      </c>
      <c r="H192">
        <v>3</v>
      </c>
      <c r="I192" t="s">
        <v>808</v>
      </c>
      <c r="J192" t="s">
        <v>809</v>
      </c>
      <c r="K192" t="s">
        <v>810</v>
      </c>
      <c r="L192">
        <v>1355</v>
      </c>
      <c r="N192">
        <v>1010</v>
      </c>
      <c r="O192" t="s">
        <v>258</v>
      </c>
      <c r="P192" t="s">
        <v>258</v>
      </c>
      <c r="Q192">
        <v>100</v>
      </c>
      <c r="X192">
        <v>0.7</v>
      </c>
      <c r="Y192">
        <v>70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4</v>
      </c>
      <c r="AG192">
        <v>0.7</v>
      </c>
      <c r="AH192">
        <v>2</v>
      </c>
      <c r="AI192">
        <v>16483655</v>
      </c>
      <c r="AJ192">
        <v>182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ROW(Source!A73)</f>
        <v>73</v>
      </c>
      <c r="B193">
        <v>16483656</v>
      </c>
      <c r="C193">
        <v>16483595</v>
      </c>
      <c r="D193">
        <v>15170155</v>
      </c>
      <c r="E193">
        <v>1</v>
      </c>
      <c r="F193">
        <v>1</v>
      </c>
      <c r="G193">
        <v>1</v>
      </c>
      <c r="H193">
        <v>3</v>
      </c>
      <c r="I193" t="s">
        <v>811</v>
      </c>
      <c r="J193" t="s">
        <v>812</v>
      </c>
      <c r="K193" t="s">
        <v>813</v>
      </c>
      <c r="L193">
        <v>1355</v>
      </c>
      <c r="N193">
        <v>1010</v>
      </c>
      <c r="O193" t="s">
        <v>258</v>
      </c>
      <c r="P193" t="s">
        <v>258</v>
      </c>
      <c r="Q193">
        <v>100</v>
      </c>
      <c r="X193">
        <v>1.63</v>
      </c>
      <c r="Y193">
        <v>8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4</v>
      </c>
      <c r="AG193">
        <v>1.63</v>
      </c>
      <c r="AH193">
        <v>2</v>
      </c>
      <c r="AI193">
        <v>16483656</v>
      </c>
      <c r="AJ193">
        <v>183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ROW(Source!A73)</f>
        <v>73</v>
      </c>
      <c r="B194">
        <v>16483657</v>
      </c>
      <c r="C194">
        <v>16483595</v>
      </c>
      <c r="D194">
        <v>15170385</v>
      </c>
      <c r="E194">
        <v>1</v>
      </c>
      <c r="F194">
        <v>1</v>
      </c>
      <c r="G194">
        <v>1</v>
      </c>
      <c r="H194">
        <v>3</v>
      </c>
      <c r="I194" t="s">
        <v>814</v>
      </c>
      <c r="J194" t="s">
        <v>815</v>
      </c>
      <c r="K194" t="s">
        <v>816</v>
      </c>
      <c r="L194">
        <v>1355</v>
      </c>
      <c r="N194">
        <v>1010</v>
      </c>
      <c r="O194" t="s">
        <v>258</v>
      </c>
      <c r="P194" t="s">
        <v>258</v>
      </c>
      <c r="Q194">
        <v>100</v>
      </c>
      <c r="X194">
        <v>14.19</v>
      </c>
      <c r="Y194">
        <v>2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4</v>
      </c>
      <c r="AG194">
        <v>14.19</v>
      </c>
      <c r="AH194">
        <v>2</v>
      </c>
      <c r="AI194">
        <v>16483657</v>
      </c>
      <c r="AJ194">
        <v>184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ROW(Source!A73)</f>
        <v>73</v>
      </c>
      <c r="B195">
        <v>16483658</v>
      </c>
      <c r="C195">
        <v>16483595</v>
      </c>
      <c r="D195">
        <v>15170386</v>
      </c>
      <c r="E195">
        <v>1</v>
      </c>
      <c r="F195">
        <v>1</v>
      </c>
      <c r="G195">
        <v>1</v>
      </c>
      <c r="H195">
        <v>3</v>
      </c>
      <c r="I195" t="s">
        <v>817</v>
      </c>
      <c r="J195" t="s">
        <v>818</v>
      </c>
      <c r="K195" t="s">
        <v>819</v>
      </c>
      <c r="L195">
        <v>1355</v>
      </c>
      <c r="N195">
        <v>1010</v>
      </c>
      <c r="O195" t="s">
        <v>258</v>
      </c>
      <c r="P195" t="s">
        <v>258</v>
      </c>
      <c r="Q195">
        <v>100</v>
      </c>
      <c r="X195">
        <v>37.880000000000003</v>
      </c>
      <c r="Y195">
        <v>3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4</v>
      </c>
      <c r="AG195">
        <v>37.880000000000003</v>
      </c>
      <c r="AH195">
        <v>2</v>
      </c>
      <c r="AI195">
        <v>16483658</v>
      </c>
      <c r="AJ195">
        <v>185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ROW(Source!A73)</f>
        <v>73</v>
      </c>
      <c r="B196">
        <v>16483659</v>
      </c>
      <c r="C196">
        <v>16483595</v>
      </c>
      <c r="D196">
        <v>15162556</v>
      </c>
      <c r="E196">
        <v>17</v>
      </c>
      <c r="F196">
        <v>1</v>
      </c>
      <c r="G196">
        <v>1</v>
      </c>
      <c r="H196">
        <v>3</v>
      </c>
      <c r="I196" t="s">
        <v>149</v>
      </c>
      <c r="J196" t="s">
        <v>4</v>
      </c>
      <c r="K196" t="s">
        <v>150</v>
      </c>
      <c r="L196">
        <v>1301</v>
      </c>
      <c r="N196">
        <v>1003</v>
      </c>
      <c r="O196" t="s">
        <v>147</v>
      </c>
      <c r="P196" t="s">
        <v>147</v>
      </c>
      <c r="Q196">
        <v>1</v>
      </c>
      <c r="X196">
        <v>86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 t="s">
        <v>4</v>
      </c>
      <c r="AG196">
        <v>86</v>
      </c>
      <c r="AH196">
        <v>2</v>
      </c>
      <c r="AI196">
        <v>16483659</v>
      </c>
      <c r="AJ196">
        <v>186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ROW(Source!A73)</f>
        <v>73</v>
      </c>
      <c r="B197">
        <v>16483660</v>
      </c>
      <c r="C197">
        <v>16483595</v>
      </c>
      <c r="D197">
        <v>15162557</v>
      </c>
      <c r="E197">
        <v>17</v>
      </c>
      <c r="F197">
        <v>1</v>
      </c>
      <c r="G197">
        <v>1</v>
      </c>
      <c r="H197">
        <v>3</v>
      </c>
      <c r="I197" t="s">
        <v>149</v>
      </c>
      <c r="J197" t="s">
        <v>4</v>
      </c>
      <c r="K197" t="s">
        <v>159</v>
      </c>
      <c r="L197">
        <v>1301</v>
      </c>
      <c r="N197">
        <v>1003</v>
      </c>
      <c r="O197" t="s">
        <v>147</v>
      </c>
      <c r="P197" t="s">
        <v>147</v>
      </c>
      <c r="Q197">
        <v>1</v>
      </c>
      <c r="X197">
        <v>254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 t="s">
        <v>4</v>
      </c>
      <c r="AG197">
        <v>254</v>
      </c>
      <c r="AH197">
        <v>2</v>
      </c>
      <c r="AI197">
        <v>16483660</v>
      </c>
      <c r="AJ197">
        <v>187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ROW(Source!A73)</f>
        <v>73</v>
      </c>
      <c r="B198">
        <v>16483661</v>
      </c>
      <c r="C198">
        <v>16483595</v>
      </c>
      <c r="D198">
        <v>15188491</v>
      </c>
      <c r="E198">
        <v>1</v>
      </c>
      <c r="F198">
        <v>1</v>
      </c>
      <c r="G198">
        <v>1</v>
      </c>
      <c r="H198">
        <v>3</v>
      </c>
      <c r="I198" t="s">
        <v>820</v>
      </c>
      <c r="J198" t="s">
        <v>821</v>
      </c>
      <c r="K198" t="s">
        <v>822</v>
      </c>
      <c r="L198">
        <v>1355</v>
      </c>
      <c r="N198">
        <v>1010</v>
      </c>
      <c r="O198" t="s">
        <v>258</v>
      </c>
      <c r="P198" t="s">
        <v>258</v>
      </c>
      <c r="Q198">
        <v>100</v>
      </c>
      <c r="X198">
        <v>0.14000000000000001</v>
      </c>
      <c r="Y198">
        <v>279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4</v>
      </c>
      <c r="AG198">
        <v>0.14000000000000001</v>
      </c>
      <c r="AH198">
        <v>2</v>
      </c>
      <c r="AI198">
        <v>16483661</v>
      </c>
      <c r="AJ198">
        <v>190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ROW(Source!A73)</f>
        <v>73</v>
      </c>
      <c r="B199">
        <v>16483662</v>
      </c>
      <c r="C199">
        <v>16483595</v>
      </c>
      <c r="D199">
        <v>15188500</v>
      </c>
      <c r="E199">
        <v>1</v>
      </c>
      <c r="F199">
        <v>1</v>
      </c>
      <c r="G199">
        <v>1</v>
      </c>
      <c r="H199">
        <v>3</v>
      </c>
      <c r="I199" t="s">
        <v>823</v>
      </c>
      <c r="J199" t="s">
        <v>824</v>
      </c>
      <c r="K199" t="s">
        <v>825</v>
      </c>
      <c r="L199">
        <v>1355</v>
      </c>
      <c r="N199">
        <v>1010</v>
      </c>
      <c r="O199" t="s">
        <v>258</v>
      </c>
      <c r="P199" t="s">
        <v>258</v>
      </c>
      <c r="Q199">
        <v>100</v>
      </c>
      <c r="X199">
        <v>0.14000000000000001</v>
      </c>
      <c r="Y199">
        <v>279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4</v>
      </c>
      <c r="AG199">
        <v>0.14000000000000001</v>
      </c>
      <c r="AH199">
        <v>2</v>
      </c>
      <c r="AI199">
        <v>16483662</v>
      </c>
      <c r="AJ199">
        <v>191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ROW(Source!A73)</f>
        <v>73</v>
      </c>
      <c r="B200">
        <v>16483663</v>
      </c>
      <c r="C200">
        <v>16483595</v>
      </c>
      <c r="D200">
        <v>15162597</v>
      </c>
      <c r="E200">
        <v>17</v>
      </c>
      <c r="F200">
        <v>1</v>
      </c>
      <c r="G200">
        <v>1</v>
      </c>
      <c r="H200">
        <v>3</v>
      </c>
      <c r="I200" t="s">
        <v>1094</v>
      </c>
      <c r="J200" t="s">
        <v>4</v>
      </c>
      <c r="K200" t="s">
        <v>1095</v>
      </c>
      <c r="L200">
        <v>1301</v>
      </c>
      <c r="N200">
        <v>1003</v>
      </c>
      <c r="O200" t="s">
        <v>147</v>
      </c>
      <c r="P200" t="s">
        <v>147</v>
      </c>
      <c r="Q200">
        <v>1</v>
      </c>
      <c r="X200">
        <v>39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 t="s">
        <v>4</v>
      </c>
      <c r="AG200">
        <v>39</v>
      </c>
      <c r="AH200">
        <v>3</v>
      </c>
      <c r="AI200">
        <v>-1</v>
      </c>
      <c r="AJ200" t="s">
        <v>4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ROW(Source!A73)</f>
        <v>73</v>
      </c>
      <c r="B201">
        <v>16483664</v>
      </c>
      <c r="C201">
        <v>16483595</v>
      </c>
      <c r="D201">
        <v>15162592</v>
      </c>
      <c r="E201">
        <v>17</v>
      </c>
      <c r="F201">
        <v>1</v>
      </c>
      <c r="G201">
        <v>1</v>
      </c>
      <c r="H201">
        <v>3</v>
      </c>
      <c r="I201" t="s">
        <v>161</v>
      </c>
      <c r="J201" t="s">
        <v>4</v>
      </c>
      <c r="K201" t="s">
        <v>162</v>
      </c>
      <c r="L201">
        <v>1327</v>
      </c>
      <c r="N201">
        <v>1005</v>
      </c>
      <c r="O201" t="s">
        <v>17</v>
      </c>
      <c r="P201" t="s">
        <v>17</v>
      </c>
      <c r="Q201">
        <v>1</v>
      </c>
      <c r="X201">
        <v>103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 t="s">
        <v>4</v>
      </c>
      <c r="AG201">
        <v>103</v>
      </c>
      <c r="AH201">
        <v>2</v>
      </c>
      <c r="AI201">
        <v>16483664</v>
      </c>
      <c r="AJ201">
        <v>193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ROW(Source!A73)</f>
        <v>73</v>
      </c>
      <c r="B202">
        <v>16483665</v>
      </c>
      <c r="C202">
        <v>16483595</v>
      </c>
      <c r="D202">
        <v>15203471</v>
      </c>
      <c r="E202">
        <v>1</v>
      </c>
      <c r="F202">
        <v>1</v>
      </c>
      <c r="G202">
        <v>1</v>
      </c>
      <c r="H202">
        <v>3</v>
      </c>
      <c r="I202" t="s">
        <v>826</v>
      </c>
      <c r="J202" t="s">
        <v>827</v>
      </c>
      <c r="K202" t="s">
        <v>828</v>
      </c>
      <c r="L202">
        <v>1346</v>
      </c>
      <c r="N202">
        <v>1009</v>
      </c>
      <c r="O202" t="s">
        <v>550</v>
      </c>
      <c r="P202" t="s">
        <v>550</v>
      </c>
      <c r="Q202">
        <v>1</v>
      </c>
      <c r="X202">
        <v>20</v>
      </c>
      <c r="Y202">
        <v>13.08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4</v>
      </c>
      <c r="AG202">
        <v>20</v>
      </c>
      <c r="AH202">
        <v>2</v>
      </c>
      <c r="AI202">
        <v>16483665</v>
      </c>
      <c r="AJ202">
        <v>194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ROW(Source!A73)</f>
        <v>73</v>
      </c>
      <c r="B203">
        <v>16483666</v>
      </c>
      <c r="C203">
        <v>16483595</v>
      </c>
      <c r="D203">
        <v>15204745</v>
      </c>
      <c r="E203">
        <v>1</v>
      </c>
      <c r="F203">
        <v>1</v>
      </c>
      <c r="G203">
        <v>1</v>
      </c>
      <c r="H203">
        <v>3</v>
      </c>
      <c r="I203" t="s">
        <v>829</v>
      </c>
      <c r="J203" t="s">
        <v>830</v>
      </c>
      <c r="K203" t="s">
        <v>831</v>
      </c>
      <c r="L203">
        <v>1346</v>
      </c>
      <c r="N203">
        <v>1009</v>
      </c>
      <c r="O203" t="s">
        <v>550</v>
      </c>
      <c r="P203" t="s">
        <v>550</v>
      </c>
      <c r="Q203">
        <v>1</v>
      </c>
      <c r="X203">
        <v>20</v>
      </c>
      <c r="Y203">
        <v>7.46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4</v>
      </c>
      <c r="AG203">
        <v>20</v>
      </c>
      <c r="AH203">
        <v>2</v>
      </c>
      <c r="AI203">
        <v>16483666</v>
      </c>
      <c r="AJ203">
        <v>195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ROW(Source!A73)</f>
        <v>73</v>
      </c>
      <c r="B204">
        <v>16483667</v>
      </c>
      <c r="C204">
        <v>16483595</v>
      </c>
      <c r="D204">
        <v>15204748</v>
      </c>
      <c r="E204">
        <v>1</v>
      </c>
      <c r="F204">
        <v>1</v>
      </c>
      <c r="G204">
        <v>1</v>
      </c>
      <c r="H204">
        <v>3</v>
      </c>
      <c r="I204" t="s">
        <v>832</v>
      </c>
      <c r="J204" t="s">
        <v>833</v>
      </c>
      <c r="K204" t="s">
        <v>834</v>
      </c>
      <c r="L204">
        <v>1346</v>
      </c>
      <c r="N204">
        <v>1009</v>
      </c>
      <c r="O204" t="s">
        <v>550</v>
      </c>
      <c r="P204" t="s">
        <v>550</v>
      </c>
      <c r="Q204">
        <v>1</v>
      </c>
      <c r="X204">
        <v>150</v>
      </c>
      <c r="Y204">
        <v>2.7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4</v>
      </c>
      <c r="AG204">
        <v>150</v>
      </c>
      <c r="AH204">
        <v>2</v>
      </c>
      <c r="AI204">
        <v>16483667</v>
      </c>
      <c r="AJ204">
        <v>196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ROW(Source!A94)</f>
        <v>94</v>
      </c>
      <c r="B205">
        <v>16483709</v>
      </c>
      <c r="C205">
        <v>16483708</v>
      </c>
      <c r="D205">
        <v>15430397</v>
      </c>
      <c r="E205">
        <v>1</v>
      </c>
      <c r="F205">
        <v>1</v>
      </c>
      <c r="G205">
        <v>1</v>
      </c>
      <c r="H205">
        <v>1</v>
      </c>
      <c r="I205" t="s">
        <v>761</v>
      </c>
      <c r="J205" t="s">
        <v>4</v>
      </c>
      <c r="K205" t="s">
        <v>762</v>
      </c>
      <c r="L205">
        <v>1191</v>
      </c>
      <c r="N205">
        <v>1013</v>
      </c>
      <c r="O205" t="s">
        <v>695</v>
      </c>
      <c r="P205" t="s">
        <v>695</v>
      </c>
      <c r="Q205">
        <v>1</v>
      </c>
      <c r="X205">
        <v>85.84</v>
      </c>
      <c r="Y205">
        <v>0</v>
      </c>
      <c r="Z205">
        <v>0</v>
      </c>
      <c r="AA205">
        <v>0</v>
      </c>
      <c r="AB205">
        <v>9.4</v>
      </c>
      <c r="AC205">
        <v>0</v>
      </c>
      <c r="AD205">
        <v>1</v>
      </c>
      <c r="AE205">
        <v>1</v>
      </c>
      <c r="AF205" t="s">
        <v>77</v>
      </c>
      <c r="AG205">
        <v>98.715999999999994</v>
      </c>
      <c r="AH205">
        <v>2</v>
      </c>
      <c r="AI205">
        <v>16483709</v>
      </c>
      <c r="AJ205">
        <v>197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ROW(Source!A94)</f>
        <v>94</v>
      </c>
      <c r="B206">
        <v>16483710</v>
      </c>
      <c r="C206">
        <v>16483708</v>
      </c>
      <c r="D206">
        <v>15430395</v>
      </c>
      <c r="E206">
        <v>1</v>
      </c>
      <c r="F206">
        <v>1</v>
      </c>
      <c r="G206">
        <v>1</v>
      </c>
      <c r="H206">
        <v>1</v>
      </c>
      <c r="I206" t="s">
        <v>696</v>
      </c>
      <c r="J206" t="s">
        <v>4</v>
      </c>
      <c r="K206" t="s">
        <v>697</v>
      </c>
      <c r="L206">
        <v>1191</v>
      </c>
      <c r="N206">
        <v>1013</v>
      </c>
      <c r="O206" t="s">
        <v>695</v>
      </c>
      <c r="P206" t="s">
        <v>695</v>
      </c>
      <c r="Q206">
        <v>1</v>
      </c>
      <c r="X206">
        <v>6.29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2</v>
      </c>
      <c r="AF206" t="s">
        <v>76</v>
      </c>
      <c r="AG206">
        <v>7.8624999999999998</v>
      </c>
      <c r="AH206">
        <v>2</v>
      </c>
      <c r="AI206">
        <v>16483710</v>
      </c>
      <c r="AJ206">
        <v>198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ROW(Source!A94)</f>
        <v>94</v>
      </c>
      <c r="B207">
        <v>16483711</v>
      </c>
      <c r="C207">
        <v>16483708</v>
      </c>
      <c r="D207">
        <v>15247974</v>
      </c>
      <c r="E207">
        <v>1</v>
      </c>
      <c r="F207">
        <v>1</v>
      </c>
      <c r="G207">
        <v>1</v>
      </c>
      <c r="H207">
        <v>2</v>
      </c>
      <c r="I207" t="s">
        <v>716</v>
      </c>
      <c r="J207" t="s">
        <v>717</v>
      </c>
      <c r="K207" t="s">
        <v>718</v>
      </c>
      <c r="L207">
        <v>1368</v>
      </c>
      <c r="N207">
        <v>1011</v>
      </c>
      <c r="O207" t="s">
        <v>701</v>
      </c>
      <c r="P207" t="s">
        <v>701</v>
      </c>
      <c r="Q207">
        <v>1</v>
      </c>
      <c r="X207">
        <v>0.84</v>
      </c>
      <c r="Y207">
        <v>0</v>
      </c>
      <c r="Z207">
        <v>31.26</v>
      </c>
      <c r="AA207">
        <v>13.5</v>
      </c>
      <c r="AB207">
        <v>0</v>
      </c>
      <c r="AC207">
        <v>0</v>
      </c>
      <c r="AD207">
        <v>1</v>
      </c>
      <c r="AE207">
        <v>0</v>
      </c>
      <c r="AF207" t="s">
        <v>76</v>
      </c>
      <c r="AG207">
        <v>1.05</v>
      </c>
      <c r="AH207">
        <v>2</v>
      </c>
      <c r="AI207">
        <v>16483711</v>
      </c>
      <c r="AJ207">
        <v>199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ROW(Source!A94)</f>
        <v>94</v>
      </c>
      <c r="B208">
        <v>16483712</v>
      </c>
      <c r="C208">
        <v>16483708</v>
      </c>
      <c r="D208">
        <v>15248130</v>
      </c>
      <c r="E208">
        <v>1</v>
      </c>
      <c r="F208">
        <v>1</v>
      </c>
      <c r="G208">
        <v>1</v>
      </c>
      <c r="H208">
        <v>2</v>
      </c>
      <c r="I208" t="s">
        <v>835</v>
      </c>
      <c r="J208" t="s">
        <v>836</v>
      </c>
      <c r="K208" t="s">
        <v>837</v>
      </c>
      <c r="L208">
        <v>1368</v>
      </c>
      <c r="N208">
        <v>1011</v>
      </c>
      <c r="O208" t="s">
        <v>701</v>
      </c>
      <c r="P208" t="s">
        <v>701</v>
      </c>
      <c r="Q208">
        <v>1</v>
      </c>
      <c r="X208">
        <v>5.45</v>
      </c>
      <c r="Y208">
        <v>0</v>
      </c>
      <c r="Z208">
        <v>14.15</v>
      </c>
      <c r="AA208">
        <v>8.91</v>
      </c>
      <c r="AB208">
        <v>0</v>
      </c>
      <c r="AC208">
        <v>0</v>
      </c>
      <c r="AD208">
        <v>1</v>
      </c>
      <c r="AE208">
        <v>0</v>
      </c>
      <c r="AF208" t="s">
        <v>76</v>
      </c>
      <c r="AG208">
        <v>6.8125</v>
      </c>
      <c r="AH208">
        <v>2</v>
      </c>
      <c r="AI208">
        <v>16483712</v>
      </c>
      <c r="AJ208">
        <v>200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ROW(Source!A94)</f>
        <v>94</v>
      </c>
      <c r="B209">
        <v>16483713</v>
      </c>
      <c r="C209">
        <v>16483708</v>
      </c>
      <c r="D209">
        <v>15170041</v>
      </c>
      <c r="E209">
        <v>1</v>
      </c>
      <c r="F209">
        <v>1</v>
      </c>
      <c r="G209">
        <v>1</v>
      </c>
      <c r="H209">
        <v>3</v>
      </c>
      <c r="I209" t="s">
        <v>838</v>
      </c>
      <c r="J209" t="s">
        <v>839</v>
      </c>
      <c r="K209" t="s">
        <v>840</v>
      </c>
      <c r="L209">
        <v>1348</v>
      </c>
      <c r="N209">
        <v>1009</v>
      </c>
      <c r="O209" t="s">
        <v>199</v>
      </c>
      <c r="P209" t="s">
        <v>199</v>
      </c>
      <c r="Q209">
        <v>1000</v>
      </c>
      <c r="X209">
        <v>1.2E-4</v>
      </c>
      <c r="Y209">
        <v>8475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4</v>
      </c>
      <c r="AG209">
        <v>1.2E-4</v>
      </c>
      <c r="AH209">
        <v>2</v>
      </c>
      <c r="AI209">
        <v>16483713</v>
      </c>
      <c r="AJ209">
        <v>201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ROW(Source!A94)</f>
        <v>94</v>
      </c>
      <c r="B210">
        <v>16483714</v>
      </c>
      <c r="C210">
        <v>16483708</v>
      </c>
      <c r="D210">
        <v>15171982</v>
      </c>
      <c r="E210">
        <v>1</v>
      </c>
      <c r="F210">
        <v>1</v>
      </c>
      <c r="G210">
        <v>1</v>
      </c>
      <c r="H210">
        <v>3</v>
      </c>
      <c r="I210" t="s">
        <v>841</v>
      </c>
      <c r="J210" t="s">
        <v>842</v>
      </c>
      <c r="K210" t="s">
        <v>843</v>
      </c>
      <c r="L210">
        <v>1348</v>
      </c>
      <c r="N210">
        <v>1009</v>
      </c>
      <c r="O210" t="s">
        <v>199</v>
      </c>
      <c r="P210" t="s">
        <v>199</v>
      </c>
      <c r="Q210">
        <v>1000</v>
      </c>
      <c r="X210">
        <v>6.0000000000000001E-3</v>
      </c>
      <c r="Y210">
        <v>729.98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4</v>
      </c>
      <c r="AG210">
        <v>6.0000000000000001E-3</v>
      </c>
      <c r="AH210">
        <v>2</v>
      </c>
      <c r="AI210">
        <v>16483714</v>
      </c>
      <c r="AJ210">
        <v>202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ROW(Source!A94)</f>
        <v>94</v>
      </c>
      <c r="B211">
        <v>16483715</v>
      </c>
      <c r="C211">
        <v>16483708</v>
      </c>
      <c r="D211">
        <v>15172875</v>
      </c>
      <c r="E211">
        <v>1</v>
      </c>
      <c r="F211">
        <v>1</v>
      </c>
      <c r="G211">
        <v>1</v>
      </c>
      <c r="H211">
        <v>3</v>
      </c>
      <c r="I211" t="s">
        <v>175</v>
      </c>
      <c r="J211" t="s">
        <v>177</v>
      </c>
      <c r="K211" t="s">
        <v>176</v>
      </c>
      <c r="L211">
        <v>1339</v>
      </c>
      <c r="N211">
        <v>1007</v>
      </c>
      <c r="O211" t="s">
        <v>166</v>
      </c>
      <c r="P211" t="s">
        <v>166</v>
      </c>
      <c r="Q211">
        <v>1</v>
      </c>
      <c r="X211">
        <v>1.87</v>
      </c>
      <c r="Y211">
        <v>517.91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4</v>
      </c>
      <c r="AG211">
        <v>1.87</v>
      </c>
      <c r="AH211">
        <v>2</v>
      </c>
      <c r="AI211">
        <v>16483715</v>
      </c>
      <c r="AJ211">
        <v>203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ROW(Source!A94)</f>
        <v>94</v>
      </c>
      <c r="B212">
        <v>16483716</v>
      </c>
      <c r="C212">
        <v>16483708</v>
      </c>
      <c r="D212">
        <v>15189930</v>
      </c>
      <c r="E212">
        <v>1</v>
      </c>
      <c r="F212">
        <v>1</v>
      </c>
      <c r="G212">
        <v>1</v>
      </c>
      <c r="H212">
        <v>3</v>
      </c>
      <c r="I212" t="s">
        <v>844</v>
      </c>
      <c r="J212" t="s">
        <v>845</v>
      </c>
      <c r="K212" t="s">
        <v>846</v>
      </c>
      <c r="L212">
        <v>1327</v>
      </c>
      <c r="N212">
        <v>1005</v>
      </c>
      <c r="O212" t="s">
        <v>17</v>
      </c>
      <c r="P212" t="s">
        <v>17</v>
      </c>
      <c r="Q212">
        <v>1</v>
      </c>
      <c r="X212">
        <v>5.54</v>
      </c>
      <c r="Y212">
        <v>28.25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4</v>
      </c>
      <c r="AG212">
        <v>5.54</v>
      </c>
      <c r="AH212">
        <v>2</v>
      </c>
      <c r="AI212">
        <v>16483716</v>
      </c>
      <c r="AJ212">
        <v>205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ROW(Source!A95)</f>
        <v>95</v>
      </c>
      <c r="B213">
        <v>16483709</v>
      </c>
      <c r="C213">
        <v>16483708</v>
      </c>
      <c r="D213">
        <v>15430397</v>
      </c>
      <c r="E213">
        <v>1</v>
      </c>
      <c r="F213">
        <v>1</v>
      </c>
      <c r="G213">
        <v>1</v>
      </c>
      <c r="H213">
        <v>1</v>
      </c>
      <c r="I213" t="s">
        <v>761</v>
      </c>
      <c r="J213" t="s">
        <v>4</v>
      </c>
      <c r="K213" t="s">
        <v>762</v>
      </c>
      <c r="L213">
        <v>1191</v>
      </c>
      <c r="N213">
        <v>1013</v>
      </c>
      <c r="O213" t="s">
        <v>695</v>
      </c>
      <c r="P213" t="s">
        <v>695</v>
      </c>
      <c r="Q213">
        <v>1</v>
      </c>
      <c r="X213">
        <v>85.84</v>
      </c>
      <c r="Y213">
        <v>0</v>
      </c>
      <c r="Z213">
        <v>0</v>
      </c>
      <c r="AA213">
        <v>0</v>
      </c>
      <c r="AB213">
        <v>9.4</v>
      </c>
      <c r="AC213">
        <v>0</v>
      </c>
      <c r="AD213">
        <v>1</v>
      </c>
      <c r="AE213">
        <v>1</v>
      </c>
      <c r="AF213" t="s">
        <v>77</v>
      </c>
      <c r="AG213">
        <v>98.715999999999994</v>
      </c>
      <c r="AH213">
        <v>2</v>
      </c>
      <c r="AI213">
        <v>16483709</v>
      </c>
      <c r="AJ213">
        <v>206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ROW(Source!A95)</f>
        <v>95</v>
      </c>
      <c r="B214">
        <v>16483710</v>
      </c>
      <c r="C214">
        <v>16483708</v>
      </c>
      <c r="D214">
        <v>15430395</v>
      </c>
      <c r="E214">
        <v>1</v>
      </c>
      <c r="F214">
        <v>1</v>
      </c>
      <c r="G214">
        <v>1</v>
      </c>
      <c r="H214">
        <v>1</v>
      </c>
      <c r="I214" t="s">
        <v>696</v>
      </c>
      <c r="J214" t="s">
        <v>4</v>
      </c>
      <c r="K214" t="s">
        <v>697</v>
      </c>
      <c r="L214">
        <v>1191</v>
      </c>
      <c r="N214">
        <v>1013</v>
      </c>
      <c r="O214" t="s">
        <v>695</v>
      </c>
      <c r="P214" t="s">
        <v>695</v>
      </c>
      <c r="Q214">
        <v>1</v>
      </c>
      <c r="X214">
        <v>6.29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2</v>
      </c>
      <c r="AF214" t="s">
        <v>76</v>
      </c>
      <c r="AG214">
        <v>7.8624999999999998</v>
      </c>
      <c r="AH214">
        <v>2</v>
      </c>
      <c r="AI214">
        <v>16483710</v>
      </c>
      <c r="AJ214">
        <v>207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ROW(Source!A95)</f>
        <v>95</v>
      </c>
      <c r="B215">
        <v>16483711</v>
      </c>
      <c r="C215">
        <v>16483708</v>
      </c>
      <c r="D215">
        <v>15247974</v>
      </c>
      <c r="E215">
        <v>1</v>
      </c>
      <c r="F215">
        <v>1</v>
      </c>
      <c r="G215">
        <v>1</v>
      </c>
      <c r="H215">
        <v>2</v>
      </c>
      <c r="I215" t="s">
        <v>716</v>
      </c>
      <c r="J215" t="s">
        <v>717</v>
      </c>
      <c r="K215" t="s">
        <v>718</v>
      </c>
      <c r="L215">
        <v>1368</v>
      </c>
      <c r="N215">
        <v>1011</v>
      </c>
      <c r="O215" t="s">
        <v>701</v>
      </c>
      <c r="P215" t="s">
        <v>701</v>
      </c>
      <c r="Q215">
        <v>1</v>
      </c>
      <c r="X215">
        <v>0.84</v>
      </c>
      <c r="Y215">
        <v>0</v>
      </c>
      <c r="Z215">
        <v>31.26</v>
      </c>
      <c r="AA215">
        <v>13.5</v>
      </c>
      <c r="AB215">
        <v>0</v>
      </c>
      <c r="AC215">
        <v>0</v>
      </c>
      <c r="AD215">
        <v>1</v>
      </c>
      <c r="AE215">
        <v>0</v>
      </c>
      <c r="AF215" t="s">
        <v>76</v>
      </c>
      <c r="AG215">
        <v>1.05</v>
      </c>
      <c r="AH215">
        <v>2</v>
      </c>
      <c r="AI215">
        <v>16483711</v>
      </c>
      <c r="AJ215">
        <v>208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ROW(Source!A95)</f>
        <v>95</v>
      </c>
      <c r="B216">
        <v>16483712</v>
      </c>
      <c r="C216">
        <v>16483708</v>
      </c>
      <c r="D216">
        <v>15248130</v>
      </c>
      <c r="E216">
        <v>1</v>
      </c>
      <c r="F216">
        <v>1</v>
      </c>
      <c r="G216">
        <v>1</v>
      </c>
      <c r="H216">
        <v>2</v>
      </c>
      <c r="I216" t="s">
        <v>835</v>
      </c>
      <c r="J216" t="s">
        <v>836</v>
      </c>
      <c r="K216" t="s">
        <v>837</v>
      </c>
      <c r="L216">
        <v>1368</v>
      </c>
      <c r="N216">
        <v>1011</v>
      </c>
      <c r="O216" t="s">
        <v>701</v>
      </c>
      <c r="P216" t="s">
        <v>701</v>
      </c>
      <c r="Q216">
        <v>1</v>
      </c>
      <c r="X216">
        <v>5.45</v>
      </c>
      <c r="Y216">
        <v>0</v>
      </c>
      <c r="Z216">
        <v>14.15</v>
      </c>
      <c r="AA216">
        <v>8.91</v>
      </c>
      <c r="AB216">
        <v>0</v>
      </c>
      <c r="AC216">
        <v>0</v>
      </c>
      <c r="AD216">
        <v>1</v>
      </c>
      <c r="AE216">
        <v>0</v>
      </c>
      <c r="AF216" t="s">
        <v>76</v>
      </c>
      <c r="AG216">
        <v>6.8125</v>
      </c>
      <c r="AH216">
        <v>2</v>
      </c>
      <c r="AI216">
        <v>16483712</v>
      </c>
      <c r="AJ216">
        <v>209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ROW(Source!A95)</f>
        <v>95</v>
      </c>
      <c r="B217">
        <v>16483713</v>
      </c>
      <c r="C217">
        <v>16483708</v>
      </c>
      <c r="D217">
        <v>15170041</v>
      </c>
      <c r="E217">
        <v>1</v>
      </c>
      <c r="F217">
        <v>1</v>
      </c>
      <c r="G217">
        <v>1</v>
      </c>
      <c r="H217">
        <v>3</v>
      </c>
      <c r="I217" t="s">
        <v>838</v>
      </c>
      <c r="J217" t="s">
        <v>839</v>
      </c>
      <c r="K217" t="s">
        <v>840</v>
      </c>
      <c r="L217">
        <v>1348</v>
      </c>
      <c r="N217">
        <v>1009</v>
      </c>
      <c r="O217" t="s">
        <v>199</v>
      </c>
      <c r="P217" t="s">
        <v>199</v>
      </c>
      <c r="Q217">
        <v>1000</v>
      </c>
      <c r="X217">
        <v>1.2E-4</v>
      </c>
      <c r="Y217">
        <v>8475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4</v>
      </c>
      <c r="AG217">
        <v>1.2E-4</v>
      </c>
      <c r="AH217">
        <v>2</v>
      </c>
      <c r="AI217">
        <v>16483713</v>
      </c>
      <c r="AJ217">
        <v>210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ROW(Source!A95)</f>
        <v>95</v>
      </c>
      <c r="B218">
        <v>16483714</v>
      </c>
      <c r="C218">
        <v>16483708</v>
      </c>
      <c r="D218">
        <v>15171982</v>
      </c>
      <c r="E218">
        <v>1</v>
      </c>
      <c r="F218">
        <v>1</v>
      </c>
      <c r="G218">
        <v>1</v>
      </c>
      <c r="H218">
        <v>3</v>
      </c>
      <c r="I218" t="s">
        <v>841</v>
      </c>
      <c r="J218" t="s">
        <v>842</v>
      </c>
      <c r="K218" t="s">
        <v>843</v>
      </c>
      <c r="L218">
        <v>1348</v>
      </c>
      <c r="N218">
        <v>1009</v>
      </c>
      <c r="O218" t="s">
        <v>199</v>
      </c>
      <c r="P218" t="s">
        <v>199</v>
      </c>
      <c r="Q218">
        <v>1000</v>
      </c>
      <c r="X218">
        <v>6.0000000000000001E-3</v>
      </c>
      <c r="Y218">
        <v>729.98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4</v>
      </c>
      <c r="AG218">
        <v>6.0000000000000001E-3</v>
      </c>
      <c r="AH218">
        <v>2</v>
      </c>
      <c r="AI218">
        <v>16483714</v>
      </c>
      <c r="AJ218">
        <v>211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ROW(Source!A95)</f>
        <v>95</v>
      </c>
      <c r="B219">
        <v>16483715</v>
      </c>
      <c r="C219">
        <v>16483708</v>
      </c>
      <c r="D219">
        <v>15172875</v>
      </c>
      <c r="E219">
        <v>1</v>
      </c>
      <c r="F219">
        <v>1</v>
      </c>
      <c r="G219">
        <v>1</v>
      </c>
      <c r="H219">
        <v>3</v>
      </c>
      <c r="I219" t="s">
        <v>175</v>
      </c>
      <c r="J219" t="s">
        <v>177</v>
      </c>
      <c r="K219" t="s">
        <v>176</v>
      </c>
      <c r="L219">
        <v>1339</v>
      </c>
      <c r="N219">
        <v>1007</v>
      </c>
      <c r="O219" t="s">
        <v>166</v>
      </c>
      <c r="P219" t="s">
        <v>166</v>
      </c>
      <c r="Q219">
        <v>1</v>
      </c>
      <c r="X219">
        <v>1.87</v>
      </c>
      <c r="Y219">
        <v>517.91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4</v>
      </c>
      <c r="AG219">
        <v>1.87</v>
      </c>
      <c r="AH219">
        <v>2</v>
      </c>
      <c r="AI219">
        <v>16483715</v>
      </c>
      <c r="AJ219">
        <v>212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ROW(Source!A95)</f>
        <v>95</v>
      </c>
      <c r="B220">
        <v>16483716</v>
      </c>
      <c r="C220">
        <v>16483708</v>
      </c>
      <c r="D220">
        <v>15189930</v>
      </c>
      <c r="E220">
        <v>1</v>
      </c>
      <c r="F220">
        <v>1</v>
      </c>
      <c r="G220">
        <v>1</v>
      </c>
      <c r="H220">
        <v>3</v>
      </c>
      <c r="I220" t="s">
        <v>844</v>
      </c>
      <c r="J220" t="s">
        <v>845</v>
      </c>
      <c r="K220" t="s">
        <v>846</v>
      </c>
      <c r="L220">
        <v>1327</v>
      </c>
      <c r="N220">
        <v>1005</v>
      </c>
      <c r="O220" t="s">
        <v>17</v>
      </c>
      <c r="P220" t="s">
        <v>17</v>
      </c>
      <c r="Q220">
        <v>1</v>
      </c>
      <c r="X220">
        <v>5.54</v>
      </c>
      <c r="Y220">
        <v>28.25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4</v>
      </c>
      <c r="AG220">
        <v>5.54</v>
      </c>
      <c r="AH220">
        <v>2</v>
      </c>
      <c r="AI220">
        <v>16483716</v>
      </c>
      <c r="AJ220">
        <v>214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ROW(Source!A100)</f>
        <v>100</v>
      </c>
      <c r="B221">
        <v>16483726</v>
      </c>
      <c r="C221">
        <v>16483720</v>
      </c>
      <c r="D221">
        <v>15435683</v>
      </c>
      <c r="E221">
        <v>1</v>
      </c>
      <c r="F221">
        <v>1</v>
      </c>
      <c r="G221">
        <v>1</v>
      </c>
      <c r="H221">
        <v>1</v>
      </c>
      <c r="I221" t="s">
        <v>847</v>
      </c>
      <c r="J221" t="s">
        <v>4</v>
      </c>
      <c r="K221" t="s">
        <v>848</v>
      </c>
      <c r="L221">
        <v>1191</v>
      </c>
      <c r="N221">
        <v>1013</v>
      </c>
      <c r="O221" t="s">
        <v>695</v>
      </c>
      <c r="P221" t="s">
        <v>695</v>
      </c>
      <c r="Q221">
        <v>1</v>
      </c>
      <c r="X221">
        <v>204.06</v>
      </c>
      <c r="Y221">
        <v>0</v>
      </c>
      <c r="Z221">
        <v>0</v>
      </c>
      <c r="AA221">
        <v>0</v>
      </c>
      <c r="AB221">
        <v>9.2899999999999991</v>
      </c>
      <c r="AC221">
        <v>0</v>
      </c>
      <c r="AD221">
        <v>1</v>
      </c>
      <c r="AE221">
        <v>1</v>
      </c>
      <c r="AF221" t="s">
        <v>77</v>
      </c>
      <c r="AG221">
        <v>234.66899999999998</v>
      </c>
      <c r="AH221">
        <v>2</v>
      </c>
      <c r="AI221">
        <v>16483726</v>
      </c>
      <c r="AJ221">
        <v>215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ROW(Source!A100)</f>
        <v>100</v>
      </c>
      <c r="B222">
        <v>16483727</v>
      </c>
      <c r="C222">
        <v>16483720</v>
      </c>
      <c r="D222">
        <v>15430395</v>
      </c>
      <c r="E222">
        <v>1</v>
      </c>
      <c r="F222">
        <v>1</v>
      </c>
      <c r="G222">
        <v>1</v>
      </c>
      <c r="H222">
        <v>1</v>
      </c>
      <c r="I222" t="s">
        <v>696</v>
      </c>
      <c r="J222" t="s">
        <v>4</v>
      </c>
      <c r="K222" t="s">
        <v>697</v>
      </c>
      <c r="L222">
        <v>1191</v>
      </c>
      <c r="N222">
        <v>1013</v>
      </c>
      <c r="O222" t="s">
        <v>695</v>
      </c>
      <c r="P222" t="s">
        <v>695</v>
      </c>
      <c r="Q222">
        <v>1</v>
      </c>
      <c r="X222">
        <v>2.06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2</v>
      </c>
      <c r="AF222" t="s">
        <v>76</v>
      </c>
      <c r="AG222">
        <v>2.5750000000000002</v>
      </c>
      <c r="AH222">
        <v>2</v>
      </c>
      <c r="AI222">
        <v>16483727</v>
      </c>
      <c r="AJ222">
        <v>216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ROW(Source!A100)</f>
        <v>100</v>
      </c>
      <c r="B223">
        <v>16483728</v>
      </c>
      <c r="C223">
        <v>16483720</v>
      </c>
      <c r="D223">
        <v>15247974</v>
      </c>
      <c r="E223">
        <v>1</v>
      </c>
      <c r="F223">
        <v>1</v>
      </c>
      <c r="G223">
        <v>1</v>
      </c>
      <c r="H223">
        <v>2</v>
      </c>
      <c r="I223" t="s">
        <v>716</v>
      </c>
      <c r="J223" t="s">
        <v>717</v>
      </c>
      <c r="K223" t="s">
        <v>718</v>
      </c>
      <c r="L223">
        <v>1368</v>
      </c>
      <c r="N223">
        <v>1011</v>
      </c>
      <c r="O223" t="s">
        <v>701</v>
      </c>
      <c r="P223" t="s">
        <v>701</v>
      </c>
      <c r="Q223">
        <v>1</v>
      </c>
      <c r="X223">
        <v>2.06</v>
      </c>
      <c r="Y223">
        <v>0</v>
      </c>
      <c r="Z223">
        <v>31.26</v>
      </c>
      <c r="AA223">
        <v>13.5</v>
      </c>
      <c r="AB223">
        <v>0</v>
      </c>
      <c r="AC223">
        <v>0</v>
      </c>
      <c r="AD223">
        <v>1</v>
      </c>
      <c r="AE223">
        <v>0</v>
      </c>
      <c r="AF223" t="s">
        <v>76</v>
      </c>
      <c r="AG223">
        <v>2.5750000000000002</v>
      </c>
      <c r="AH223">
        <v>2</v>
      </c>
      <c r="AI223">
        <v>16483728</v>
      </c>
      <c r="AJ223">
        <v>217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ROW(Source!A100)</f>
        <v>100</v>
      </c>
      <c r="B224">
        <v>16483729</v>
      </c>
      <c r="C224">
        <v>16483720</v>
      </c>
      <c r="D224">
        <v>15172819</v>
      </c>
      <c r="E224">
        <v>1</v>
      </c>
      <c r="F224">
        <v>1</v>
      </c>
      <c r="G224">
        <v>1</v>
      </c>
      <c r="H224">
        <v>3</v>
      </c>
      <c r="I224" t="s">
        <v>188</v>
      </c>
      <c r="J224" t="s">
        <v>190</v>
      </c>
      <c r="K224" t="s">
        <v>189</v>
      </c>
      <c r="L224">
        <v>1339</v>
      </c>
      <c r="N224">
        <v>1007</v>
      </c>
      <c r="O224" t="s">
        <v>166</v>
      </c>
      <c r="P224" t="s">
        <v>166</v>
      </c>
      <c r="Q224">
        <v>1</v>
      </c>
      <c r="X224">
        <v>4.3</v>
      </c>
      <c r="Y224">
        <v>510.4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4</v>
      </c>
      <c r="AG224">
        <v>4.3</v>
      </c>
      <c r="AH224">
        <v>2</v>
      </c>
      <c r="AI224">
        <v>16483729</v>
      </c>
      <c r="AJ224">
        <v>218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ROW(Source!A100)</f>
        <v>100</v>
      </c>
      <c r="B225">
        <v>16483730</v>
      </c>
      <c r="C225">
        <v>16483720</v>
      </c>
      <c r="D225">
        <v>15172875</v>
      </c>
      <c r="E225">
        <v>1</v>
      </c>
      <c r="F225">
        <v>1</v>
      </c>
      <c r="G225">
        <v>1</v>
      </c>
      <c r="H225">
        <v>3</v>
      </c>
      <c r="I225" t="s">
        <v>175</v>
      </c>
      <c r="J225" t="s">
        <v>177</v>
      </c>
      <c r="K225" t="s">
        <v>176</v>
      </c>
      <c r="L225">
        <v>1339</v>
      </c>
      <c r="N225">
        <v>1007</v>
      </c>
      <c r="O225" t="s">
        <v>166</v>
      </c>
      <c r="P225" t="s">
        <v>166</v>
      </c>
      <c r="Q225">
        <v>1</v>
      </c>
      <c r="X225">
        <v>0.1</v>
      </c>
      <c r="Y225">
        <v>517.91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4</v>
      </c>
      <c r="AG225">
        <v>0.1</v>
      </c>
      <c r="AH225">
        <v>2</v>
      </c>
      <c r="AI225">
        <v>16483730</v>
      </c>
      <c r="AJ225">
        <v>219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ROW(Source!A101)</f>
        <v>101</v>
      </c>
      <c r="B226">
        <v>16483726</v>
      </c>
      <c r="C226">
        <v>16483720</v>
      </c>
      <c r="D226">
        <v>15435683</v>
      </c>
      <c r="E226">
        <v>1</v>
      </c>
      <c r="F226">
        <v>1</v>
      </c>
      <c r="G226">
        <v>1</v>
      </c>
      <c r="H226">
        <v>1</v>
      </c>
      <c r="I226" t="s">
        <v>847</v>
      </c>
      <c r="J226" t="s">
        <v>4</v>
      </c>
      <c r="K226" t="s">
        <v>848</v>
      </c>
      <c r="L226">
        <v>1191</v>
      </c>
      <c r="N226">
        <v>1013</v>
      </c>
      <c r="O226" t="s">
        <v>695</v>
      </c>
      <c r="P226" t="s">
        <v>695</v>
      </c>
      <c r="Q226">
        <v>1</v>
      </c>
      <c r="X226">
        <v>204.06</v>
      </c>
      <c r="Y226">
        <v>0</v>
      </c>
      <c r="Z226">
        <v>0</v>
      </c>
      <c r="AA226">
        <v>0</v>
      </c>
      <c r="AB226">
        <v>9.2899999999999991</v>
      </c>
      <c r="AC226">
        <v>0</v>
      </c>
      <c r="AD226">
        <v>1</v>
      </c>
      <c r="AE226">
        <v>1</v>
      </c>
      <c r="AF226" t="s">
        <v>77</v>
      </c>
      <c r="AG226">
        <v>234.66899999999998</v>
      </c>
      <c r="AH226">
        <v>2</v>
      </c>
      <c r="AI226">
        <v>16483726</v>
      </c>
      <c r="AJ226">
        <v>221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ROW(Source!A101)</f>
        <v>101</v>
      </c>
      <c r="B227">
        <v>16483727</v>
      </c>
      <c r="C227">
        <v>16483720</v>
      </c>
      <c r="D227">
        <v>15430395</v>
      </c>
      <c r="E227">
        <v>1</v>
      </c>
      <c r="F227">
        <v>1</v>
      </c>
      <c r="G227">
        <v>1</v>
      </c>
      <c r="H227">
        <v>1</v>
      </c>
      <c r="I227" t="s">
        <v>696</v>
      </c>
      <c r="J227" t="s">
        <v>4</v>
      </c>
      <c r="K227" t="s">
        <v>697</v>
      </c>
      <c r="L227">
        <v>1191</v>
      </c>
      <c r="N227">
        <v>1013</v>
      </c>
      <c r="O227" t="s">
        <v>695</v>
      </c>
      <c r="P227" t="s">
        <v>695</v>
      </c>
      <c r="Q227">
        <v>1</v>
      </c>
      <c r="X227">
        <v>2.06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2</v>
      </c>
      <c r="AF227" t="s">
        <v>76</v>
      </c>
      <c r="AG227">
        <v>2.5750000000000002</v>
      </c>
      <c r="AH227">
        <v>2</v>
      </c>
      <c r="AI227">
        <v>16483727</v>
      </c>
      <c r="AJ227">
        <v>222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ROW(Source!A101)</f>
        <v>101</v>
      </c>
      <c r="B228">
        <v>16483728</v>
      </c>
      <c r="C228">
        <v>16483720</v>
      </c>
      <c r="D228">
        <v>15247974</v>
      </c>
      <c r="E228">
        <v>1</v>
      </c>
      <c r="F228">
        <v>1</v>
      </c>
      <c r="G228">
        <v>1</v>
      </c>
      <c r="H228">
        <v>2</v>
      </c>
      <c r="I228" t="s">
        <v>716</v>
      </c>
      <c r="J228" t="s">
        <v>717</v>
      </c>
      <c r="K228" t="s">
        <v>718</v>
      </c>
      <c r="L228">
        <v>1368</v>
      </c>
      <c r="N228">
        <v>1011</v>
      </c>
      <c r="O228" t="s">
        <v>701</v>
      </c>
      <c r="P228" t="s">
        <v>701</v>
      </c>
      <c r="Q228">
        <v>1</v>
      </c>
      <c r="X228">
        <v>2.06</v>
      </c>
      <c r="Y228">
        <v>0</v>
      </c>
      <c r="Z228">
        <v>31.26</v>
      </c>
      <c r="AA228">
        <v>13.5</v>
      </c>
      <c r="AB228">
        <v>0</v>
      </c>
      <c r="AC228">
        <v>0</v>
      </c>
      <c r="AD228">
        <v>1</v>
      </c>
      <c r="AE228">
        <v>0</v>
      </c>
      <c r="AF228" t="s">
        <v>76</v>
      </c>
      <c r="AG228">
        <v>2.5750000000000002</v>
      </c>
      <c r="AH228">
        <v>2</v>
      </c>
      <c r="AI228">
        <v>16483728</v>
      </c>
      <c r="AJ228">
        <v>223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ROW(Source!A101)</f>
        <v>101</v>
      </c>
      <c r="B229">
        <v>16483729</v>
      </c>
      <c r="C229">
        <v>16483720</v>
      </c>
      <c r="D229">
        <v>15172819</v>
      </c>
      <c r="E229">
        <v>1</v>
      </c>
      <c r="F229">
        <v>1</v>
      </c>
      <c r="G229">
        <v>1</v>
      </c>
      <c r="H229">
        <v>3</v>
      </c>
      <c r="I229" t="s">
        <v>188</v>
      </c>
      <c r="J229" t="s">
        <v>190</v>
      </c>
      <c r="K229" t="s">
        <v>189</v>
      </c>
      <c r="L229">
        <v>1339</v>
      </c>
      <c r="N229">
        <v>1007</v>
      </c>
      <c r="O229" t="s">
        <v>166</v>
      </c>
      <c r="P229" t="s">
        <v>166</v>
      </c>
      <c r="Q229">
        <v>1</v>
      </c>
      <c r="X229">
        <v>4.3</v>
      </c>
      <c r="Y229">
        <v>510.4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4</v>
      </c>
      <c r="AG229">
        <v>4.3</v>
      </c>
      <c r="AH229">
        <v>2</v>
      </c>
      <c r="AI229">
        <v>16483729</v>
      </c>
      <c r="AJ229">
        <v>224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ROW(Source!A101)</f>
        <v>101</v>
      </c>
      <c r="B230">
        <v>16483730</v>
      </c>
      <c r="C230">
        <v>16483720</v>
      </c>
      <c r="D230">
        <v>15172875</v>
      </c>
      <c r="E230">
        <v>1</v>
      </c>
      <c r="F230">
        <v>1</v>
      </c>
      <c r="G230">
        <v>1</v>
      </c>
      <c r="H230">
        <v>3</v>
      </c>
      <c r="I230" t="s">
        <v>175</v>
      </c>
      <c r="J230" t="s">
        <v>177</v>
      </c>
      <c r="K230" t="s">
        <v>176</v>
      </c>
      <c r="L230">
        <v>1339</v>
      </c>
      <c r="N230">
        <v>1007</v>
      </c>
      <c r="O230" t="s">
        <v>166</v>
      </c>
      <c r="P230" t="s">
        <v>166</v>
      </c>
      <c r="Q230">
        <v>1</v>
      </c>
      <c r="X230">
        <v>0.1</v>
      </c>
      <c r="Y230">
        <v>517.91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4</v>
      </c>
      <c r="AG230">
        <v>0.1</v>
      </c>
      <c r="AH230">
        <v>2</v>
      </c>
      <c r="AI230">
        <v>16483730</v>
      </c>
      <c r="AJ230">
        <v>225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ROW(Source!A108)</f>
        <v>108</v>
      </c>
      <c r="B231">
        <v>16483754</v>
      </c>
      <c r="C231">
        <v>16483735</v>
      </c>
      <c r="D231">
        <v>15435609</v>
      </c>
      <c r="E231">
        <v>1</v>
      </c>
      <c r="F231">
        <v>1</v>
      </c>
      <c r="G231">
        <v>1</v>
      </c>
      <c r="H231">
        <v>1</v>
      </c>
      <c r="I231" t="s">
        <v>849</v>
      </c>
      <c r="J231" t="s">
        <v>4</v>
      </c>
      <c r="K231" t="s">
        <v>850</v>
      </c>
      <c r="L231">
        <v>1191</v>
      </c>
      <c r="N231">
        <v>1013</v>
      </c>
      <c r="O231" t="s">
        <v>695</v>
      </c>
      <c r="P231" t="s">
        <v>695</v>
      </c>
      <c r="Q231">
        <v>1</v>
      </c>
      <c r="X231">
        <v>42.9</v>
      </c>
      <c r="Y231">
        <v>0</v>
      </c>
      <c r="Z231">
        <v>0</v>
      </c>
      <c r="AA231">
        <v>0</v>
      </c>
      <c r="AB231">
        <v>8.9700000000000006</v>
      </c>
      <c r="AC231">
        <v>0</v>
      </c>
      <c r="AD231">
        <v>1</v>
      </c>
      <c r="AE231">
        <v>1</v>
      </c>
      <c r="AF231" t="s">
        <v>77</v>
      </c>
      <c r="AG231">
        <v>49.334999999999994</v>
      </c>
      <c r="AH231">
        <v>2</v>
      </c>
      <c r="AI231">
        <v>16483754</v>
      </c>
      <c r="AJ231">
        <v>227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ROW(Source!A108)</f>
        <v>108</v>
      </c>
      <c r="B232">
        <v>16483755</v>
      </c>
      <c r="C232">
        <v>16483735</v>
      </c>
      <c r="D232">
        <v>15430395</v>
      </c>
      <c r="E232">
        <v>1</v>
      </c>
      <c r="F232">
        <v>1</v>
      </c>
      <c r="G232">
        <v>1</v>
      </c>
      <c r="H232">
        <v>1</v>
      </c>
      <c r="I232" t="s">
        <v>696</v>
      </c>
      <c r="J232" t="s">
        <v>4</v>
      </c>
      <c r="K232" t="s">
        <v>697</v>
      </c>
      <c r="L232">
        <v>1191</v>
      </c>
      <c r="N232">
        <v>1013</v>
      </c>
      <c r="O232" t="s">
        <v>695</v>
      </c>
      <c r="P232" t="s">
        <v>695</v>
      </c>
      <c r="Q232">
        <v>1</v>
      </c>
      <c r="X232">
        <v>0.17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2</v>
      </c>
      <c r="AF232" t="s">
        <v>76</v>
      </c>
      <c r="AG232">
        <v>0.21250000000000002</v>
      </c>
      <c r="AH232">
        <v>2</v>
      </c>
      <c r="AI232">
        <v>16483755</v>
      </c>
      <c r="AJ232">
        <v>228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ROW(Source!A108)</f>
        <v>108</v>
      </c>
      <c r="B233">
        <v>16483756</v>
      </c>
      <c r="C233">
        <v>16483735</v>
      </c>
      <c r="D233">
        <v>15247974</v>
      </c>
      <c r="E233">
        <v>1</v>
      </c>
      <c r="F233">
        <v>1</v>
      </c>
      <c r="G233">
        <v>1</v>
      </c>
      <c r="H233">
        <v>2</v>
      </c>
      <c r="I233" t="s">
        <v>716</v>
      </c>
      <c r="J233" t="s">
        <v>717</v>
      </c>
      <c r="K233" t="s">
        <v>718</v>
      </c>
      <c r="L233">
        <v>1368</v>
      </c>
      <c r="N233">
        <v>1011</v>
      </c>
      <c r="O233" t="s">
        <v>701</v>
      </c>
      <c r="P233" t="s">
        <v>701</v>
      </c>
      <c r="Q233">
        <v>1</v>
      </c>
      <c r="X233">
        <v>0.02</v>
      </c>
      <c r="Y233">
        <v>0</v>
      </c>
      <c r="Z233">
        <v>31.26</v>
      </c>
      <c r="AA233">
        <v>13.5</v>
      </c>
      <c r="AB233">
        <v>0</v>
      </c>
      <c r="AC233">
        <v>0</v>
      </c>
      <c r="AD233">
        <v>1</v>
      </c>
      <c r="AE233">
        <v>0</v>
      </c>
      <c r="AF233" t="s">
        <v>76</v>
      </c>
      <c r="AG233">
        <v>2.5000000000000001E-2</v>
      </c>
      <c r="AH233">
        <v>2</v>
      </c>
      <c r="AI233">
        <v>16483756</v>
      </c>
      <c r="AJ233">
        <v>229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ROW(Source!A108)</f>
        <v>108</v>
      </c>
      <c r="B234">
        <v>16483757</v>
      </c>
      <c r="C234">
        <v>16483735</v>
      </c>
      <c r="D234">
        <v>15249073</v>
      </c>
      <c r="E234">
        <v>1</v>
      </c>
      <c r="F234">
        <v>1</v>
      </c>
      <c r="G234">
        <v>1</v>
      </c>
      <c r="H234">
        <v>2</v>
      </c>
      <c r="I234" t="s">
        <v>698</v>
      </c>
      <c r="J234" t="s">
        <v>699</v>
      </c>
      <c r="K234" t="s">
        <v>700</v>
      </c>
      <c r="L234">
        <v>1368</v>
      </c>
      <c r="N234">
        <v>1011</v>
      </c>
      <c r="O234" t="s">
        <v>701</v>
      </c>
      <c r="P234" t="s">
        <v>701</v>
      </c>
      <c r="Q234">
        <v>1</v>
      </c>
      <c r="X234">
        <v>0.15</v>
      </c>
      <c r="Y234">
        <v>0</v>
      </c>
      <c r="Z234">
        <v>65.709999999999994</v>
      </c>
      <c r="AA234">
        <v>11.6</v>
      </c>
      <c r="AB234">
        <v>0</v>
      </c>
      <c r="AC234">
        <v>0</v>
      </c>
      <c r="AD234">
        <v>1</v>
      </c>
      <c r="AE234">
        <v>0</v>
      </c>
      <c r="AF234" t="s">
        <v>76</v>
      </c>
      <c r="AG234">
        <v>0.1875</v>
      </c>
      <c r="AH234">
        <v>2</v>
      </c>
      <c r="AI234">
        <v>16483757</v>
      </c>
      <c r="AJ234">
        <v>230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ROW(Source!A108)</f>
        <v>108</v>
      </c>
      <c r="B235">
        <v>16483758</v>
      </c>
      <c r="C235">
        <v>16483735</v>
      </c>
      <c r="D235">
        <v>15170682</v>
      </c>
      <c r="E235">
        <v>1</v>
      </c>
      <c r="F235">
        <v>1</v>
      </c>
      <c r="G235">
        <v>1</v>
      </c>
      <c r="H235">
        <v>3</v>
      </c>
      <c r="I235" t="s">
        <v>851</v>
      </c>
      <c r="J235" t="s">
        <v>852</v>
      </c>
      <c r="K235" t="s">
        <v>853</v>
      </c>
      <c r="L235">
        <v>1327</v>
      </c>
      <c r="N235">
        <v>1005</v>
      </c>
      <c r="O235" t="s">
        <v>17</v>
      </c>
      <c r="P235" t="s">
        <v>17</v>
      </c>
      <c r="Q235">
        <v>1</v>
      </c>
      <c r="X235">
        <v>0.84</v>
      </c>
      <c r="Y235">
        <v>72.319999999999993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4</v>
      </c>
      <c r="AG235">
        <v>0.84</v>
      </c>
      <c r="AH235">
        <v>2</v>
      </c>
      <c r="AI235">
        <v>16483758</v>
      </c>
      <c r="AJ235">
        <v>231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ROW(Source!A108)</f>
        <v>108</v>
      </c>
      <c r="B236">
        <v>16483759</v>
      </c>
      <c r="C236">
        <v>16483735</v>
      </c>
      <c r="D236">
        <v>15171018</v>
      </c>
      <c r="E236">
        <v>1</v>
      </c>
      <c r="F236">
        <v>1</v>
      </c>
      <c r="G236">
        <v>1</v>
      </c>
      <c r="H236">
        <v>3</v>
      </c>
      <c r="I236" t="s">
        <v>854</v>
      </c>
      <c r="J236" t="s">
        <v>855</v>
      </c>
      <c r="K236" t="s">
        <v>856</v>
      </c>
      <c r="L236">
        <v>1346</v>
      </c>
      <c r="N236">
        <v>1009</v>
      </c>
      <c r="O236" t="s">
        <v>550</v>
      </c>
      <c r="P236" t="s">
        <v>550</v>
      </c>
      <c r="Q236">
        <v>1</v>
      </c>
      <c r="X236">
        <v>0.31</v>
      </c>
      <c r="Y236">
        <v>1.82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4</v>
      </c>
      <c r="AG236">
        <v>0.31</v>
      </c>
      <c r="AH236">
        <v>2</v>
      </c>
      <c r="AI236">
        <v>16483759</v>
      </c>
      <c r="AJ236">
        <v>232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ROW(Source!A108)</f>
        <v>108</v>
      </c>
      <c r="B237">
        <v>16483760</v>
      </c>
      <c r="C237">
        <v>16483735</v>
      </c>
      <c r="D237">
        <v>15163054</v>
      </c>
      <c r="E237">
        <v>17</v>
      </c>
      <c r="F237">
        <v>1</v>
      </c>
      <c r="G237">
        <v>1</v>
      </c>
      <c r="H237">
        <v>3</v>
      </c>
      <c r="I237" t="s">
        <v>197</v>
      </c>
      <c r="J237" t="s">
        <v>4</v>
      </c>
      <c r="K237" t="s">
        <v>198</v>
      </c>
      <c r="L237">
        <v>1348</v>
      </c>
      <c r="N237">
        <v>1009</v>
      </c>
      <c r="O237" t="s">
        <v>199</v>
      </c>
      <c r="P237" t="s">
        <v>199</v>
      </c>
      <c r="Q237">
        <v>1000</v>
      </c>
      <c r="X237">
        <v>6.3E-2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 t="s">
        <v>4</v>
      </c>
      <c r="AG237">
        <v>6.3E-2</v>
      </c>
      <c r="AH237">
        <v>2</v>
      </c>
      <c r="AI237">
        <v>16483760</v>
      </c>
      <c r="AJ237">
        <v>233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ROW(Source!A108)</f>
        <v>108</v>
      </c>
      <c r="B238">
        <v>16483761</v>
      </c>
      <c r="C238">
        <v>16483735</v>
      </c>
      <c r="D238">
        <v>15204729</v>
      </c>
      <c r="E238">
        <v>1</v>
      </c>
      <c r="F238">
        <v>1</v>
      </c>
      <c r="G238">
        <v>1</v>
      </c>
      <c r="H238">
        <v>3</v>
      </c>
      <c r="I238" t="s">
        <v>857</v>
      </c>
      <c r="J238" t="s">
        <v>858</v>
      </c>
      <c r="K238" t="s">
        <v>859</v>
      </c>
      <c r="L238">
        <v>1348</v>
      </c>
      <c r="N238">
        <v>1009</v>
      </c>
      <c r="O238" t="s">
        <v>199</v>
      </c>
      <c r="P238" t="s">
        <v>199</v>
      </c>
      <c r="Q238">
        <v>1000</v>
      </c>
      <c r="X238">
        <v>5.0999999999999997E-2</v>
      </c>
      <c r="Y238">
        <v>4294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4</v>
      </c>
      <c r="AG238">
        <v>5.0999999999999997E-2</v>
      </c>
      <c r="AH238">
        <v>2</v>
      </c>
      <c r="AI238">
        <v>16483761</v>
      </c>
      <c r="AJ238">
        <v>235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ROW(Source!A109)</f>
        <v>109</v>
      </c>
      <c r="B239">
        <v>16483754</v>
      </c>
      <c r="C239">
        <v>16483735</v>
      </c>
      <c r="D239">
        <v>15435609</v>
      </c>
      <c r="E239">
        <v>1</v>
      </c>
      <c r="F239">
        <v>1</v>
      </c>
      <c r="G239">
        <v>1</v>
      </c>
      <c r="H239">
        <v>1</v>
      </c>
      <c r="I239" t="s">
        <v>849</v>
      </c>
      <c r="J239" t="s">
        <v>4</v>
      </c>
      <c r="K239" t="s">
        <v>850</v>
      </c>
      <c r="L239">
        <v>1191</v>
      </c>
      <c r="N239">
        <v>1013</v>
      </c>
      <c r="O239" t="s">
        <v>695</v>
      </c>
      <c r="P239" t="s">
        <v>695</v>
      </c>
      <c r="Q239">
        <v>1</v>
      </c>
      <c r="X239">
        <v>42.9</v>
      </c>
      <c r="Y239">
        <v>0</v>
      </c>
      <c r="Z239">
        <v>0</v>
      </c>
      <c r="AA239">
        <v>0</v>
      </c>
      <c r="AB239">
        <v>8.9700000000000006</v>
      </c>
      <c r="AC239">
        <v>0</v>
      </c>
      <c r="AD239">
        <v>1</v>
      </c>
      <c r="AE239">
        <v>1</v>
      </c>
      <c r="AF239" t="s">
        <v>77</v>
      </c>
      <c r="AG239">
        <v>49.334999999999994</v>
      </c>
      <c r="AH239">
        <v>2</v>
      </c>
      <c r="AI239">
        <v>16483754</v>
      </c>
      <c r="AJ239">
        <v>236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ROW(Source!A109)</f>
        <v>109</v>
      </c>
      <c r="B240">
        <v>16483755</v>
      </c>
      <c r="C240">
        <v>16483735</v>
      </c>
      <c r="D240">
        <v>15430395</v>
      </c>
      <c r="E240">
        <v>1</v>
      </c>
      <c r="F240">
        <v>1</v>
      </c>
      <c r="G240">
        <v>1</v>
      </c>
      <c r="H240">
        <v>1</v>
      </c>
      <c r="I240" t="s">
        <v>696</v>
      </c>
      <c r="J240" t="s">
        <v>4</v>
      </c>
      <c r="K240" t="s">
        <v>697</v>
      </c>
      <c r="L240">
        <v>1191</v>
      </c>
      <c r="N240">
        <v>1013</v>
      </c>
      <c r="O240" t="s">
        <v>695</v>
      </c>
      <c r="P240" t="s">
        <v>695</v>
      </c>
      <c r="Q240">
        <v>1</v>
      </c>
      <c r="X240">
        <v>0.17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2</v>
      </c>
      <c r="AF240" t="s">
        <v>76</v>
      </c>
      <c r="AG240">
        <v>0.21250000000000002</v>
      </c>
      <c r="AH240">
        <v>2</v>
      </c>
      <c r="AI240">
        <v>16483755</v>
      </c>
      <c r="AJ240">
        <v>237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ROW(Source!A109)</f>
        <v>109</v>
      </c>
      <c r="B241">
        <v>16483756</v>
      </c>
      <c r="C241">
        <v>16483735</v>
      </c>
      <c r="D241">
        <v>15247974</v>
      </c>
      <c r="E241">
        <v>1</v>
      </c>
      <c r="F241">
        <v>1</v>
      </c>
      <c r="G241">
        <v>1</v>
      </c>
      <c r="H241">
        <v>2</v>
      </c>
      <c r="I241" t="s">
        <v>716</v>
      </c>
      <c r="J241" t="s">
        <v>717</v>
      </c>
      <c r="K241" t="s">
        <v>718</v>
      </c>
      <c r="L241">
        <v>1368</v>
      </c>
      <c r="N241">
        <v>1011</v>
      </c>
      <c r="O241" t="s">
        <v>701</v>
      </c>
      <c r="P241" t="s">
        <v>701</v>
      </c>
      <c r="Q241">
        <v>1</v>
      </c>
      <c r="X241">
        <v>0.02</v>
      </c>
      <c r="Y241">
        <v>0</v>
      </c>
      <c r="Z241">
        <v>31.26</v>
      </c>
      <c r="AA241">
        <v>13.5</v>
      </c>
      <c r="AB241">
        <v>0</v>
      </c>
      <c r="AC241">
        <v>0</v>
      </c>
      <c r="AD241">
        <v>1</v>
      </c>
      <c r="AE241">
        <v>0</v>
      </c>
      <c r="AF241" t="s">
        <v>76</v>
      </c>
      <c r="AG241">
        <v>2.5000000000000001E-2</v>
      </c>
      <c r="AH241">
        <v>2</v>
      </c>
      <c r="AI241">
        <v>16483756</v>
      </c>
      <c r="AJ241">
        <v>238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ROW(Source!A109)</f>
        <v>109</v>
      </c>
      <c r="B242">
        <v>16483757</v>
      </c>
      <c r="C242">
        <v>16483735</v>
      </c>
      <c r="D242">
        <v>15249073</v>
      </c>
      <c r="E242">
        <v>1</v>
      </c>
      <c r="F242">
        <v>1</v>
      </c>
      <c r="G242">
        <v>1</v>
      </c>
      <c r="H242">
        <v>2</v>
      </c>
      <c r="I242" t="s">
        <v>698</v>
      </c>
      <c r="J242" t="s">
        <v>699</v>
      </c>
      <c r="K242" t="s">
        <v>700</v>
      </c>
      <c r="L242">
        <v>1368</v>
      </c>
      <c r="N242">
        <v>1011</v>
      </c>
      <c r="O242" t="s">
        <v>701</v>
      </c>
      <c r="P242" t="s">
        <v>701</v>
      </c>
      <c r="Q242">
        <v>1</v>
      </c>
      <c r="X242">
        <v>0.15</v>
      </c>
      <c r="Y242">
        <v>0</v>
      </c>
      <c r="Z242">
        <v>65.709999999999994</v>
      </c>
      <c r="AA242">
        <v>11.6</v>
      </c>
      <c r="AB242">
        <v>0</v>
      </c>
      <c r="AC242">
        <v>0</v>
      </c>
      <c r="AD242">
        <v>1</v>
      </c>
      <c r="AE242">
        <v>0</v>
      </c>
      <c r="AF242" t="s">
        <v>76</v>
      </c>
      <c r="AG242">
        <v>0.1875</v>
      </c>
      <c r="AH242">
        <v>2</v>
      </c>
      <c r="AI242">
        <v>16483757</v>
      </c>
      <c r="AJ242">
        <v>239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ROW(Source!A109)</f>
        <v>109</v>
      </c>
      <c r="B243">
        <v>16483758</v>
      </c>
      <c r="C243">
        <v>16483735</v>
      </c>
      <c r="D243">
        <v>15170682</v>
      </c>
      <c r="E243">
        <v>1</v>
      </c>
      <c r="F243">
        <v>1</v>
      </c>
      <c r="G243">
        <v>1</v>
      </c>
      <c r="H243">
        <v>3</v>
      </c>
      <c r="I243" t="s">
        <v>851</v>
      </c>
      <c r="J243" t="s">
        <v>852</v>
      </c>
      <c r="K243" t="s">
        <v>853</v>
      </c>
      <c r="L243">
        <v>1327</v>
      </c>
      <c r="N243">
        <v>1005</v>
      </c>
      <c r="O243" t="s">
        <v>17</v>
      </c>
      <c r="P243" t="s">
        <v>17</v>
      </c>
      <c r="Q243">
        <v>1</v>
      </c>
      <c r="X243">
        <v>0.84</v>
      </c>
      <c r="Y243">
        <v>72.319999999999993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4</v>
      </c>
      <c r="AG243">
        <v>0.84</v>
      </c>
      <c r="AH243">
        <v>2</v>
      </c>
      <c r="AI243">
        <v>16483758</v>
      </c>
      <c r="AJ243">
        <v>240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ROW(Source!A109)</f>
        <v>109</v>
      </c>
      <c r="B244">
        <v>16483759</v>
      </c>
      <c r="C244">
        <v>16483735</v>
      </c>
      <c r="D244">
        <v>15171018</v>
      </c>
      <c r="E244">
        <v>1</v>
      </c>
      <c r="F244">
        <v>1</v>
      </c>
      <c r="G244">
        <v>1</v>
      </c>
      <c r="H244">
        <v>3</v>
      </c>
      <c r="I244" t="s">
        <v>854</v>
      </c>
      <c r="J244" t="s">
        <v>855</v>
      </c>
      <c r="K244" t="s">
        <v>856</v>
      </c>
      <c r="L244">
        <v>1346</v>
      </c>
      <c r="N244">
        <v>1009</v>
      </c>
      <c r="O244" t="s">
        <v>550</v>
      </c>
      <c r="P244" t="s">
        <v>550</v>
      </c>
      <c r="Q244">
        <v>1</v>
      </c>
      <c r="X244">
        <v>0.31</v>
      </c>
      <c r="Y244">
        <v>1.82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4</v>
      </c>
      <c r="AG244">
        <v>0.31</v>
      </c>
      <c r="AH244">
        <v>2</v>
      </c>
      <c r="AI244">
        <v>16483759</v>
      </c>
      <c r="AJ244">
        <v>241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ROW(Source!A109)</f>
        <v>109</v>
      </c>
      <c r="B245">
        <v>16483760</v>
      </c>
      <c r="C245">
        <v>16483735</v>
      </c>
      <c r="D245">
        <v>15163054</v>
      </c>
      <c r="E245">
        <v>17</v>
      </c>
      <c r="F245">
        <v>1</v>
      </c>
      <c r="G245">
        <v>1</v>
      </c>
      <c r="H245">
        <v>3</v>
      </c>
      <c r="I245" t="s">
        <v>197</v>
      </c>
      <c r="J245" t="s">
        <v>4</v>
      </c>
      <c r="K245" t="s">
        <v>198</v>
      </c>
      <c r="L245">
        <v>1348</v>
      </c>
      <c r="N245">
        <v>1009</v>
      </c>
      <c r="O245" t="s">
        <v>199</v>
      </c>
      <c r="P245" t="s">
        <v>199</v>
      </c>
      <c r="Q245">
        <v>1000</v>
      </c>
      <c r="X245">
        <v>6.3E-2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 t="s">
        <v>4</v>
      </c>
      <c r="AG245">
        <v>6.3E-2</v>
      </c>
      <c r="AH245">
        <v>2</v>
      </c>
      <c r="AI245">
        <v>16483760</v>
      </c>
      <c r="AJ245">
        <v>242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ROW(Source!A109)</f>
        <v>109</v>
      </c>
      <c r="B246">
        <v>16483761</v>
      </c>
      <c r="C246">
        <v>16483735</v>
      </c>
      <c r="D246">
        <v>15204729</v>
      </c>
      <c r="E246">
        <v>1</v>
      </c>
      <c r="F246">
        <v>1</v>
      </c>
      <c r="G246">
        <v>1</v>
      </c>
      <c r="H246">
        <v>3</v>
      </c>
      <c r="I246" t="s">
        <v>857</v>
      </c>
      <c r="J246" t="s">
        <v>858</v>
      </c>
      <c r="K246" t="s">
        <v>859</v>
      </c>
      <c r="L246">
        <v>1348</v>
      </c>
      <c r="N246">
        <v>1009</v>
      </c>
      <c r="O246" t="s">
        <v>199</v>
      </c>
      <c r="P246" t="s">
        <v>199</v>
      </c>
      <c r="Q246">
        <v>1000</v>
      </c>
      <c r="X246">
        <v>5.0999999999999997E-2</v>
      </c>
      <c r="Y246">
        <v>4294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4</v>
      </c>
      <c r="AG246">
        <v>5.0999999999999997E-2</v>
      </c>
      <c r="AH246">
        <v>2</v>
      </c>
      <c r="AI246">
        <v>16483761</v>
      </c>
      <c r="AJ246">
        <v>244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ROW(Source!A114)</f>
        <v>114</v>
      </c>
      <c r="B247">
        <v>16672768</v>
      </c>
      <c r="C247">
        <v>16672767</v>
      </c>
      <c r="D247">
        <v>15430767</v>
      </c>
      <c r="E247">
        <v>1</v>
      </c>
      <c r="F247">
        <v>1</v>
      </c>
      <c r="G247">
        <v>1</v>
      </c>
      <c r="H247">
        <v>1</v>
      </c>
      <c r="I247" t="s">
        <v>719</v>
      </c>
      <c r="J247" t="s">
        <v>4</v>
      </c>
      <c r="K247" t="s">
        <v>720</v>
      </c>
      <c r="L247">
        <v>1191</v>
      </c>
      <c r="N247">
        <v>1013</v>
      </c>
      <c r="O247" t="s">
        <v>695</v>
      </c>
      <c r="P247" t="s">
        <v>695</v>
      </c>
      <c r="Q247">
        <v>1</v>
      </c>
      <c r="X247">
        <v>124.23</v>
      </c>
      <c r="Y247">
        <v>0</v>
      </c>
      <c r="Z247">
        <v>0</v>
      </c>
      <c r="AA247">
        <v>0</v>
      </c>
      <c r="AB247">
        <v>8.5299999999999994</v>
      </c>
      <c r="AC247">
        <v>0</v>
      </c>
      <c r="AD247">
        <v>1</v>
      </c>
      <c r="AE247">
        <v>1</v>
      </c>
      <c r="AF247" t="s">
        <v>4</v>
      </c>
      <c r="AG247">
        <v>124.23</v>
      </c>
      <c r="AH247">
        <v>2</v>
      </c>
      <c r="AI247">
        <v>16672768</v>
      </c>
      <c r="AJ247">
        <v>245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ROW(Source!A114)</f>
        <v>114</v>
      </c>
      <c r="B248">
        <v>16672769</v>
      </c>
      <c r="C248">
        <v>16672767</v>
      </c>
      <c r="D248">
        <v>15249402</v>
      </c>
      <c r="E248">
        <v>1</v>
      </c>
      <c r="F248">
        <v>1</v>
      </c>
      <c r="G248">
        <v>1</v>
      </c>
      <c r="H248">
        <v>2</v>
      </c>
      <c r="I248" t="s">
        <v>746</v>
      </c>
      <c r="J248" t="s">
        <v>747</v>
      </c>
      <c r="K248" t="s">
        <v>748</v>
      </c>
      <c r="L248">
        <v>1368</v>
      </c>
      <c r="N248">
        <v>1011</v>
      </c>
      <c r="O248" t="s">
        <v>701</v>
      </c>
      <c r="P248" t="s">
        <v>701</v>
      </c>
      <c r="Q248">
        <v>1</v>
      </c>
      <c r="X248">
        <v>1.38</v>
      </c>
      <c r="Y248">
        <v>0</v>
      </c>
      <c r="Z248">
        <v>32.5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4</v>
      </c>
      <c r="AG248">
        <v>1.38</v>
      </c>
      <c r="AH248">
        <v>2</v>
      </c>
      <c r="AI248">
        <v>16672769</v>
      </c>
      <c r="AJ248">
        <v>246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ROW(Source!A114)</f>
        <v>114</v>
      </c>
      <c r="B249">
        <v>16672770</v>
      </c>
      <c r="C249">
        <v>16672767</v>
      </c>
      <c r="D249">
        <v>15249998</v>
      </c>
      <c r="E249">
        <v>1</v>
      </c>
      <c r="F249">
        <v>1</v>
      </c>
      <c r="G249">
        <v>1</v>
      </c>
      <c r="H249">
        <v>2</v>
      </c>
      <c r="I249" t="s">
        <v>749</v>
      </c>
      <c r="J249" t="s">
        <v>750</v>
      </c>
      <c r="K249" t="s">
        <v>751</v>
      </c>
      <c r="L249">
        <v>1368</v>
      </c>
      <c r="N249">
        <v>1011</v>
      </c>
      <c r="O249" t="s">
        <v>701</v>
      </c>
      <c r="P249" t="s">
        <v>701</v>
      </c>
      <c r="Q249">
        <v>1</v>
      </c>
      <c r="X249">
        <v>1.38</v>
      </c>
      <c r="Y249">
        <v>0</v>
      </c>
      <c r="Z249">
        <v>1.53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4</v>
      </c>
      <c r="AG249">
        <v>1.38</v>
      </c>
      <c r="AH249">
        <v>2</v>
      </c>
      <c r="AI249">
        <v>16672770</v>
      </c>
      <c r="AJ249">
        <v>247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ROW(Source!A114)</f>
        <v>114</v>
      </c>
      <c r="B250">
        <v>16672771</v>
      </c>
      <c r="C250">
        <v>16672767</v>
      </c>
      <c r="D250">
        <v>15167286</v>
      </c>
      <c r="E250">
        <v>1</v>
      </c>
      <c r="F250">
        <v>1</v>
      </c>
      <c r="G250">
        <v>1</v>
      </c>
      <c r="H250">
        <v>3</v>
      </c>
      <c r="I250" t="s">
        <v>782</v>
      </c>
      <c r="J250" t="s">
        <v>783</v>
      </c>
      <c r="K250" t="s">
        <v>784</v>
      </c>
      <c r="L250">
        <v>1339</v>
      </c>
      <c r="N250">
        <v>1007</v>
      </c>
      <c r="O250" t="s">
        <v>166</v>
      </c>
      <c r="P250" t="s">
        <v>166</v>
      </c>
      <c r="Q250">
        <v>1</v>
      </c>
      <c r="X250">
        <v>0.1</v>
      </c>
      <c r="Y250">
        <v>2.44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4</v>
      </c>
      <c r="AG250">
        <v>0.1</v>
      </c>
      <c r="AH250">
        <v>2</v>
      </c>
      <c r="AI250">
        <v>16672771</v>
      </c>
      <c r="AJ250">
        <v>248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ROW(Source!A114)</f>
        <v>114</v>
      </c>
      <c r="B251">
        <v>16672772</v>
      </c>
      <c r="C251">
        <v>16672767</v>
      </c>
      <c r="D251">
        <v>15164566</v>
      </c>
      <c r="E251">
        <v>17</v>
      </c>
      <c r="F251">
        <v>1</v>
      </c>
      <c r="G251">
        <v>1</v>
      </c>
      <c r="H251">
        <v>3</v>
      </c>
      <c r="I251" t="s">
        <v>609</v>
      </c>
      <c r="J251" t="s">
        <v>4</v>
      </c>
      <c r="K251" t="s">
        <v>610</v>
      </c>
      <c r="L251">
        <v>1348</v>
      </c>
      <c r="N251">
        <v>1009</v>
      </c>
      <c r="O251" t="s">
        <v>199</v>
      </c>
      <c r="P251" t="s">
        <v>199</v>
      </c>
      <c r="Q251">
        <v>1000</v>
      </c>
      <c r="X251">
        <v>1.48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 t="s">
        <v>4</v>
      </c>
      <c r="AG251">
        <v>1.48</v>
      </c>
      <c r="AH251">
        <v>3</v>
      </c>
      <c r="AI251">
        <v>-1</v>
      </c>
      <c r="AJ251" t="s">
        <v>4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ROW(Source!A114)</f>
        <v>114</v>
      </c>
      <c r="B252">
        <v>16672773</v>
      </c>
      <c r="C252">
        <v>16672767</v>
      </c>
      <c r="D252">
        <v>15161975</v>
      </c>
      <c r="E252">
        <v>17</v>
      </c>
      <c r="F252">
        <v>1</v>
      </c>
      <c r="G252">
        <v>1</v>
      </c>
      <c r="H252">
        <v>3</v>
      </c>
      <c r="I252" t="s">
        <v>1096</v>
      </c>
      <c r="J252" t="s">
        <v>4</v>
      </c>
      <c r="K252" t="s">
        <v>1097</v>
      </c>
      <c r="L252">
        <v>1348</v>
      </c>
      <c r="N252">
        <v>1009</v>
      </c>
      <c r="O252" t="s">
        <v>199</v>
      </c>
      <c r="P252" t="s">
        <v>199</v>
      </c>
      <c r="Q252">
        <v>1000</v>
      </c>
      <c r="X252">
        <v>4.4999999999999998E-2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 t="s">
        <v>4</v>
      </c>
      <c r="AG252">
        <v>4.4999999999999998E-2</v>
      </c>
      <c r="AH252">
        <v>3</v>
      </c>
      <c r="AI252">
        <v>-1</v>
      </c>
      <c r="AJ252" t="s">
        <v>4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ROW(Source!A114)</f>
        <v>114</v>
      </c>
      <c r="B253">
        <v>16672774</v>
      </c>
      <c r="C253">
        <v>16672767</v>
      </c>
      <c r="D253">
        <v>15162639</v>
      </c>
      <c r="E253">
        <v>17</v>
      </c>
      <c r="F253">
        <v>1</v>
      </c>
      <c r="G253">
        <v>1</v>
      </c>
      <c r="H253">
        <v>3</v>
      </c>
      <c r="I253" t="s">
        <v>210</v>
      </c>
      <c r="J253" t="s">
        <v>4</v>
      </c>
      <c r="K253" t="s">
        <v>211</v>
      </c>
      <c r="L253">
        <v>1339</v>
      </c>
      <c r="N253">
        <v>1007</v>
      </c>
      <c r="O253" t="s">
        <v>166</v>
      </c>
      <c r="P253" t="s">
        <v>166</v>
      </c>
      <c r="Q253">
        <v>1</v>
      </c>
      <c r="X253">
        <v>2.14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 t="s">
        <v>4</v>
      </c>
      <c r="AG253">
        <v>2.14</v>
      </c>
      <c r="AH253">
        <v>2</v>
      </c>
      <c r="AI253">
        <v>16672774</v>
      </c>
      <c r="AJ253">
        <v>249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ROW(Source!A115)</f>
        <v>115</v>
      </c>
      <c r="B254">
        <v>16672768</v>
      </c>
      <c r="C254">
        <v>16672767</v>
      </c>
      <c r="D254">
        <v>15430767</v>
      </c>
      <c r="E254">
        <v>1</v>
      </c>
      <c r="F254">
        <v>1</v>
      </c>
      <c r="G254">
        <v>1</v>
      </c>
      <c r="H254">
        <v>1</v>
      </c>
      <c r="I254" t="s">
        <v>719</v>
      </c>
      <c r="J254" t="s">
        <v>4</v>
      </c>
      <c r="K254" t="s">
        <v>720</v>
      </c>
      <c r="L254">
        <v>1191</v>
      </c>
      <c r="N254">
        <v>1013</v>
      </c>
      <c r="O254" t="s">
        <v>695</v>
      </c>
      <c r="P254" t="s">
        <v>695</v>
      </c>
      <c r="Q254">
        <v>1</v>
      </c>
      <c r="X254">
        <v>124.23</v>
      </c>
      <c r="Y254">
        <v>0</v>
      </c>
      <c r="Z254">
        <v>0</v>
      </c>
      <c r="AA254">
        <v>0</v>
      </c>
      <c r="AB254">
        <v>8.5299999999999994</v>
      </c>
      <c r="AC254">
        <v>0</v>
      </c>
      <c r="AD254">
        <v>1</v>
      </c>
      <c r="AE254">
        <v>1</v>
      </c>
      <c r="AF254" t="s">
        <v>4</v>
      </c>
      <c r="AG254">
        <v>124.23</v>
      </c>
      <c r="AH254">
        <v>2</v>
      </c>
      <c r="AI254">
        <v>16672768</v>
      </c>
      <c r="AJ254">
        <v>251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ROW(Source!A115)</f>
        <v>115</v>
      </c>
      <c r="B255">
        <v>16672769</v>
      </c>
      <c r="C255">
        <v>16672767</v>
      </c>
      <c r="D255">
        <v>15249402</v>
      </c>
      <c r="E255">
        <v>1</v>
      </c>
      <c r="F255">
        <v>1</v>
      </c>
      <c r="G255">
        <v>1</v>
      </c>
      <c r="H255">
        <v>2</v>
      </c>
      <c r="I255" t="s">
        <v>746</v>
      </c>
      <c r="J255" t="s">
        <v>747</v>
      </c>
      <c r="K255" t="s">
        <v>748</v>
      </c>
      <c r="L255">
        <v>1368</v>
      </c>
      <c r="N255">
        <v>1011</v>
      </c>
      <c r="O255" t="s">
        <v>701</v>
      </c>
      <c r="P255" t="s">
        <v>701</v>
      </c>
      <c r="Q255">
        <v>1</v>
      </c>
      <c r="X255">
        <v>1.38</v>
      </c>
      <c r="Y255">
        <v>0</v>
      </c>
      <c r="Z255">
        <v>32.5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4</v>
      </c>
      <c r="AG255">
        <v>1.38</v>
      </c>
      <c r="AH255">
        <v>2</v>
      </c>
      <c r="AI255">
        <v>16672769</v>
      </c>
      <c r="AJ255">
        <v>252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ROW(Source!A115)</f>
        <v>115</v>
      </c>
      <c r="B256">
        <v>16672770</v>
      </c>
      <c r="C256">
        <v>16672767</v>
      </c>
      <c r="D256">
        <v>15249998</v>
      </c>
      <c r="E256">
        <v>1</v>
      </c>
      <c r="F256">
        <v>1</v>
      </c>
      <c r="G256">
        <v>1</v>
      </c>
      <c r="H256">
        <v>2</v>
      </c>
      <c r="I256" t="s">
        <v>749</v>
      </c>
      <c r="J256" t="s">
        <v>750</v>
      </c>
      <c r="K256" t="s">
        <v>751</v>
      </c>
      <c r="L256">
        <v>1368</v>
      </c>
      <c r="N256">
        <v>1011</v>
      </c>
      <c r="O256" t="s">
        <v>701</v>
      </c>
      <c r="P256" t="s">
        <v>701</v>
      </c>
      <c r="Q256">
        <v>1</v>
      </c>
      <c r="X256">
        <v>1.38</v>
      </c>
      <c r="Y256">
        <v>0</v>
      </c>
      <c r="Z256">
        <v>1.53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4</v>
      </c>
      <c r="AG256">
        <v>1.38</v>
      </c>
      <c r="AH256">
        <v>2</v>
      </c>
      <c r="AI256">
        <v>16672770</v>
      </c>
      <c r="AJ256">
        <v>253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ROW(Source!A115)</f>
        <v>115</v>
      </c>
      <c r="B257">
        <v>16672771</v>
      </c>
      <c r="C257">
        <v>16672767</v>
      </c>
      <c r="D257">
        <v>15167286</v>
      </c>
      <c r="E257">
        <v>1</v>
      </c>
      <c r="F257">
        <v>1</v>
      </c>
      <c r="G257">
        <v>1</v>
      </c>
      <c r="H257">
        <v>3</v>
      </c>
      <c r="I257" t="s">
        <v>782</v>
      </c>
      <c r="J257" t="s">
        <v>783</v>
      </c>
      <c r="K257" t="s">
        <v>784</v>
      </c>
      <c r="L257">
        <v>1339</v>
      </c>
      <c r="N257">
        <v>1007</v>
      </c>
      <c r="O257" t="s">
        <v>166</v>
      </c>
      <c r="P257" t="s">
        <v>166</v>
      </c>
      <c r="Q257">
        <v>1</v>
      </c>
      <c r="X257">
        <v>0.1</v>
      </c>
      <c r="Y257">
        <v>2.44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4</v>
      </c>
      <c r="AG257">
        <v>0.1</v>
      </c>
      <c r="AH257">
        <v>2</v>
      </c>
      <c r="AI257">
        <v>16672771</v>
      </c>
      <c r="AJ257">
        <v>254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ROW(Source!A115)</f>
        <v>115</v>
      </c>
      <c r="B258">
        <v>16672772</v>
      </c>
      <c r="C258">
        <v>16672767</v>
      </c>
      <c r="D258">
        <v>15164566</v>
      </c>
      <c r="E258">
        <v>17</v>
      </c>
      <c r="F258">
        <v>1</v>
      </c>
      <c r="G258">
        <v>1</v>
      </c>
      <c r="H258">
        <v>3</v>
      </c>
      <c r="I258" t="s">
        <v>609</v>
      </c>
      <c r="J258" t="s">
        <v>4</v>
      </c>
      <c r="K258" t="s">
        <v>610</v>
      </c>
      <c r="L258">
        <v>1348</v>
      </c>
      <c r="N258">
        <v>1009</v>
      </c>
      <c r="O258" t="s">
        <v>199</v>
      </c>
      <c r="P258" t="s">
        <v>199</v>
      </c>
      <c r="Q258">
        <v>1000</v>
      </c>
      <c r="X258">
        <v>1.48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 t="s">
        <v>4</v>
      </c>
      <c r="AG258">
        <v>1.48</v>
      </c>
      <c r="AH258">
        <v>3</v>
      </c>
      <c r="AI258">
        <v>-1</v>
      </c>
      <c r="AJ258" t="s">
        <v>4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ROW(Source!A115)</f>
        <v>115</v>
      </c>
      <c r="B259">
        <v>16672773</v>
      </c>
      <c r="C259">
        <v>16672767</v>
      </c>
      <c r="D259">
        <v>15161975</v>
      </c>
      <c r="E259">
        <v>17</v>
      </c>
      <c r="F259">
        <v>1</v>
      </c>
      <c r="G259">
        <v>1</v>
      </c>
      <c r="H259">
        <v>3</v>
      </c>
      <c r="I259" t="s">
        <v>1096</v>
      </c>
      <c r="J259" t="s">
        <v>4</v>
      </c>
      <c r="K259" t="s">
        <v>1097</v>
      </c>
      <c r="L259">
        <v>1348</v>
      </c>
      <c r="N259">
        <v>1009</v>
      </c>
      <c r="O259" t="s">
        <v>199</v>
      </c>
      <c r="P259" t="s">
        <v>199</v>
      </c>
      <c r="Q259">
        <v>1000</v>
      </c>
      <c r="X259">
        <v>4.4999999999999998E-2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 t="s">
        <v>4</v>
      </c>
      <c r="AG259">
        <v>4.4999999999999998E-2</v>
      </c>
      <c r="AH259">
        <v>3</v>
      </c>
      <c r="AI259">
        <v>-1</v>
      </c>
      <c r="AJ259" t="s">
        <v>4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ROW(Source!A115)</f>
        <v>115</v>
      </c>
      <c r="B260">
        <v>16672774</v>
      </c>
      <c r="C260">
        <v>16672767</v>
      </c>
      <c r="D260">
        <v>15162639</v>
      </c>
      <c r="E260">
        <v>17</v>
      </c>
      <c r="F260">
        <v>1</v>
      </c>
      <c r="G260">
        <v>1</v>
      </c>
      <c r="H260">
        <v>3</v>
      </c>
      <c r="I260" t="s">
        <v>210</v>
      </c>
      <c r="J260" t="s">
        <v>4</v>
      </c>
      <c r="K260" t="s">
        <v>211</v>
      </c>
      <c r="L260">
        <v>1339</v>
      </c>
      <c r="N260">
        <v>1007</v>
      </c>
      <c r="O260" t="s">
        <v>166</v>
      </c>
      <c r="P260" t="s">
        <v>166</v>
      </c>
      <c r="Q260">
        <v>1</v>
      </c>
      <c r="X260">
        <v>2.14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 t="s">
        <v>4</v>
      </c>
      <c r="AG260">
        <v>2.14</v>
      </c>
      <c r="AH260">
        <v>2</v>
      </c>
      <c r="AI260">
        <v>16672774</v>
      </c>
      <c r="AJ260">
        <v>255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ROW(Source!A120)</f>
        <v>120</v>
      </c>
      <c r="B261">
        <v>16483805</v>
      </c>
      <c r="C261">
        <v>16483797</v>
      </c>
      <c r="D261">
        <v>15436556</v>
      </c>
      <c r="E261">
        <v>1</v>
      </c>
      <c r="F261">
        <v>1</v>
      </c>
      <c r="G261">
        <v>1</v>
      </c>
      <c r="H261">
        <v>1</v>
      </c>
      <c r="I261" t="s">
        <v>860</v>
      </c>
      <c r="J261" t="s">
        <v>4</v>
      </c>
      <c r="K261" t="s">
        <v>861</v>
      </c>
      <c r="L261">
        <v>1191</v>
      </c>
      <c r="N261">
        <v>1013</v>
      </c>
      <c r="O261" t="s">
        <v>695</v>
      </c>
      <c r="P261" t="s">
        <v>695</v>
      </c>
      <c r="Q261">
        <v>1</v>
      </c>
      <c r="X261">
        <v>6.55</v>
      </c>
      <c r="Y261">
        <v>0</v>
      </c>
      <c r="Z261">
        <v>0</v>
      </c>
      <c r="AA261">
        <v>0</v>
      </c>
      <c r="AB261">
        <v>9.6199999999999992</v>
      </c>
      <c r="AC261">
        <v>0</v>
      </c>
      <c r="AD261">
        <v>1</v>
      </c>
      <c r="AE261">
        <v>1</v>
      </c>
      <c r="AF261" t="s">
        <v>77</v>
      </c>
      <c r="AG261">
        <v>7.5324999999999989</v>
      </c>
      <c r="AH261">
        <v>2</v>
      </c>
      <c r="AI261">
        <v>16483805</v>
      </c>
      <c r="AJ261">
        <v>257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ROW(Source!A120)</f>
        <v>120</v>
      </c>
      <c r="B262">
        <v>16483806</v>
      </c>
      <c r="C262">
        <v>16483797</v>
      </c>
      <c r="D262">
        <v>15430395</v>
      </c>
      <c r="E262">
        <v>1</v>
      </c>
      <c r="F262">
        <v>1</v>
      </c>
      <c r="G262">
        <v>1</v>
      </c>
      <c r="H262">
        <v>1</v>
      </c>
      <c r="I262" t="s">
        <v>696</v>
      </c>
      <c r="J262" t="s">
        <v>4</v>
      </c>
      <c r="K262" t="s">
        <v>697</v>
      </c>
      <c r="L262">
        <v>1191</v>
      </c>
      <c r="N262">
        <v>1013</v>
      </c>
      <c r="O262" t="s">
        <v>695</v>
      </c>
      <c r="P262" t="s">
        <v>695</v>
      </c>
      <c r="Q262">
        <v>1</v>
      </c>
      <c r="X262">
        <v>0.02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2</v>
      </c>
      <c r="AF262" t="s">
        <v>76</v>
      </c>
      <c r="AG262">
        <v>2.5000000000000001E-2</v>
      </c>
      <c r="AH262">
        <v>2</v>
      </c>
      <c r="AI262">
        <v>16483806</v>
      </c>
      <c r="AJ262">
        <v>258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ROW(Source!A120)</f>
        <v>120</v>
      </c>
      <c r="B263">
        <v>16483807</v>
      </c>
      <c r="C263">
        <v>16483797</v>
      </c>
      <c r="D263">
        <v>15247974</v>
      </c>
      <c r="E263">
        <v>1</v>
      </c>
      <c r="F263">
        <v>1</v>
      </c>
      <c r="G263">
        <v>1</v>
      </c>
      <c r="H263">
        <v>2</v>
      </c>
      <c r="I263" t="s">
        <v>716</v>
      </c>
      <c r="J263" t="s">
        <v>717</v>
      </c>
      <c r="K263" t="s">
        <v>718</v>
      </c>
      <c r="L263">
        <v>1368</v>
      </c>
      <c r="N263">
        <v>1011</v>
      </c>
      <c r="O263" t="s">
        <v>701</v>
      </c>
      <c r="P263" t="s">
        <v>701</v>
      </c>
      <c r="Q263">
        <v>1</v>
      </c>
      <c r="X263">
        <v>0.01</v>
      </c>
      <c r="Y263">
        <v>0</v>
      </c>
      <c r="Z263">
        <v>31.26</v>
      </c>
      <c r="AA263">
        <v>13.5</v>
      </c>
      <c r="AB263">
        <v>0</v>
      </c>
      <c r="AC263">
        <v>0</v>
      </c>
      <c r="AD263">
        <v>1</v>
      </c>
      <c r="AE263">
        <v>0</v>
      </c>
      <c r="AF263" t="s">
        <v>76</v>
      </c>
      <c r="AG263">
        <v>1.2500000000000001E-2</v>
      </c>
      <c r="AH263">
        <v>2</v>
      </c>
      <c r="AI263">
        <v>16483807</v>
      </c>
      <c r="AJ263">
        <v>259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ROW(Source!A120)</f>
        <v>120</v>
      </c>
      <c r="B264">
        <v>16483808</v>
      </c>
      <c r="C264">
        <v>16483797</v>
      </c>
      <c r="D264">
        <v>15249073</v>
      </c>
      <c r="E264">
        <v>1</v>
      </c>
      <c r="F264">
        <v>1</v>
      </c>
      <c r="G264">
        <v>1</v>
      </c>
      <c r="H264">
        <v>2</v>
      </c>
      <c r="I264" t="s">
        <v>698</v>
      </c>
      <c r="J264" t="s">
        <v>699</v>
      </c>
      <c r="K264" t="s">
        <v>700</v>
      </c>
      <c r="L264">
        <v>1368</v>
      </c>
      <c r="N264">
        <v>1011</v>
      </c>
      <c r="O264" t="s">
        <v>701</v>
      </c>
      <c r="P264" t="s">
        <v>701</v>
      </c>
      <c r="Q264">
        <v>1</v>
      </c>
      <c r="X264">
        <v>0.01</v>
      </c>
      <c r="Y264">
        <v>0</v>
      </c>
      <c r="Z264">
        <v>65.709999999999994</v>
      </c>
      <c r="AA264">
        <v>11.6</v>
      </c>
      <c r="AB264">
        <v>0</v>
      </c>
      <c r="AC264">
        <v>0</v>
      </c>
      <c r="AD264">
        <v>1</v>
      </c>
      <c r="AE264">
        <v>0</v>
      </c>
      <c r="AF264" t="s">
        <v>76</v>
      </c>
      <c r="AG264">
        <v>1.2500000000000001E-2</v>
      </c>
      <c r="AH264">
        <v>2</v>
      </c>
      <c r="AI264">
        <v>16483808</v>
      </c>
      <c r="AJ264">
        <v>260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ROW(Source!A120)</f>
        <v>120</v>
      </c>
      <c r="B265">
        <v>16483809</v>
      </c>
      <c r="C265">
        <v>16483797</v>
      </c>
      <c r="D265">
        <v>15171018</v>
      </c>
      <c r="E265">
        <v>1</v>
      </c>
      <c r="F265">
        <v>1</v>
      </c>
      <c r="G265">
        <v>1</v>
      </c>
      <c r="H265">
        <v>3</v>
      </c>
      <c r="I265" t="s">
        <v>854</v>
      </c>
      <c r="J265" t="s">
        <v>855</v>
      </c>
      <c r="K265" t="s">
        <v>856</v>
      </c>
      <c r="L265">
        <v>1346</v>
      </c>
      <c r="N265">
        <v>1009</v>
      </c>
      <c r="O265" t="s">
        <v>550</v>
      </c>
      <c r="P265" t="s">
        <v>550</v>
      </c>
      <c r="Q265">
        <v>1</v>
      </c>
      <c r="X265">
        <v>0.1</v>
      </c>
      <c r="Y265">
        <v>1.82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220</v>
      </c>
      <c r="AG265">
        <v>1.6</v>
      </c>
      <c r="AH265">
        <v>2</v>
      </c>
      <c r="AI265">
        <v>16483809</v>
      </c>
      <c r="AJ265">
        <v>261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ROW(Source!A120)</f>
        <v>120</v>
      </c>
      <c r="B266">
        <v>16483810</v>
      </c>
      <c r="C266">
        <v>16483797</v>
      </c>
      <c r="D266">
        <v>15162572</v>
      </c>
      <c r="E266">
        <v>17</v>
      </c>
      <c r="F266">
        <v>1</v>
      </c>
      <c r="G266">
        <v>1</v>
      </c>
      <c r="H266">
        <v>3</v>
      </c>
      <c r="I266" t="s">
        <v>222</v>
      </c>
      <c r="J266" t="s">
        <v>4</v>
      </c>
      <c r="K266" t="s">
        <v>223</v>
      </c>
      <c r="L266">
        <v>1348</v>
      </c>
      <c r="N266">
        <v>1009</v>
      </c>
      <c r="O266" t="s">
        <v>199</v>
      </c>
      <c r="P266" t="s">
        <v>199</v>
      </c>
      <c r="Q266">
        <v>1000</v>
      </c>
      <c r="X266">
        <v>1.2999999999999999E-2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 t="s">
        <v>220</v>
      </c>
      <c r="AG266">
        <v>0.20799999999999999</v>
      </c>
      <c r="AH266">
        <v>2</v>
      </c>
      <c r="AI266">
        <v>16483810</v>
      </c>
      <c r="AJ266">
        <v>263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ROW(Source!A121)</f>
        <v>121</v>
      </c>
      <c r="B267">
        <v>16483805</v>
      </c>
      <c r="C267">
        <v>16483797</v>
      </c>
      <c r="D267">
        <v>15436556</v>
      </c>
      <c r="E267">
        <v>1</v>
      </c>
      <c r="F267">
        <v>1</v>
      </c>
      <c r="G267">
        <v>1</v>
      </c>
      <c r="H267">
        <v>1</v>
      </c>
      <c r="I267" t="s">
        <v>860</v>
      </c>
      <c r="J267" t="s">
        <v>4</v>
      </c>
      <c r="K267" t="s">
        <v>861</v>
      </c>
      <c r="L267">
        <v>1191</v>
      </c>
      <c r="N267">
        <v>1013</v>
      </c>
      <c r="O267" t="s">
        <v>695</v>
      </c>
      <c r="P267" t="s">
        <v>695</v>
      </c>
      <c r="Q267">
        <v>1</v>
      </c>
      <c r="X267">
        <v>6.55</v>
      </c>
      <c r="Y267">
        <v>0</v>
      </c>
      <c r="Z267">
        <v>0</v>
      </c>
      <c r="AA267">
        <v>0</v>
      </c>
      <c r="AB267">
        <v>9.6199999999999992</v>
      </c>
      <c r="AC267">
        <v>0</v>
      </c>
      <c r="AD267">
        <v>1</v>
      </c>
      <c r="AE267">
        <v>1</v>
      </c>
      <c r="AF267" t="s">
        <v>77</v>
      </c>
      <c r="AG267">
        <v>7.5324999999999989</v>
      </c>
      <c r="AH267">
        <v>2</v>
      </c>
      <c r="AI267">
        <v>16483805</v>
      </c>
      <c r="AJ267">
        <v>264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ROW(Source!A121)</f>
        <v>121</v>
      </c>
      <c r="B268">
        <v>16483806</v>
      </c>
      <c r="C268">
        <v>16483797</v>
      </c>
      <c r="D268">
        <v>15430395</v>
      </c>
      <c r="E268">
        <v>1</v>
      </c>
      <c r="F268">
        <v>1</v>
      </c>
      <c r="G268">
        <v>1</v>
      </c>
      <c r="H268">
        <v>1</v>
      </c>
      <c r="I268" t="s">
        <v>696</v>
      </c>
      <c r="J268" t="s">
        <v>4</v>
      </c>
      <c r="K268" t="s">
        <v>697</v>
      </c>
      <c r="L268">
        <v>1191</v>
      </c>
      <c r="N268">
        <v>1013</v>
      </c>
      <c r="O268" t="s">
        <v>695</v>
      </c>
      <c r="P268" t="s">
        <v>695</v>
      </c>
      <c r="Q268">
        <v>1</v>
      </c>
      <c r="X268">
        <v>0.02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2</v>
      </c>
      <c r="AF268" t="s">
        <v>76</v>
      </c>
      <c r="AG268">
        <v>2.5000000000000001E-2</v>
      </c>
      <c r="AH268">
        <v>2</v>
      </c>
      <c r="AI268">
        <v>16483806</v>
      </c>
      <c r="AJ268">
        <v>265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ROW(Source!A121)</f>
        <v>121</v>
      </c>
      <c r="B269">
        <v>16483807</v>
      </c>
      <c r="C269">
        <v>16483797</v>
      </c>
      <c r="D269">
        <v>15247974</v>
      </c>
      <c r="E269">
        <v>1</v>
      </c>
      <c r="F269">
        <v>1</v>
      </c>
      <c r="G269">
        <v>1</v>
      </c>
      <c r="H269">
        <v>2</v>
      </c>
      <c r="I269" t="s">
        <v>716</v>
      </c>
      <c r="J269" t="s">
        <v>717</v>
      </c>
      <c r="K269" t="s">
        <v>718</v>
      </c>
      <c r="L269">
        <v>1368</v>
      </c>
      <c r="N269">
        <v>1011</v>
      </c>
      <c r="O269" t="s">
        <v>701</v>
      </c>
      <c r="P269" t="s">
        <v>701</v>
      </c>
      <c r="Q269">
        <v>1</v>
      </c>
      <c r="X269">
        <v>0.01</v>
      </c>
      <c r="Y269">
        <v>0</v>
      </c>
      <c r="Z269">
        <v>31.26</v>
      </c>
      <c r="AA269">
        <v>13.5</v>
      </c>
      <c r="AB269">
        <v>0</v>
      </c>
      <c r="AC269">
        <v>0</v>
      </c>
      <c r="AD269">
        <v>1</v>
      </c>
      <c r="AE269">
        <v>0</v>
      </c>
      <c r="AF269" t="s">
        <v>76</v>
      </c>
      <c r="AG269">
        <v>1.2500000000000001E-2</v>
      </c>
      <c r="AH269">
        <v>2</v>
      </c>
      <c r="AI269">
        <v>16483807</v>
      </c>
      <c r="AJ269">
        <v>266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ROW(Source!A121)</f>
        <v>121</v>
      </c>
      <c r="B270">
        <v>16483808</v>
      </c>
      <c r="C270">
        <v>16483797</v>
      </c>
      <c r="D270">
        <v>15249073</v>
      </c>
      <c r="E270">
        <v>1</v>
      </c>
      <c r="F270">
        <v>1</v>
      </c>
      <c r="G270">
        <v>1</v>
      </c>
      <c r="H270">
        <v>2</v>
      </c>
      <c r="I270" t="s">
        <v>698</v>
      </c>
      <c r="J270" t="s">
        <v>699</v>
      </c>
      <c r="K270" t="s">
        <v>700</v>
      </c>
      <c r="L270">
        <v>1368</v>
      </c>
      <c r="N270">
        <v>1011</v>
      </c>
      <c r="O270" t="s">
        <v>701</v>
      </c>
      <c r="P270" t="s">
        <v>701</v>
      </c>
      <c r="Q270">
        <v>1</v>
      </c>
      <c r="X270">
        <v>0.01</v>
      </c>
      <c r="Y270">
        <v>0</v>
      </c>
      <c r="Z270">
        <v>65.709999999999994</v>
      </c>
      <c r="AA270">
        <v>11.6</v>
      </c>
      <c r="AB270">
        <v>0</v>
      </c>
      <c r="AC270">
        <v>0</v>
      </c>
      <c r="AD270">
        <v>1</v>
      </c>
      <c r="AE270">
        <v>0</v>
      </c>
      <c r="AF270" t="s">
        <v>76</v>
      </c>
      <c r="AG270">
        <v>1.2500000000000001E-2</v>
      </c>
      <c r="AH270">
        <v>2</v>
      </c>
      <c r="AI270">
        <v>16483808</v>
      </c>
      <c r="AJ270">
        <v>267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ROW(Source!A121)</f>
        <v>121</v>
      </c>
      <c r="B271">
        <v>16483809</v>
      </c>
      <c r="C271">
        <v>16483797</v>
      </c>
      <c r="D271">
        <v>15171018</v>
      </c>
      <c r="E271">
        <v>1</v>
      </c>
      <c r="F271">
        <v>1</v>
      </c>
      <c r="G271">
        <v>1</v>
      </c>
      <c r="H271">
        <v>3</v>
      </c>
      <c r="I271" t="s">
        <v>854</v>
      </c>
      <c r="J271" t="s">
        <v>855</v>
      </c>
      <c r="K271" t="s">
        <v>856</v>
      </c>
      <c r="L271">
        <v>1346</v>
      </c>
      <c r="N271">
        <v>1009</v>
      </c>
      <c r="O271" t="s">
        <v>550</v>
      </c>
      <c r="P271" t="s">
        <v>550</v>
      </c>
      <c r="Q271">
        <v>1</v>
      </c>
      <c r="X271">
        <v>0.1</v>
      </c>
      <c r="Y271">
        <v>1.82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220</v>
      </c>
      <c r="AG271">
        <v>1.6</v>
      </c>
      <c r="AH271">
        <v>2</v>
      </c>
      <c r="AI271">
        <v>16483809</v>
      </c>
      <c r="AJ271">
        <v>268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ROW(Source!A121)</f>
        <v>121</v>
      </c>
      <c r="B272">
        <v>16483810</v>
      </c>
      <c r="C272">
        <v>16483797</v>
      </c>
      <c r="D272">
        <v>15162572</v>
      </c>
      <c r="E272">
        <v>17</v>
      </c>
      <c r="F272">
        <v>1</v>
      </c>
      <c r="G272">
        <v>1</v>
      </c>
      <c r="H272">
        <v>3</v>
      </c>
      <c r="I272" t="s">
        <v>222</v>
      </c>
      <c r="J272" t="s">
        <v>4</v>
      </c>
      <c r="K272" t="s">
        <v>223</v>
      </c>
      <c r="L272">
        <v>1348</v>
      </c>
      <c r="N272">
        <v>1009</v>
      </c>
      <c r="O272" t="s">
        <v>199</v>
      </c>
      <c r="P272" t="s">
        <v>199</v>
      </c>
      <c r="Q272">
        <v>1000</v>
      </c>
      <c r="X272">
        <v>1.2999999999999999E-2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 t="s">
        <v>220</v>
      </c>
      <c r="AG272">
        <v>0.20799999999999999</v>
      </c>
      <c r="AH272">
        <v>2</v>
      </c>
      <c r="AI272">
        <v>16483810</v>
      </c>
      <c r="AJ272">
        <v>270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ROW(Source!A126)</f>
        <v>126</v>
      </c>
      <c r="B273">
        <v>16483824</v>
      </c>
      <c r="C273">
        <v>16483816</v>
      </c>
      <c r="D273">
        <v>15430767</v>
      </c>
      <c r="E273">
        <v>1</v>
      </c>
      <c r="F273">
        <v>1</v>
      </c>
      <c r="G273">
        <v>1</v>
      </c>
      <c r="H273">
        <v>1</v>
      </c>
      <c r="I273" t="s">
        <v>719</v>
      </c>
      <c r="J273" t="s">
        <v>4</v>
      </c>
      <c r="K273" t="s">
        <v>720</v>
      </c>
      <c r="L273">
        <v>1191</v>
      </c>
      <c r="N273">
        <v>1013</v>
      </c>
      <c r="O273" t="s">
        <v>695</v>
      </c>
      <c r="P273" t="s">
        <v>695</v>
      </c>
      <c r="Q273">
        <v>1</v>
      </c>
      <c r="X273">
        <v>37.67</v>
      </c>
      <c r="Y273">
        <v>0</v>
      </c>
      <c r="Z273">
        <v>0</v>
      </c>
      <c r="AA273">
        <v>0</v>
      </c>
      <c r="AB273">
        <v>8.5299999999999994</v>
      </c>
      <c r="AC273">
        <v>0</v>
      </c>
      <c r="AD273">
        <v>1</v>
      </c>
      <c r="AE273">
        <v>1</v>
      </c>
      <c r="AF273" t="s">
        <v>77</v>
      </c>
      <c r="AG273">
        <v>43.320499999999996</v>
      </c>
      <c r="AH273">
        <v>2</v>
      </c>
      <c r="AI273">
        <v>16483824</v>
      </c>
      <c r="AJ273">
        <v>271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ROW(Source!A126)</f>
        <v>126</v>
      </c>
      <c r="B274">
        <v>16483825</v>
      </c>
      <c r="C274">
        <v>16483816</v>
      </c>
      <c r="D274">
        <v>15430395</v>
      </c>
      <c r="E274">
        <v>1</v>
      </c>
      <c r="F274">
        <v>1</v>
      </c>
      <c r="G274">
        <v>1</v>
      </c>
      <c r="H274">
        <v>1</v>
      </c>
      <c r="I274" t="s">
        <v>696</v>
      </c>
      <c r="J274" t="s">
        <v>4</v>
      </c>
      <c r="K274" t="s">
        <v>697</v>
      </c>
      <c r="L274">
        <v>1191</v>
      </c>
      <c r="N274">
        <v>1013</v>
      </c>
      <c r="O274" t="s">
        <v>695</v>
      </c>
      <c r="P274" t="s">
        <v>695</v>
      </c>
      <c r="Q274">
        <v>1</v>
      </c>
      <c r="X274">
        <v>0.17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2</v>
      </c>
      <c r="AF274" t="s">
        <v>76</v>
      </c>
      <c r="AG274">
        <v>0.21250000000000002</v>
      </c>
      <c r="AH274">
        <v>2</v>
      </c>
      <c r="AI274">
        <v>16483825</v>
      </c>
      <c r="AJ274">
        <v>272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ROW(Source!A126)</f>
        <v>126</v>
      </c>
      <c r="B275">
        <v>16483826</v>
      </c>
      <c r="C275">
        <v>16483816</v>
      </c>
      <c r="D275">
        <v>15247970</v>
      </c>
      <c r="E275">
        <v>1</v>
      </c>
      <c r="F275">
        <v>1</v>
      </c>
      <c r="G275">
        <v>1</v>
      </c>
      <c r="H275">
        <v>2</v>
      </c>
      <c r="I275" t="s">
        <v>862</v>
      </c>
      <c r="J275" t="s">
        <v>863</v>
      </c>
      <c r="K275" t="s">
        <v>864</v>
      </c>
      <c r="L275">
        <v>1368</v>
      </c>
      <c r="N275">
        <v>1011</v>
      </c>
      <c r="O275" t="s">
        <v>701</v>
      </c>
      <c r="P275" t="s">
        <v>701</v>
      </c>
      <c r="Q275">
        <v>1</v>
      </c>
      <c r="X275">
        <v>0.13</v>
      </c>
      <c r="Y275">
        <v>0</v>
      </c>
      <c r="Z275">
        <v>27.66</v>
      </c>
      <c r="AA275">
        <v>11.6</v>
      </c>
      <c r="AB275">
        <v>0</v>
      </c>
      <c r="AC275">
        <v>0</v>
      </c>
      <c r="AD275">
        <v>1</v>
      </c>
      <c r="AE275">
        <v>0</v>
      </c>
      <c r="AF275" t="s">
        <v>76</v>
      </c>
      <c r="AG275">
        <v>0.16250000000000001</v>
      </c>
      <c r="AH275">
        <v>2</v>
      </c>
      <c r="AI275">
        <v>16483826</v>
      </c>
      <c r="AJ275">
        <v>273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ROW(Source!A126)</f>
        <v>126</v>
      </c>
      <c r="B276">
        <v>16483827</v>
      </c>
      <c r="C276">
        <v>16483816</v>
      </c>
      <c r="D276">
        <v>15249073</v>
      </c>
      <c r="E276">
        <v>1</v>
      </c>
      <c r="F276">
        <v>1</v>
      </c>
      <c r="G276">
        <v>1</v>
      </c>
      <c r="H276">
        <v>2</v>
      </c>
      <c r="I276" t="s">
        <v>698</v>
      </c>
      <c r="J276" t="s">
        <v>699</v>
      </c>
      <c r="K276" t="s">
        <v>700</v>
      </c>
      <c r="L276">
        <v>1368</v>
      </c>
      <c r="N276">
        <v>1011</v>
      </c>
      <c r="O276" t="s">
        <v>701</v>
      </c>
      <c r="P276" t="s">
        <v>701</v>
      </c>
      <c r="Q276">
        <v>1</v>
      </c>
      <c r="X276">
        <v>0.04</v>
      </c>
      <c r="Y276">
        <v>0</v>
      </c>
      <c r="Z276">
        <v>65.709999999999994</v>
      </c>
      <c r="AA276">
        <v>11.6</v>
      </c>
      <c r="AB276">
        <v>0</v>
      </c>
      <c r="AC276">
        <v>0</v>
      </c>
      <c r="AD276">
        <v>1</v>
      </c>
      <c r="AE276">
        <v>0</v>
      </c>
      <c r="AF276" t="s">
        <v>76</v>
      </c>
      <c r="AG276">
        <v>0.05</v>
      </c>
      <c r="AH276">
        <v>2</v>
      </c>
      <c r="AI276">
        <v>16483827</v>
      </c>
      <c r="AJ276">
        <v>274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ROW(Source!A126)</f>
        <v>126</v>
      </c>
      <c r="B277">
        <v>16483828</v>
      </c>
      <c r="C277">
        <v>16483816</v>
      </c>
      <c r="D277">
        <v>15167286</v>
      </c>
      <c r="E277">
        <v>1</v>
      </c>
      <c r="F277">
        <v>1</v>
      </c>
      <c r="G277">
        <v>1</v>
      </c>
      <c r="H277">
        <v>3</v>
      </c>
      <c r="I277" t="s">
        <v>782</v>
      </c>
      <c r="J277" t="s">
        <v>783</v>
      </c>
      <c r="K277" t="s">
        <v>784</v>
      </c>
      <c r="L277">
        <v>1339</v>
      </c>
      <c r="N277">
        <v>1007</v>
      </c>
      <c r="O277" t="s">
        <v>166</v>
      </c>
      <c r="P277" t="s">
        <v>166</v>
      </c>
      <c r="Q277">
        <v>1</v>
      </c>
      <c r="X277">
        <v>0.17399999999999999</v>
      </c>
      <c r="Y277">
        <v>2.44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4</v>
      </c>
      <c r="AG277">
        <v>0.17399999999999999</v>
      </c>
      <c r="AH277">
        <v>2</v>
      </c>
      <c r="AI277">
        <v>16483828</v>
      </c>
      <c r="AJ277">
        <v>275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ROW(Source!A126)</f>
        <v>126</v>
      </c>
      <c r="B278">
        <v>16483829</v>
      </c>
      <c r="C278">
        <v>16483816</v>
      </c>
      <c r="D278">
        <v>15172906</v>
      </c>
      <c r="E278">
        <v>1</v>
      </c>
      <c r="F278">
        <v>1</v>
      </c>
      <c r="G278">
        <v>1</v>
      </c>
      <c r="H278">
        <v>3</v>
      </c>
      <c r="I278" t="s">
        <v>865</v>
      </c>
      <c r="J278" t="s">
        <v>866</v>
      </c>
      <c r="K278" t="s">
        <v>867</v>
      </c>
      <c r="L278">
        <v>1348</v>
      </c>
      <c r="N278">
        <v>1009</v>
      </c>
      <c r="O278" t="s">
        <v>199</v>
      </c>
      <c r="P278" t="s">
        <v>199</v>
      </c>
      <c r="Q278">
        <v>1000</v>
      </c>
      <c r="X278">
        <v>0.9</v>
      </c>
      <c r="Y278">
        <v>11381.57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4</v>
      </c>
      <c r="AG278">
        <v>0.9</v>
      </c>
      <c r="AH278">
        <v>2</v>
      </c>
      <c r="AI278">
        <v>16483829</v>
      </c>
      <c r="AJ278">
        <v>276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ROW(Source!A126)</f>
        <v>126</v>
      </c>
      <c r="B279">
        <v>16483830</v>
      </c>
      <c r="C279">
        <v>16483816</v>
      </c>
      <c r="D279">
        <v>15203485</v>
      </c>
      <c r="E279">
        <v>1</v>
      </c>
      <c r="F279">
        <v>1</v>
      </c>
      <c r="G279">
        <v>1</v>
      </c>
      <c r="H279">
        <v>3</v>
      </c>
      <c r="I279" t="s">
        <v>868</v>
      </c>
      <c r="J279" t="s">
        <v>869</v>
      </c>
      <c r="K279" t="s">
        <v>870</v>
      </c>
      <c r="L279">
        <v>1346</v>
      </c>
      <c r="N279">
        <v>1009</v>
      </c>
      <c r="O279" t="s">
        <v>550</v>
      </c>
      <c r="P279" t="s">
        <v>550</v>
      </c>
      <c r="Q279">
        <v>1</v>
      </c>
      <c r="X279">
        <v>30</v>
      </c>
      <c r="Y279">
        <v>15.25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4</v>
      </c>
      <c r="AG279">
        <v>30</v>
      </c>
      <c r="AH279">
        <v>2</v>
      </c>
      <c r="AI279">
        <v>16483830</v>
      </c>
      <c r="AJ279">
        <v>277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ROW(Source!A127)</f>
        <v>127</v>
      </c>
      <c r="B280">
        <v>16483824</v>
      </c>
      <c r="C280">
        <v>16483816</v>
      </c>
      <c r="D280">
        <v>15430767</v>
      </c>
      <c r="E280">
        <v>1</v>
      </c>
      <c r="F280">
        <v>1</v>
      </c>
      <c r="G280">
        <v>1</v>
      </c>
      <c r="H280">
        <v>1</v>
      </c>
      <c r="I280" t="s">
        <v>719</v>
      </c>
      <c r="J280" t="s">
        <v>4</v>
      </c>
      <c r="K280" t="s">
        <v>720</v>
      </c>
      <c r="L280">
        <v>1191</v>
      </c>
      <c r="N280">
        <v>1013</v>
      </c>
      <c r="O280" t="s">
        <v>695</v>
      </c>
      <c r="P280" t="s">
        <v>695</v>
      </c>
      <c r="Q280">
        <v>1</v>
      </c>
      <c r="X280">
        <v>37.67</v>
      </c>
      <c r="Y280">
        <v>0</v>
      </c>
      <c r="Z280">
        <v>0</v>
      </c>
      <c r="AA280">
        <v>0</v>
      </c>
      <c r="AB280">
        <v>8.5299999999999994</v>
      </c>
      <c r="AC280">
        <v>0</v>
      </c>
      <c r="AD280">
        <v>1</v>
      </c>
      <c r="AE280">
        <v>1</v>
      </c>
      <c r="AF280" t="s">
        <v>77</v>
      </c>
      <c r="AG280">
        <v>43.320499999999996</v>
      </c>
      <c r="AH280">
        <v>2</v>
      </c>
      <c r="AI280">
        <v>16483824</v>
      </c>
      <c r="AJ280">
        <v>278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ROW(Source!A127)</f>
        <v>127</v>
      </c>
      <c r="B281">
        <v>16483825</v>
      </c>
      <c r="C281">
        <v>16483816</v>
      </c>
      <c r="D281">
        <v>15430395</v>
      </c>
      <c r="E281">
        <v>1</v>
      </c>
      <c r="F281">
        <v>1</v>
      </c>
      <c r="G281">
        <v>1</v>
      </c>
      <c r="H281">
        <v>1</v>
      </c>
      <c r="I281" t="s">
        <v>696</v>
      </c>
      <c r="J281" t="s">
        <v>4</v>
      </c>
      <c r="K281" t="s">
        <v>697</v>
      </c>
      <c r="L281">
        <v>1191</v>
      </c>
      <c r="N281">
        <v>1013</v>
      </c>
      <c r="O281" t="s">
        <v>695</v>
      </c>
      <c r="P281" t="s">
        <v>695</v>
      </c>
      <c r="Q281">
        <v>1</v>
      </c>
      <c r="X281">
        <v>0.17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2</v>
      </c>
      <c r="AF281" t="s">
        <v>76</v>
      </c>
      <c r="AG281">
        <v>0.21250000000000002</v>
      </c>
      <c r="AH281">
        <v>2</v>
      </c>
      <c r="AI281">
        <v>16483825</v>
      </c>
      <c r="AJ281">
        <v>279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ROW(Source!A127)</f>
        <v>127</v>
      </c>
      <c r="B282">
        <v>16483826</v>
      </c>
      <c r="C282">
        <v>16483816</v>
      </c>
      <c r="D282">
        <v>15247970</v>
      </c>
      <c r="E282">
        <v>1</v>
      </c>
      <c r="F282">
        <v>1</v>
      </c>
      <c r="G282">
        <v>1</v>
      </c>
      <c r="H282">
        <v>2</v>
      </c>
      <c r="I282" t="s">
        <v>862</v>
      </c>
      <c r="J282" t="s">
        <v>863</v>
      </c>
      <c r="K282" t="s">
        <v>864</v>
      </c>
      <c r="L282">
        <v>1368</v>
      </c>
      <c r="N282">
        <v>1011</v>
      </c>
      <c r="O282" t="s">
        <v>701</v>
      </c>
      <c r="P282" t="s">
        <v>701</v>
      </c>
      <c r="Q282">
        <v>1</v>
      </c>
      <c r="X282">
        <v>0.13</v>
      </c>
      <c r="Y282">
        <v>0</v>
      </c>
      <c r="Z282">
        <v>27.66</v>
      </c>
      <c r="AA282">
        <v>11.6</v>
      </c>
      <c r="AB282">
        <v>0</v>
      </c>
      <c r="AC282">
        <v>0</v>
      </c>
      <c r="AD282">
        <v>1</v>
      </c>
      <c r="AE282">
        <v>0</v>
      </c>
      <c r="AF282" t="s">
        <v>76</v>
      </c>
      <c r="AG282">
        <v>0.16250000000000001</v>
      </c>
      <c r="AH282">
        <v>2</v>
      </c>
      <c r="AI282">
        <v>16483826</v>
      </c>
      <c r="AJ282">
        <v>280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ROW(Source!A127)</f>
        <v>127</v>
      </c>
      <c r="B283">
        <v>16483827</v>
      </c>
      <c r="C283">
        <v>16483816</v>
      </c>
      <c r="D283">
        <v>15249073</v>
      </c>
      <c r="E283">
        <v>1</v>
      </c>
      <c r="F283">
        <v>1</v>
      </c>
      <c r="G283">
        <v>1</v>
      </c>
      <c r="H283">
        <v>2</v>
      </c>
      <c r="I283" t="s">
        <v>698</v>
      </c>
      <c r="J283" t="s">
        <v>699</v>
      </c>
      <c r="K283" t="s">
        <v>700</v>
      </c>
      <c r="L283">
        <v>1368</v>
      </c>
      <c r="N283">
        <v>1011</v>
      </c>
      <c r="O283" t="s">
        <v>701</v>
      </c>
      <c r="P283" t="s">
        <v>701</v>
      </c>
      <c r="Q283">
        <v>1</v>
      </c>
      <c r="X283">
        <v>0.04</v>
      </c>
      <c r="Y283">
        <v>0</v>
      </c>
      <c r="Z283">
        <v>65.709999999999994</v>
      </c>
      <c r="AA283">
        <v>11.6</v>
      </c>
      <c r="AB283">
        <v>0</v>
      </c>
      <c r="AC283">
        <v>0</v>
      </c>
      <c r="AD283">
        <v>1</v>
      </c>
      <c r="AE283">
        <v>0</v>
      </c>
      <c r="AF283" t="s">
        <v>76</v>
      </c>
      <c r="AG283">
        <v>0.05</v>
      </c>
      <c r="AH283">
        <v>2</v>
      </c>
      <c r="AI283">
        <v>16483827</v>
      </c>
      <c r="AJ283">
        <v>281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ROW(Source!A127)</f>
        <v>127</v>
      </c>
      <c r="B284">
        <v>16483828</v>
      </c>
      <c r="C284">
        <v>16483816</v>
      </c>
      <c r="D284">
        <v>15167286</v>
      </c>
      <c r="E284">
        <v>1</v>
      </c>
      <c r="F284">
        <v>1</v>
      </c>
      <c r="G284">
        <v>1</v>
      </c>
      <c r="H284">
        <v>3</v>
      </c>
      <c r="I284" t="s">
        <v>782</v>
      </c>
      <c r="J284" t="s">
        <v>783</v>
      </c>
      <c r="K284" t="s">
        <v>784</v>
      </c>
      <c r="L284">
        <v>1339</v>
      </c>
      <c r="N284">
        <v>1007</v>
      </c>
      <c r="O284" t="s">
        <v>166</v>
      </c>
      <c r="P284" t="s">
        <v>166</v>
      </c>
      <c r="Q284">
        <v>1</v>
      </c>
      <c r="X284">
        <v>0.17399999999999999</v>
      </c>
      <c r="Y284">
        <v>2.44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4</v>
      </c>
      <c r="AG284">
        <v>0.17399999999999999</v>
      </c>
      <c r="AH284">
        <v>2</v>
      </c>
      <c r="AI284">
        <v>16483828</v>
      </c>
      <c r="AJ284">
        <v>282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ROW(Source!A127)</f>
        <v>127</v>
      </c>
      <c r="B285">
        <v>16483829</v>
      </c>
      <c r="C285">
        <v>16483816</v>
      </c>
      <c r="D285">
        <v>15172906</v>
      </c>
      <c r="E285">
        <v>1</v>
      </c>
      <c r="F285">
        <v>1</v>
      </c>
      <c r="G285">
        <v>1</v>
      </c>
      <c r="H285">
        <v>3</v>
      </c>
      <c r="I285" t="s">
        <v>865</v>
      </c>
      <c r="J285" t="s">
        <v>866</v>
      </c>
      <c r="K285" t="s">
        <v>867</v>
      </c>
      <c r="L285">
        <v>1348</v>
      </c>
      <c r="N285">
        <v>1009</v>
      </c>
      <c r="O285" t="s">
        <v>199</v>
      </c>
      <c r="P285" t="s">
        <v>199</v>
      </c>
      <c r="Q285">
        <v>1000</v>
      </c>
      <c r="X285">
        <v>0.9</v>
      </c>
      <c r="Y285">
        <v>11381.57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4</v>
      </c>
      <c r="AG285">
        <v>0.9</v>
      </c>
      <c r="AH285">
        <v>2</v>
      </c>
      <c r="AI285">
        <v>16483829</v>
      </c>
      <c r="AJ285">
        <v>283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ROW(Source!A127)</f>
        <v>127</v>
      </c>
      <c r="B286">
        <v>16483830</v>
      </c>
      <c r="C286">
        <v>16483816</v>
      </c>
      <c r="D286">
        <v>15203485</v>
      </c>
      <c r="E286">
        <v>1</v>
      </c>
      <c r="F286">
        <v>1</v>
      </c>
      <c r="G286">
        <v>1</v>
      </c>
      <c r="H286">
        <v>3</v>
      </c>
      <c r="I286" t="s">
        <v>868</v>
      </c>
      <c r="J286" t="s">
        <v>869</v>
      </c>
      <c r="K286" t="s">
        <v>870</v>
      </c>
      <c r="L286">
        <v>1346</v>
      </c>
      <c r="N286">
        <v>1009</v>
      </c>
      <c r="O286" t="s">
        <v>550</v>
      </c>
      <c r="P286" t="s">
        <v>550</v>
      </c>
      <c r="Q286">
        <v>1</v>
      </c>
      <c r="X286">
        <v>30</v>
      </c>
      <c r="Y286">
        <v>15.25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4</v>
      </c>
      <c r="AG286">
        <v>30</v>
      </c>
      <c r="AH286">
        <v>2</v>
      </c>
      <c r="AI286">
        <v>16483830</v>
      </c>
      <c r="AJ286">
        <v>284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ROW(Source!A128)</f>
        <v>128</v>
      </c>
      <c r="B287">
        <v>16483832</v>
      </c>
      <c r="C287">
        <v>16483831</v>
      </c>
      <c r="D287">
        <v>15432356</v>
      </c>
      <c r="E287">
        <v>1</v>
      </c>
      <c r="F287">
        <v>1</v>
      </c>
      <c r="G287">
        <v>1</v>
      </c>
      <c r="H287">
        <v>1</v>
      </c>
      <c r="I287" t="s">
        <v>871</v>
      </c>
      <c r="J287" t="s">
        <v>4</v>
      </c>
      <c r="K287" t="s">
        <v>872</v>
      </c>
      <c r="L287">
        <v>1191</v>
      </c>
      <c r="N287">
        <v>1013</v>
      </c>
      <c r="O287" t="s">
        <v>695</v>
      </c>
      <c r="P287" t="s">
        <v>695</v>
      </c>
      <c r="Q287">
        <v>1</v>
      </c>
      <c r="X287">
        <v>31.41</v>
      </c>
      <c r="Y287">
        <v>0</v>
      </c>
      <c r="Z287">
        <v>0</v>
      </c>
      <c r="AA287">
        <v>0</v>
      </c>
      <c r="AB287">
        <v>8.31</v>
      </c>
      <c r="AC287">
        <v>0</v>
      </c>
      <c r="AD287">
        <v>1</v>
      </c>
      <c r="AE287">
        <v>1</v>
      </c>
      <c r="AF287" t="s">
        <v>77</v>
      </c>
      <c r="AG287">
        <v>36.121499999999997</v>
      </c>
      <c r="AH287">
        <v>2</v>
      </c>
      <c r="AI287">
        <v>16483832</v>
      </c>
      <c r="AJ287">
        <v>285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ROW(Source!A128)</f>
        <v>128</v>
      </c>
      <c r="B288">
        <v>16483833</v>
      </c>
      <c r="C288">
        <v>16483831</v>
      </c>
      <c r="D288">
        <v>15430395</v>
      </c>
      <c r="E288">
        <v>1</v>
      </c>
      <c r="F288">
        <v>1</v>
      </c>
      <c r="G288">
        <v>1</v>
      </c>
      <c r="H288">
        <v>1</v>
      </c>
      <c r="I288" t="s">
        <v>696</v>
      </c>
      <c r="J288" t="s">
        <v>4</v>
      </c>
      <c r="K288" t="s">
        <v>697</v>
      </c>
      <c r="L288">
        <v>1191</v>
      </c>
      <c r="N288">
        <v>1013</v>
      </c>
      <c r="O288" t="s">
        <v>695</v>
      </c>
      <c r="P288" t="s">
        <v>695</v>
      </c>
      <c r="Q288">
        <v>1</v>
      </c>
      <c r="X288">
        <v>0.82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2</v>
      </c>
      <c r="AF288" t="s">
        <v>76</v>
      </c>
      <c r="AG288">
        <v>1.0249999999999999</v>
      </c>
      <c r="AH288">
        <v>2</v>
      </c>
      <c r="AI288">
        <v>16483833</v>
      </c>
      <c r="AJ288">
        <v>286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ROW(Source!A128)</f>
        <v>128</v>
      </c>
      <c r="B289">
        <v>16483834</v>
      </c>
      <c r="C289">
        <v>16483831</v>
      </c>
      <c r="D289">
        <v>15247974</v>
      </c>
      <c r="E289">
        <v>1</v>
      </c>
      <c r="F289">
        <v>1</v>
      </c>
      <c r="G289">
        <v>1</v>
      </c>
      <c r="H289">
        <v>2</v>
      </c>
      <c r="I289" t="s">
        <v>716</v>
      </c>
      <c r="J289" t="s">
        <v>717</v>
      </c>
      <c r="K289" t="s">
        <v>718</v>
      </c>
      <c r="L289">
        <v>1368</v>
      </c>
      <c r="N289">
        <v>1011</v>
      </c>
      <c r="O289" t="s">
        <v>701</v>
      </c>
      <c r="P289" t="s">
        <v>701</v>
      </c>
      <c r="Q289">
        <v>1</v>
      </c>
      <c r="X289">
        <v>0.34</v>
      </c>
      <c r="Y289">
        <v>0</v>
      </c>
      <c r="Z289">
        <v>31.26</v>
      </c>
      <c r="AA289">
        <v>13.5</v>
      </c>
      <c r="AB289">
        <v>0</v>
      </c>
      <c r="AC289">
        <v>0</v>
      </c>
      <c r="AD289">
        <v>1</v>
      </c>
      <c r="AE289">
        <v>0</v>
      </c>
      <c r="AF289" t="s">
        <v>76</v>
      </c>
      <c r="AG289">
        <v>0.42500000000000004</v>
      </c>
      <c r="AH289">
        <v>2</v>
      </c>
      <c r="AI289">
        <v>16483834</v>
      </c>
      <c r="AJ289">
        <v>287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ROW(Source!A128)</f>
        <v>128</v>
      </c>
      <c r="B290">
        <v>16483835</v>
      </c>
      <c r="C290">
        <v>16483831</v>
      </c>
      <c r="D290">
        <v>15249073</v>
      </c>
      <c r="E290">
        <v>1</v>
      </c>
      <c r="F290">
        <v>1</v>
      </c>
      <c r="G290">
        <v>1</v>
      </c>
      <c r="H290">
        <v>2</v>
      </c>
      <c r="I290" t="s">
        <v>698</v>
      </c>
      <c r="J290" t="s">
        <v>699</v>
      </c>
      <c r="K290" t="s">
        <v>700</v>
      </c>
      <c r="L290">
        <v>1368</v>
      </c>
      <c r="N290">
        <v>1011</v>
      </c>
      <c r="O290" t="s">
        <v>701</v>
      </c>
      <c r="P290" t="s">
        <v>701</v>
      </c>
      <c r="Q290">
        <v>1</v>
      </c>
      <c r="X290">
        <v>0.48</v>
      </c>
      <c r="Y290">
        <v>0</v>
      </c>
      <c r="Z290">
        <v>65.709999999999994</v>
      </c>
      <c r="AA290">
        <v>11.6</v>
      </c>
      <c r="AB290">
        <v>0</v>
      </c>
      <c r="AC290">
        <v>0</v>
      </c>
      <c r="AD290">
        <v>1</v>
      </c>
      <c r="AE290">
        <v>0</v>
      </c>
      <c r="AF290" t="s">
        <v>76</v>
      </c>
      <c r="AG290">
        <v>0.6</v>
      </c>
      <c r="AH290">
        <v>2</v>
      </c>
      <c r="AI290">
        <v>16483835</v>
      </c>
      <c r="AJ290">
        <v>288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ROW(Source!A128)</f>
        <v>128</v>
      </c>
      <c r="B291">
        <v>16483836</v>
      </c>
      <c r="C291">
        <v>16483831</v>
      </c>
      <c r="D291">
        <v>15250178</v>
      </c>
      <c r="E291">
        <v>1</v>
      </c>
      <c r="F291">
        <v>1</v>
      </c>
      <c r="G291">
        <v>1</v>
      </c>
      <c r="H291">
        <v>2</v>
      </c>
      <c r="I291" t="s">
        <v>873</v>
      </c>
      <c r="J291" t="s">
        <v>874</v>
      </c>
      <c r="K291" t="s">
        <v>875</v>
      </c>
      <c r="L291">
        <v>1368</v>
      </c>
      <c r="N291">
        <v>1011</v>
      </c>
      <c r="O291" t="s">
        <v>701</v>
      </c>
      <c r="P291" t="s">
        <v>701</v>
      </c>
      <c r="Q291">
        <v>1</v>
      </c>
      <c r="X291">
        <v>5.3</v>
      </c>
      <c r="Y291">
        <v>0</v>
      </c>
      <c r="Z291">
        <v>3.4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76</v>
      </c>
      <c r="AG291">
        <v>6.625</v>
      </c>
      <c r="AH291">
        <v>2</v>
      </c>
      <c r="AI291">
        <v>16483836</v>
      </c>
      <c r="AJ291">
        <v>289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ROW(Source!A128)</f>
        <v>128</v>
      </c>
      <c r="B292">
        <v>16483837</v>
      </c>
      <c r="C292">
        <v>16483831</v>
      </c>
      <c r="D292">
        <v>15162736</v>
      </c>
      <c r="E292">
        <v>17</v>
      </c>
      <c r="F292">
        <v>1</v>
      </c>
      <c r="G292">
        <v>1</v>
      </c>
      <c r="H292">
        <v>3</v>
      </c>
      <c r="I292" t="s">
        <v>238</v>
      </c>
      <c r="J292" t="s">
        <v>4</v>
      </c>
      <c r="K292" t="s">
        <v>239</v>
      </c>
      <c r="L292">
        <v>1327</v>
      </c>
      <c r="N292">
        <v>1005</v>
      </c>
      <c r="O292" t="s">
        <v>17</v>
      </c>
      <c r="P292" t="s">
        <v>17</v>
      </c>
      <c r="Q292">
        <v>1</v>
      </c>
      <c r="X292">
        <v>102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 t="s">
        <v>4</v>
      </c>
      <c r="AG292">
        <v>102</v>
      </c>
      <c r="AH292">
        <v>2</v>
      </c>
      <c r="AI292">
        <v>16483837</v>
      </c>
      <c r="AJ292">
        <v>290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ROW(Source!A128)</f>
        <v>128</v>
      </c>
      <c r="B293">
        <v>16483838</v>
      </c>
      <c r="C293">
        <v>16483831</v>
      </c>
      <c r="D293">
        <v>15162739</v>
      </c>
      <c r="E293">
        <v>17</v>
      </c>
      <c r="F293">
        <v>1</v>
      </c>
      <c r="G293">
        <v>1</v>
      </c>
      <c r="H293">
        <v>3</v>
      </c>
      <c r="I293" t="s">
        <v>1098</v>
      </c>
      <c r="J293" t="s">
        <v>4</v>
      </c>
      <c r="K293" t="s">
        <v>1099</v>
      </c>
      <c r="L293">
        <v>1308</v>
      </c>
      <c r="N293">
        <v>1003</v>
      </c>
      <c r="O293" t="s">
        <v>38</v>
      </c>
      <c r="P293" t="s">
        <v>38</v>
      </c>
      <c r="Q293">
        <v>100</v>
      </c>
      <c r="X293">
        <v>0.68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 t="s">
        <v>4</v>
      </c>
      <c r="AG293">
        <v>0.68</v>
      </c>
      <c r="AH293">
        <v>3</v>
      </c>
      <c r="AI293">
        <v>-1</v>
      </c>
      <c r="AJ293" t="s">
        <v>4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ROW(Source!A129)</f>
        <v>129</v>
      </c>
      <c r="B294">
        <v>16483832</v>
      </c>
      <c r="C294">
        <v>16483831</v>
      </c>
      <c r="D294">
        <v>15432356</v>
      </c>
      <c r="E294">
        <v>1</v>
      </c>
      <c r="F294">
        <v>1</v>
      </c>
      <c r="G294">
        <v>1</v>
      </c>
      <c r="H294">
        <v>1</v>
      </c>
      <c r="I294" t="s">
        <v>871</v>
      </c>
      <c r="J294" t="s">
        <v>4</v>
      </c>
      <c r="K294" t="s">
        <v>872</v>
      </c>
      <c r="L294">
        <v>1191</v>
      </c>
      <c r="N294">
        <v>1013</v>
      </c>
      <c r="O294" t="s">
        <v>695</v>
      </c>
      <c r="P294" t="s">
        <v>695</v>
      </c>
      <c r="Q294">
        <v>1</v>
      </c>
      <c r="X294">
        <v>31.41</v>
      </c>
      <c r="Y294">
        <v>0</v>
      </c>
      <c r="Z294">
        <v>0</v>
      </c>
      <c r="AA294">
        <v>0</v>
      </c>
      <c r="AB294">
        <v>8.31</v>
      </c>
      <c r="AC294">
        <v>0</v>
      </c>
      <c r="AD294">
        <v>1</v>
      </c>
      <c r="AE294">
        <v>1</v>
      </c>
      <c r="AF294" t="s">
        <v>77</v>
      </c>
      <c r="AG294">
        <v>36.121499999999997</v>
      </c>
      <c r="AH294">
        <v>2</v>
      </c>
      <c r="AI294">
        <v>16483832</v>
      </c>
      <c r="AJ294">
        <v>292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ROW(Source!A129)</f>
        <v>129</v>
      </c>
      <c r="B295">
        <v>16483833</v>
      </c>
      <c r="C295">
        <v>16483831</v>
      </c>
      <c r="D295">
        <v>15430395</v>
      </c>
      <c r="E295">
        <v>1</v>
      </c>
      <c r="F295">
        <v>1</v>
      </c>
      <c r="G295">
        <v>1</v>
      </c>
      <c r="H295">
        <v>1</v>
      </c>
      <c r="I295" t="s">
        <v>696</v>
      </c>
      <c r="J295" t="s">
        <v>4</v>
      </c>
      <c r="K295" t="s">
        <v>697</v>
      </c>
      <c r="L295">
        <v>1191</v>
      </c>
      <c r="N295">
        <v>1013</v>
      </c>
      <c r="O295" t="s">
        <v>695</v>
      </c>
      <c r="P295" t="s">
        <v>695</v>
      </c>
      <c r="Q295">
        <v>1</v>
      </c>
      <c r="X295">
        <v>0.82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2</v>
      </c>
      <c r="AF295" t="s">
        <v>76</v>
      </c>
      <c r="AG295">
        <v>1.0249999999999999</v>
      </c>
      <c r="AH295">
        <v>2</v>
      </c>
      <c r="AI295">
        <v>16483833</v>
      </c>
      <c r="AJ295">
        <v>293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ROW(Source!A129)</f>
        <v>129</v>
      </c>
      <c r="B296">
        <v>16483834</v>
      </c>
      <c r="C296">
        <v>16483831</v>
      </c>
      <c r="D296">
        <v>15247974</v>
      </c>
      <c r="E296">
        <v>1</v>
      </c>
      <c r="F296">
        <v>1</v>
      </c>
      <c r="G296">
        <v>1</v>
      </c>
      <c r="H296">
        <v>2</v>
      </c>
      <c r="I296" t="s">
        <v>716</v>
      </c>
      <c r="J296" t="s">
        <v>717</v>
      </c>
      <c r="K296" t="s">
        <v>718</v>
      </c>
      <c r="L296">
        <v>1368</v>
      </c>
      <c r="N296">
        <v>1011</v>
      </c>
      <c r="O296" t="s">
        <v>701</v>
      </c>
      <c r="P296" t="s">
        <v>701</v>
      </c>
      <c r="Q296">
        <v>1</v>
      </c>
      <c r="X296">
        <v>0.34</v>
      </c>
      <c r="Y296">
        <v>0</v>
      </c>
      <c r="Z296">
        <v>31.26</v>
      </c>
      <c r="AA296">
        <v>13.5</v>
      </c>
      <c r="AB296">
        <v>0</v>
      </c>
      <c r="AC296">
        <v>0</v>
      </c>
      <c r="AD296">
        <v>1</v>
      </c>
      <c r="AE296">
        <v>0</v>
      </c>
      <c r="AF296" t="s">
        <v>76</v>
      </c>
      <c r="AG296">
        <v>0.42500000000000004</v>
      </c>
      <c r="AH296">
        <v>2</v>
      </c>
      <c r="AI296">
        <v>16483834</v>
      </c>
      <c r="AJ296">
        <v>294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ROW(Source!A129)</f>
        <v>129</v>
      </c>
      <c r="B297">
        <v>16483835</v>
      </c>
      <c r="C297">
        <v>16483831</v>
      </c>
      <c r="D297">
        <v>15249073</v>
      </c>
      <c r="E297">
        <v>1</v>
      </c>
      <c r="F297">
        <v>1</v>
      </c>
      <c r="G297">
        <v>1</v>
      </c>
      <c r="H297">
        <v>2</v>
      </c>
      <c r="I297" t="s">
        <v>698</v>
      </c>
      <c r="J297" t="s">
        <v>699</v>
      </c>
      <c r="K297" t="s">
        <v>700</v>
      </c>
      <c r="L297">
        <v>1368</v>
      </c>
      <c r="N297">
        <v>1011</v>
      </c>
      <c r="O297" t="s">
        <v>701</v>
      </c>
      <c r="P297" t="s">
        <v>701</v>
      </c>
      <c r="Q297">
        <v>1</v>
      </c>
      <c r="X297">
        <v>0.48</v>
      </c>
      <c r="Y297">
        <v>0</v>
      </c>
      <c r="Z297">
        <v>65.709999999999994</v>
      </c>
      <c r="AA297">
        <v>11.6</v>
      </c>
      <c r="AB297">
        <v>0</v>
      </c>
      <c r="AC297">
        <v>0</v>
      </c>
      <c r="AD297">
        <v>1</v>
      </c>
      <c r="AE297">
        <v>0</v>
      </c>
      <c r="AF297" t="s">
        <v>76</v>
      </c>
      <c r="AG297">
        <v>0.6</v>
      </c>
      <c r="AH297">
        <v>2</v>
      </c>
      <c r="AI297">
        <v>16483835</v>
      </c>
      <c r="AJ297">
        <v>295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ROW(Source!A129)</f>
        <v>129</v>
      </c>
      <c r="B298">
        <v>16483836</v>
      </c>
      <c r="C298">
        <v>16483831</v>
      </c>
      <c r="D298">
        <v>15250178</v>
      </c>
      <c r="E298">
        <v>1</v>
      </c>
      <c r="F298">
        <v>1</v>
      </c>
      <c r="G298">
        <v>1</v>
      </c>
      <c r="H298">
        <v>2</v>
      </c>
      <c r="I298" t="s">
        <v>873</v>
      </c>
      <c r="J298" t="s">
        <v>874</v>
      </c>
      <c r="K298" t="s">
        <v>875</v>
      </c>
      <c r="L298">
        <v>1368</v>
      </c>
      <c r="N298">
        <v>1011</v>
      </c>
      <c r="O298" t="s">
        <v>701</v>
      </c>
      <c r="P298" t="s">
        <v>701</v>
      </c>
      <c r="Q298">
        <v>1</v>
      </c>
      <c r="X298">
        <v>5.3</v>
      </c>
      <c r="Y298">
        <v>0</v>
      </c>
      <c r="Z298">
        <v>3.4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76</v>
      </c>
      <c r="AG298">
        <v>6.625</v>
      </c>
      <c r="AH298">
        <v>2</v>
      </c>
      <c r="AI298">
        <v>16483836</v>
      </c>
      <c r="AJ298">
        <v>296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ROW(Source!A129)</f>
        <v>129</v>
      </c>
      <c r="B299">
        <v>16483837</v>
      </c>
      <c r="C299">
        <v>16483831</v>
      </c>
      <c r="D299">
        <v>15162736</v>
      </c>
      <c r="E299">
        <v>17</v>
      </c>
      <c r="F299">
        <v>1</v>
      </c>
      <c r="G299">
        <v>1</v>
      </c>
      <c r="H299">
        <v>3</v>
      </c>
      <c r="I299" t="s">
        <v>238</v>
      </c>
      <c r="J299" t="s">
        <v>4</v>
      </c>
      <c r="K299" t="s">
        <v>239</v>
      </c>
      <c r="L299">
        <v>1327</v>
      </c>
      <c r="N299">
        <v>1005</v>
      </c>
      <c r="O299" t="s">
        <v>17</v>
      </c>
      <c r="P299" t="s">
        <v>17</v>
      </c>
      <c r="Q299">
        <v>1</v>
      </c>
      <c r="X299">
        <v>102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 t="s">
        <v>4</v>
      </c>
      <c r="AG299">
        <v>102</v>
      </c>
      <c r="AH299">
        <v>2</v>
      </c>
      <c r="AI299">
        <v>16483837</v>
      </c>
      <c r="AJ299">
        <v>297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ROW(Source!A129)</f>
        <v>129</v>
      </c>
      <c r="B300">
        <v>16483838</v>
      </c>
      <c r="C300">
        <v>16483831</v>
      </c>
      <c r="D300">
        <v>15162739</v>
      </c>
      <c r="E300">
        <v>17</v>
      </c>
      <c r="F300">
        <v>1</v>
      </c>
      <c r="G300">
        <v>1</v>
      </c>
      <c r="H300">
        <v>3</v>
      </c>
      <c r="I300" t="s">
        <v>1098</v>
      </c>
      <c r="J300" t="s">
        <v>4</v>
      </c>
      <c r="K300" t="s">
        <v>1099</v>
      </c>
      <c r="L300">
        <v>1308</v>
      </c>
      <c r="N300">
        <v>1003</v>
      </c>
      <c r="O300" t="s">
        <v>38</v>
      </c>
      <c r="P300" t="s">
        <v>38</v>
      </c>
      <c r="Q300">
        <v>100</v>
      </c>
      <c r="X300">
        <v>0.68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 t="s">
        <v>4</v>
      </c>
      <c r="AG300">
        <v>0.68</v>
      </c>
      <c r="AH300">
        <v>3</v>
      </c>
      <c r="AI300">
        <v>-1</v>
      </c>
      <c r="AJ300" t="s">
        <v>4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ROW(Source!A134)</f>
        <v>134</v>
      </c>
      <c r="B301">
        <v>16483862</v>
      </c>
      <c r="C301">
        <v>16483843</v>
      </c>
      <c r="D301">
        <v>15438286</v>
      </c>
      <c r="E301">
        <v>1</v>
      </c>
      <c r="F301">
        <v>1</v>
      </c>
      <c r="G301">
        <v>1</v>
      </c>
      <c r="H301">
        <v>1</v>
      </c>
      <c r="I301" t="s">
        <v>876</v>
      </c>
      <c r="J301" t="s">
        <v>4</v>
      </c>
      <c r="K301" t="s">
        <v>877</v>
      </c>
      <c r="L301">
        <v>1191</v>
      </c>
      <c r="N301">
        <v>1013</v>
      </c>
      <c r="O301" t="s">
        <v>695</v>
      </c>
      <c r="P301" t="s">
        <v>695</v>
      </c>
      <c r="Q301">
        <v>1</v>
      </c>
      <c r="X301">
        <v>6.68</v>
      </c>
      <c r="Y301">
        <v>0</v>
      </c>
      <c r="Z301">
        <v>0</v>
      </c>
      <c r="AA301">
        <v>0</v>
      </c>
      <c r="AB301">
        <v>9.18</v>
      </c>
      <c r="AC301">
        <v>0</v>
      </c>
      <c r="AD301">
        <v>1</v>
      </c>
      <c r="AE301">
        <v>1</v>
      </c>
      <c r="AF301" t="s">
        <v>77</v>
      </c>
      <c r="AG301">
        <v>7.6819999999999995</v>
      </c>
      <c r="AH301">
        <v>2</v>
      </c>
      <c r="AI301">
        <v>16483862</v>
      </c>
      <c r="AJ301">
        <v>299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ROW(Source!A134)</f>
        <v>134</v>
      </c>
      <c r="B302">
        <v>16483863</v>
      </c>
      <c r="C302">
        <v>16483843</v>
      </c>
      <c r="D302">
        <v>15430395</v>
      </c>
      <c r="E302">
        <v>1</v>
      </c>
      <c r="F302">
        <v>1</v>
      </c>
      <c r="G302">
        <v>1</v>
      </c>
      <c r="H302">
        <v>1</v>
      </c>
      <c r="I302" t="s">
        <v>696</v>
      </c>
      <c r="J302" t="s">
        <v>4</v>
      </c>
      <c r="K302" t="s">
        <v>697</v>
      </c>
      <c r="L302">
        <v>1191</v>
      </c>
      <c r="N302">
        <v>1013</v>
      </c>
      <c r="O302" t="s">
        <v>695</v>
      </c>
      <c r="P302" t="s">
        <v>695</v>
      </c>
      <c r="Q302">
        <v>1</v>
      </c>
      <c r="X302">
        <v>0.04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2</v>
      </c>
      <c r="AF302" t="s">
        <v>76</v>
      </c>
      <c r="AG302">
        <v>0.05</v>
      </c>
      <c r="AH302">
        <v>2</v>
      </c>
      <c r="AI302">
        <v>16483863</v>
      </c>
      <c r="AJ302">
        <v>300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ROW(Source!A134)</f>
        <v>134</v>
      </c>
      <c r="B303">
        <v>16483864</v>
      </c>
      <c r="C303">
        <v>16483843</v>
      </c>
      <c r="D303">
        <v>15247974</v>
      </c>
      <c r="E303">
        <v>1</v>
      </c>
      <c r="F303">
        <v>1</v>
      </c>
      <c r="G303">
        <v>1</v>
      </c>
      <c r="H303">
        <v>2</v>
      </c>
      <c r="I303" t="s">
        <v>716</v>
      </c>
      <c r="J303" t="s">
        <v>717</v>
      </c>
      <c r="K303" t="s">
        <v>718</v>
      </c>
      <c r="L303">
        <v>1368</v>
      </c>
      <c r="N303">
        <v>1011</v>
      </c>
      <c r="O303" t="s">
        <v>701</v>
      </c>
      <c r="P303" t="s">
        <v>701</v>
      </c>
      <c r="Q303">
        <v>1</v>
      </c>
      <c r="X303">
        <v>5.0000000000000001E-3</v>
      </c>
      <c r="Y303">
        <v>0</v>
      </c>
      <c r="Z303">
        <v>31.26</v>
      </c>
      <c r="AA303">
        <v>13.5</v>
      </c>
      <c r="AB303">
        <v>0</v>
      </c>
      <c r="AC303">
        <v>0</v>
      </c>
      <c r="AD303">
        <v>1</v>
      </c>
      <c r="AE303">
        <v>0</v>
      </c>
      <c r="AF303" t="s">
        <v>76</v>
      </c>
      <c r="AG303">
        <v>6.2500000000000003E-3</v>
      </c>
      <c r="AH303">
        <v>2</v>
      </c>
      <c r="AI303">
        <v>16483864</v>
      </c>
      <c r="AJ303">
        <v>301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ROW(Source!A134)</f>
        <v>134</v>
      </c>
      <c r="B304">
        <v>16483865</v>
      </c>
      <c r="C304">
        <v>16483843</v>
      </c>
      <c r="D304">
        <v>15249073</v>
      </c>
      <c r="E304">
        <v>1</v>
      </c>
      <c r="F304">
        <v>1</v>
      </c>
      <c r="G304">
        <v>1</v>
      </c>
      <c r="H304">
        <v>2</v>
      </c>
      <c r="I304" t="s">
        <v>698</v>
      </c>
      <c r="J304" t="s">
        <v>699</v>
      </c>
      <c r="K304" t="s">
        <v>700</v>
      </c>
      <c r="L304">
        <v>1368</v>
      </c>
      <c r="N304">
        <v>1011</v>
      </c>
      <c r="O304" t="s">
        <v>701</v>
      </c>
      <c r="P304" t="s">
        <v>701</v>
      </c>
      <c r="Q304">
        <v>1</v>
      </c>
      <c r="X304">
        <v>0.03</v>
      </c>
      <c r="Y304">
        <v>0</v>
      </c>
      <c r="Z304">
        <v>65.709999999999994</v>
      </c>
      <c r="AA304">
        <v>11.6</v>
      </c>
      <c r="AB304">
        <v>0</v>
      </c>
      <c r="AC304">
        <v>0</v>
      </c>
      <c r="AD304">
        <v>1</v>
      </c>
      <c r="AE304">
        <v>0</v>
      </c>
      <c r="AF304" t="s">
        <v>76</v>
      </c>
      <c r="AG304">
        <v>3.7499999999999999E-2</v>
      </c>
      <c r="AH304">
        <v>2</v>
      </c>
      <c r="AI304">
        <v>16483865</v>
      </c>
      <c r="AJ304">
        <v>302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ROW(Source!A134)</f>
        <v>134</v>
      </c>
      <c r="B305">
        <v>16483866</v>
      </c>
      <c r="C305">
        <v>16483843</v>
      </c>
      <c r="D305">
        <v>15169972</v>
      </c>
      <c r="E305">
        <v>1</v>
      </c>
      <c r="F305">
        <v>1</v>
      </c>
      <c r="G305">
        <v>1</v>
      </c>
      <c r="H305">
        <v>3</v>
      </c>
      <c r="I305" t="s">
        <v>878</v>
      </c>
      <c r="J305" t="s">
        <v>879</v>
      </c>
      <c r="K305" t="s">
        <v>880</v>
      </c>
      <c r="L305">
        <v>1355</v>
      </c>
      <c r="N305">
        <v>1010</v>
      </c>
      <c r="O305" t="s">
        <v>258</v>
      </c>
      <c r="P305" t="s">
        <v>258</v>
      </c>
      <c r="Q305">
        <v>100</v>
      </c>
      <c r="X305">
        <v>2.63</v>
      </c>
      <c r="Y305">
        <v>12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4</v>
      </c>
      <c r="AG305">
        <v>2.63</v>
      </c>
      <c r="AH305">
        <v>2</v>
      </c>
      <c r="AI305">
        <v>16483866</v>
      </c>
      <c r="AJ305">
        <v>303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ROW(Source!A134)</f>
        <v>134</v>
      </c>
      <c r="B306">
        <v>16483867</v>
      </c>
      <c r="C306">
        <v>16483843</v>
      </c>
      <c r="D306">
        <v>15170075</v>
      </c>
      <c r="E306">
        <v>1</v>
      </c>
      <c r="F306">
        <v>1</v>
      </c>
      <c r="G306">
        <v>1</v>
      </c>
      <c r="H306">
        <v>3</v>
      </c>
      <c r="I306" t="s">
        <v>881</v>
      </c>
      <c r="J306" t="s">
        <v>882</v>
      </c>
      <c r="K306" t="s">
        <v>883</v>
      </c>
      <c r="L306">
        <v>1356</v>
      </c>
      <c r="N306">
        <v>1010</v>
      </c>
      <c r="O306" t="s">
        <v>127</v>
      </c>
      <c r="P306" t="s">
        <v>127</v>
      </c>
      <c r="Q306">
        <v>1000</v>
      </c>
      <c r="X306">
        <v>0.26300000000000001</v>
      </c>
      <c r="Y306">
        <v>160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4</v>
      </c>
      <c r="AG306">
        <v>0.26300000000000001</v>
      </c>
      <c r="AH306">
        <v>2</v>
      </c>
      <c r="AI306">
        <v>16483867</v>
      </c>
      <c r="AJ306">
        <v>304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ROW(Source!A134)</f>
        <v>134</v>
      </c>
      <c r="B307">
        <v>16483868</v>
      </c>
      <c r="C307">
        <v>16483843</v>
      </c>
      <c r="D307">
        <v>15162756</v>
      </c>
      <c r="E307">
        <v>17</v>
      </c>
      <c r="F307">
        <v>1</v>
      </c>
      <c r="G307">
        <v>1</v>
      </c>
      <c r="H307">
        <v>3</v>
      </c>
      <c r="I307" t="s">
        <v>249</v>
      </c>
      <c r="J307" t="s">
        <v>4</v>
      </c>
      <c r="K307" t="s">
        <v>250</v>
      </c>
      <c r="L307">
        <v>1301</v>
      </c>
      <c r="N307">
        <v>1003</v>
      </c>
      <c r="O307" t="s">
        <v>147</v>
      </c>
      <c r="P307" t="s">
        <v>147</v>
      </c>
      <c r="Q307">
        <v>1</v>
      </c>
      <c r="X307">
        <v>101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 t="s">
        <v>4</v>
      </c>
      <c r="AG307">
        <v>101</v>
      </c>
      <c r="AH307">
        <v>2</v>
      </c>
      <c r="AI307">
        <v>16483868</v>
      </c>
      <c r="AJ307">
        <v>305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ROW(Source!A134)</f>
        <v>134</v>
      </c>
      <c r="B308">
        <v>16483869</v>
      </c>
      <c r="C308">
        <v>16483843</v>
      </c>
      <c r="D308">
        <v>15162763</v>
      </c>
      <c r="E308">
        <v>17</v>
      </c>
      <c r="F308">
        <v>1</v>
      </c>
      <c r="G308">
        <v>1</v>
      </c>
      <c r="H308">
        <v>3</v>
      </c>
      <c r="I308" t="s">
        <v>277</v>
      </c>
      <c r="J308" t="s">
        <v>4</v>
      </c>
      <c r="K308" t="s">
        <v>278</v>
      </c>
      <c r="L308">
        <v>1354</v>
      </c>
      <c r="N308">
        <v>1010</v>
      </c>
      <c r="O308" t="s">
        <v>82</v>
      </c>
      <c r="P308" t="s">
        <v>82</v>
      </c>
      <c r="Q308">
        <v>1</v>
      </c>
      <c r="X308">
        <v>7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 t="s">
        <v>4</v>
      </c>
      <c r="AG308">
        <v>7</v>
      </c>
      <c r="AH308">
        <v>2</v>
      </c>
      <c r="AI308">
        <v>16483869</v>
      </c>
      <c r="AJ308">
        <v>307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ROW(Source!A134)</f>
        <v>134</v>
      </c>
      <c r="B309">
        <v>16483870</v>
      </c>
      <c r="C309">
        <v>16483843</v>
      </c>
      <c r="D309">
        <v>15162762</v>
      </c>
      <c r="E309">
        <v>17</v>
      </c>
      <c r="F309">
        <v>1</v>
      </c>
      <c r="G309">
        <v>1</v>
      </c>
      <c r="H309">
        <v>3</v>
      </c>
      <c r="I309" t="s">
        <v>277</v>
      </c>
      <c r="J309" t="s">
        <v>4</v>
      </c>
      <c r="K309" t="s">
        <v>280</v>
      </c>
      <c r="L309">
        <v>1354</v>
      </c>
      <c r="N309">
        <v>1010</v>
      </c>
      <c r="O309" t="s">
        <v>82</v>
      </c>
      <c r="P309" t="s">
        <v>82</v>
      </c>
      <c r="Q309">
        <v>1</v>
      </c>
      <c r="X309">
        <v>7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 t="s">
        <v>4</v>
      </c>
      <c r="AG309">
        <v>7</v>
      </c>
      <c r="AH309">
        <v>2</v>
      </c>
      <c r="AI309">
        <v>16483870</v>
      </c>
      <c r="AJ309">
        <v>308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ROW(Source!A134)</f>
        <v>134</v>
      </c>
      <c r="B310">
        <v>16483871</v>
      </c>
      <c r="C310">
        <v>16483843</v>
      </c>
      <c r="D310">
        <v>15162761</v>
      </c>
      <c r="E310">
        <v>17</v>
      </c>
      <c r="F310">
        <v>1</v>
      </c>
      <c r="G310">
        <v>1</v>
      </c>
      <c r="H310">
        <v>3</v>
      </c>
      <c r="I310" t="s">
        <v>277</v>
      </c>
      <c r="J310" t="s">
        <v>4</v>
      </c>
      <c r="K310" t="s">
        <v>282</v>
      </c>
      <c r="L310">
        <v>1354</v>
      </c>
      <c r="N310">
        <v>1010</v>
      </c>
      <c r="O310" t="s">
        <v>82</v>
      </c>
      <c r="P310" t="s">
        <v>82</v>
      </c>
      <c r="Q310">
        <v>1</v>
      </c>
      <c r="X310">
        <v>40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 t="s">
        <v>4</v>
      </c>
      <c r="AG310">
        <v>40</v>
      </c>
      <c r="AH310">
        <v>2</v>
      </c>
      <c r="AI310">
        <v>16483871</v>
      </c>
      <c r="AJ310">
        <v>309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ROW(Source!A134)</f>
        <v>134</v>
      </c>
      <c r="B311">
        <v>16483872</v>
      </c>
      <c r="C311">
        <v>16483843</v>
      </c>
      <c r="D311">
        <v>15162759</v>
      </c>
      <c r="E311">
        <v>17</v>
      </c>
      <c r="F311">
        <v>1</v>
      </c>
      <c r="G311">
        <v>1</v>
      </c>
      <c r="H311">
        <v>3</v>
      </c>
      <c r="I311" t="s">
        <v>277</v>
      </c>
      <c r="J311" t="s">
        <v>4</v>
      </c>
      <c r="K311" t="s">
        <v>284</v>
      </c>
      <c r="L311">
        <v>1354</v>
      </c>
      <c r="N311">
        <v>1010</v>
      </c>
      <c r="O311" t="s">
        <v>82</v>
      </c>
      <c r="P311" t="s">
        <v>82</v>
      </c>
      <c r="Q311">
        <v>1</v>
      </c>
      <c r="X311">
        <v>8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 t="s">
        <v>4</v>
      </c>
      <c r="AG311">
        <v>8</v>
      </c>
      <c r="AH311">
        <v>2</v>
      </c>
      <c r="AI311">
        <v>16483872</v>
      </c>
      <c r="AJ311">
        <v>310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ROW(Source!A134)</f>
        <v>134</v>
      </c>
      <c r="B312">
        <v>16483873</v>
      </c>
      <c r="C312">
        <v>16483843</v>
      </c>
      <c r="D312">
        <v>15162760</v>
      </c>
      <c r="E312">
        <v>17</v>
      </c>
      <c r="F312">
        <v>1</v>
      </c>
      <c r="G312">
        <v>1</v>
      </c>
      <c r="H312">
        <v>3</v>
      </c>
      <c r="I312" t="s">
        <v>277</v>
      </c>
      <c r="J312" t="s">
        <v>4</v>
      </c>
      <c r="K312" t="s">
        <v>286</v>
      </c>
      <c r="L312">
        <v>1354</v>
      </c>
      <c r="N312">
        <v>1010</v>
      </c>
      <c r="O312" t="s">
        <v>82</v>
      </c>
      <c r="P312" t="s">
        <v>82</v>
      </c>
      <c r="Q312">
        <v>1</v>
      </c>
      <c r="X312">
        <v>8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 t="s">
        <v>4</v>
      </c>
      <c r="AG312">
        <v>8</v>
      </c>
      <c r="AH312">
        <v>2</v>
      </c>
      <c r="AI312">
        <v>16483873</v>
      </c>
      <c r="AJ312">
        <v>311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ROW(Source!A135)</f>
        <v>135</v>
      </c>
      <c r="B313">
        <v>16483862</v>
      </c>
      <c r="C313">
        <v>16483843</v>
      </c>
      <c r="D313">
        <v>15438286</v>
      </c>
      <c r="E313">
        <v>1</v>
      </c>
      <c r="F313">
        <v>1</v>
      </c>
      <c r="G313">
        <v>1</v>
      </c>
      <c r="H313">
        <v>1</v>
      </c>
      <c r="I313" t="s">
        <v>876</v>
      </c>
      <c r="J313" t="s">
        <v>4</v>
      </c>
      <c r="K313" t="s">
        <v>877</v>
      </c>
      <c r="L313">
        <v>1191</v>
      </c>
      <c r="N313">
        <v>1013</v>
      </c>
      <c r="O313" t="s">
        <v>695</v>
      </c>
      <c r="P313" t="s">
        <v>695</v>
      </c>
      <c r="Q313">
        <v>1</v>
      </c>
      <c r="X313">
        <v>6.68</v>
      </c>
      <c r="Y313">
        <v>0</v>
      </c>
      <c r="Z313">
        <v>0</v>
      </c>
      <c r="AA313">
        <v>0</v>
      </c>
      <c r="AB313">
        <v>9.18</v>
      </c>
      <c r="AC313">
        <v>0</v>
      </c>
      <c r="AD313">
        <v>1</v>
      </c>
      <c r="AE313">
        <v>1</v>
      </c>
      <c r="AF313" t="s">
        <v>77</v>
      </c>
      <c r="AG313">
        <v>7.6819999999999995</v>
      </c>
      <c r="AH313">
        <v>2</v>
      </c>
      <c r="AI313">
        <v>16483862</v>
      </c>
      <c r="AJ313">
        <v>317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ROW(Source!A135)</f>
        <v>135</v>
      </c>
      <c r="B314">
        <v>16483863</v>
      </c>
      <c r="C314">
        <v>16483843</v>
      </c>
      <c r="D314">
        <v>15430395</v>
      </c>
      <c r="E314">
        <v>1</v>
      </c>
      <c r="F314">
        <v>1</v>
      </c>
      <c r="G314">
        <v>1</v>
      </c>
      <c r="H314">
        <v>1</v>
      </c>
      <c r="I314" t="s">
        <v>696</v>
      </c>
      <c r="J314" t="s">
        <v>4</v>
      </c>
      <c r="K314" t="s">
        <v>697</v>
      </c>
      <c r="L314">
        <v>1191</v>
      </c>
      <c r="N314">
        <v>1013</v>
      </c>
      <c r="O314" t="s">
        <v>695</v>
      </c>
      <c r="P314" t="s">
        <v>695</v>
      </c>
      <c r="Q314">
        <v>1</v>
      </c>
      <c r="X314">
        <v>0.04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2</v>
      </c>
      <c r="AF314" t="s">
        <v>76</v>
      </c>
      <c r="AG314">
        <v>0.05</v>
      </c>
      <c r="AH314">
        <v>2</v>
      </c>
      <c r="AI314">
        <v>16483863</v>
      </c>
      <c r="AJ314">
        <v>318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ROW(Source!A135)</f>
        <v>135</v>
      </c>
      <c r="B315">
        <v>16483864</v>
      </c>
      <c r="C315">
        <v>16483843</v>
      </c>
      <c r="D315">
        <v>15247974</v>
      </c>
      <c r="E315">
        <v>1</v>
      </c>
      <c r="F315">
        <v>1</v>
      </c>
      <c r="G315">
        <v>1</v>
      </c>
      <c r="H315">
        <v>2</v>
      </c>
      <c r="I315" t="s">
        <v>716</v>
      </c>
      <c r="J315" t="s">
        <v>717</v>
      </c>
      <c r="K315" t="s">
        <v>718</v>
      </c>
      <c r="L315">
        <v>1368</v>
      </c>
      <c r="N315">
        <v>1011</v>
      </c>
      <c r="O315" t="s">
        <v>701</v>
      </c>
      <c r="P315" t="s">
        <v>701</v>
      </c>
      <c r="Q315">
        <v>1</v>
      </c>
      <c r="X315">
        <v>5.0000000000000001E-3</v>
      </c>
      <c r="Y315">
        <v>0</v>
      </c>
      <c r="Z315">
        <v>31.26</v>
      </c>
      <c r="AA315">
        <v>13.5</v>
      </c>
      <c r="AB315">
        <v>0</v>
      </c>
      <c r="AC315">
        <v>0</v>
      </c>
      <c r="AD315">
        <v>1</v>
      </c>
      <c r="AE315">
        <v>0</v>
      </c>
      <c r="AF315" t="s">
        <v>76</v>
      </c>
      <c r="AG315">
        <v>6.2500000000000003E-3</v>
      </c>
      <c r="AH315">
        <v>2</v>
      </c>
      <c r="AI315">
        <v>16483864</v>
      </c>
      <c r="AJ315">
        <v>319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ROW(Source!A135)</f>
        <v>135</v>
      </c>
      <c r="B316">
        <v>16483865</v>
      </c>
      <c r="C316">
        <v>16483843</v>
      </c>
      <c r="D316">
        <v>15249073</v>
      </c>
      <c r="E316">
        <v>1</v>
      </c>
      <c r="F316">
        <v>1</v>
      </c>
      <c r="G316">
        <v>1</v>
      </c>
      <c r="H316">
        <v>2</v>
      </c>
      <c r="I316" t="s">
        <v>698</v>
      </c>
      <c r="J316" t="s">
        <v>699</v>
      </c>
      <c r="K316" t="s">
        <v>700</v>
      </c>
      <c r="L316">
        <v>1368</v>
      </c>
      <c r="N316">
        <v>1011</v>
      </c>
      <c r="O316" t="s">
        <v>701</v>
      </c>
      <c r="P316" t="s">
        <v>701</v>
      </c>
      <c r="Q316">
        <v>1</v>
      </c>
      <c r="X316">
        <v>0.03</v>
      </c>
      <c r="Y316">
        <v>0</v>
      </c>
      <c r="Z316">
        <v>65.709999999999994</v>
      </c>
      <c r="AA316">
        <v>11.6</v>
      </c>
      <c r="AB316">
        <v>0</v>
      </c>
      <c r="AC316">
        <v>0</v>
      </c>
      <c r="AD316">
        <v>1</v>
      </c>
      <c r="AE316">
        <v>0</v>
      </c>
      <c r="AF316" t="s">
        <v>76</v>
      </c>
      <c r="AG316">
        <v>3.7499999999999999E-2</v>
      </c>
      <c r="AH316">
        <v>2</v>
      </c>
      <c r="AI316">
        <v>16483865</v>
      </c>
      <c r="AJ316">
        <v>320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ROW(Source!A135)</f>
        <v>135</v>
      </c>
      <c r="B317">
        <v>16483866</v>
      </c>
      <c r="C317">
        <v>16483843</v>
      </c>
      <c r="D317">
        <v>15169972</v>
      </c>
      <c r="E317">
        <v>1</v>
      </c>
      <c r="F317">
        <v>1</v>
      </c>
      <c r="G317">
        <v>1</v>
      </c>
      <c r="H317">
        <v>3</v>
      </c>
      <c r="I317" t="s">
        <v>878</v>
      </c>
      <c r="J317" t="s">
        <v>879</v>
      </c>
      <c r="K317" t="s">
        <v>880</v>
      </c>
      <c r="L317">
        <v>1355</v>
      </c>
      <c r="N317">
        <v>1010</v>
      </c>
      <c r="O317" t="s">
        <v>258</v>
      </c>
      <c r="P317" t="s">
        <v>258</v>
      </c>
      <c r="Q317">
        <v>100</v>
      </c>
      <c r="X317">
        <v>2.63</v>
      </c>
      <c r="Y317">
        <v>12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4</v>
      </c>
      <c r="AG317">
        <v>2.63</v>
      </c>
      <c r="AH317">
        <v>2</v>
      </c>
      <c r="AI317">
        <v>16483866</v>
      </c>
      <c r="AJ317">
        <v>321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ROW(Source!A135)</f>
        <v>135</v>
      </c>
      <c r="B318">
        <v>16483867</v>
      </c>
      <c r="C318">
        <v>16483843</v>
      </c>
      <c r="D318">
        <v>15170075</v>
      </c>
      <c r="E318">
        <v>1</v>
      </c>
      <c r="F318">
        <v>1</v>
      </c>
      <c r="G318">
        <v>1</v>
      </c>
      <c r="H318">
        <v>3</v>
      </c>
      <c r="I318" t="s">
        <v>881</v>
      </c>
      <c r="J318" t="s">
        <v>882</v>
      </c>
      <c r="K318" t="s">
        <v>883</v>
      </c>
      <c r="L318">
        <v>1356</v>
      </c>
      <c r="N318">
        <v>1010</v>
      </c>
      <c r="O318" t="s">
        <v>127</v>
      </c>
      <c r="P318" t="s">
        <v>127</v>
      </c>
      <c r="Q318">
        <v>1000</v>
      </c>
      <c r="X318">
        <v>0.26300000000000001</v>
      </c>
      <c r="Y318">
        <v>160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4</v>
      </c>
      <c r="AG318">
        <v>0.26300000000000001</v>
      </c>
      <c r="AH318">
        <v>2</v>
      </c>
      <c r="AI318">
        <v>16483867</v>
      </c>
      <c r="AJ318">
        <v>322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ROW(Source!A135)</f>
        <v>135</v>
      </c>
      <c r="B319">
        <v>16483868</v>
      </c>
      <c r="C319">
        <v>16483843</v>
      </c>
      <c r="D319">
        <v>15162756</v>
      </c>
      <c r="E319">
        <v>17</v>
      </c>
      <c r="F319">
        <v>1</v>
      </c>
      <c r="G319">
        <v>1</v>
      </c>
      <c r="H319">
        <v>3</v>
      </c>
      <c r="I319" t="s">
        <v>249</v>
      </c>
      <c r="J319" t="s">
        <v>4</v>
      </c>
      <c r="K319" t="s">
        <v>250</v>
      </c>
      <c r="L319">
        <v>1301</v>
      </c>
      <c r="N319">
        <v>1003</v>
      </c>
      <c r="O319" t="s">
        <v>147</v>
      </c>
      <c r="P319" t="s">
        <v>147</v>
      </c>
      <c r="Q319">
        <v>1</v>
      </c>
      <c r="X319">
        <v>101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 t="s">
        <v>4</v>
      </c>
      <c r="AG319">
        <v>101</v>
      </c>
      <c r="AH319">
        <v>2</v>
      </c>
      <c r="AI319">
        <v>16483868</v>
      </c>
      <c r="AJ319">
        <v>323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ROW(Source!A135)</f>
        <v>135</v>
      </c>
      <c r="B320">
        <v>16483869</v>
      </c>
      <c r="C320">
        <v>16483843</v>
      </c>
      <c r="D320">
        <v>15162763</v>
      </c>
      <c r="E320">
        <v>17</v>
      </c>
      <c r="F320">
        <v>1</v>
      </c>
      <c r="G320">
        <v>1</v>
      </c>
      <c r="H320">
        <v>3</v>
      </c>
      <c r="I320" t="s">
        <v>277</v>
      </c>
      <c r="J320" t="s">
        <v>4</v>
      </c>
      <c r="K320" t="s">
        <v>278</v>
      </c>
      <c r="L320">
        <v>1354</v>
      </c>
      <c r="N320">
        <v>1010</v>
      </c>
      <c r="O320" t="s">
        <v>82</v>
      </c>
      <c r="P320" t="s">
        <v>82</v>
      </c>
      <c r="Q320">
        <v>1</v>
      </c>
      <c r="X320">
        <v>7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 t="s">
        <v>4</v>
      </c>
      <c r="AG320">
        <v>7</v>
      </c>
      <c r="AH320">
        <v>2</v>
      </c>
      <c r="AI320">
        <v>16483869</v>
      </c>
      <c r="AJ320">
        <v>325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ROW(Source!A135)</f>
        <v>135</v>
      </c>
      <c r="B321">
        <v>16483870</v>
      </c>
      <c r="C321">
        <v>16483843</v>
      </c>
      <c r="D321">
        <v>15162762</v>
      </c>
      <c r="E321">
        <v>17</v>
      </c>
      <c r="F321">
        <v>1</v>
      </c>
      <c r="G321">
        <v>1</v>
      </c>
      <c r="H321">
        <v>3</v>
      </c>
      <c r="I321" t="s">
        <v>277</v>
      </c>
      <c r="J321" t="s">
        <v>4</v>
      </c>
      <c r="K321" t="s">
        <v>280</v>
      </c>
      <c r="L321">
        <v>1354</v>
      </c>
      <c r="N321">
        <v>1010</v>
      </c>
      <c r="O321" t="s">
        <v>82</v>
      </c>
      <c r="P321" t="s">
        <v>82</v>
      </c>
      <c r="Q321">
        <v>1</v>
      </c>
      <c r="X321">
        <v>7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 t="s">
        <v>4</v>
      </c>
      <c r="AG321">
        <v>7</v>
      </c>
      <c r="AH321">
        <v>2</v>
      </c>
      <c r="AI321">
        <v>16483870</v>
      </c>
      <c r="AJ321">
        <v>326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ROW(Source!A135)</f>
        <v>135</v>
      </c>
      <c r="B322">
        <v>16483871</v>
      </c>
      <c r="C322">
        <v>16483843</v>
      </c>
      <c r="D322">
        <v>15162761</v>
      </c>
      <c r="E322">
        <v>17</v>
      </c>
      <c r="F322">
        <v>1</v>
      </c>
      <c r="G322">
        <v>1</v>
      </c>
      <c r="H322">
        <v>3</v>
      </c>
      <c r="I322" t="s">
        <v>277</v>
      </c>
      <c r="J322" t="s">
        <v>4</v>
      </c>
      <c r="K322" t="s">
        <v>282</v>
      </c>
      <c r="L322">
        <v>1354</v>
      </c>
      <c r="N322">
        <v>1010</v>
      </c>
      <c r="O322" t="s">
        <v>82</v>
      </c>
      <c r="P322" t="s">
        <v>82</v>
      </c>
      <c r="Q322">
        <v>1</v>
      </c>
      <c r="X322">
        <v>40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 t="s">
        <v>4</v>
      </c>
      <c r="AG322">
        <v>40</v>
      </c>
      <c r="AH322">
        <v>2</v>
      </c>
      <c r="AI322">
        <v>16483871</v>
      </c>
      <c r="AJ322">
        <v>327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ROW(Source!A135)</f>
        <v>135</v>
      </c>
      <c r="B323">
        <v>16483872</v>
      </c>
      <c r="C323">
        <v>16483843</v>
      </c>
      <c r="D323">
        <v>15162759</v>
      </c>
      <c r="E323">
        <v>17</v>
      </c>
      <c r="F323">
        <v>1</v>
      </c>
      <c r="G323">
        <v>1</v>
      </c>
      <c r="H323">
        <v>3</v>
      </c>
      <c r="I323" t="s">
        <v>277</v>
      </c>
      <c r="J323" t="s">
        <v>4</v>
      </c>
      <c r="K323" t="s">
        <v>284</v>
      </c>
      <c r="L323">
        <v>1354</v>
      </c>
      <c r="N323">
        <v>1010</v>
      </c>
      <c r="O323" t="s">
        <v>82</v>
      </c>
      <c r="P323" t="s">
        <v>82</v>
      </c>
      <c r="Q323">
        <v>1</v>
      </c>
      <c r="X323">
        <v>8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 t="s">
        <v>4</v>
      </c>
      <c r="AG323">
        <v>8</v>
      </c>
      <c r="AH323">
        <v>2</v>
      </c>
      <c r="AI323">
        <v>16483872</v>
      </c>
      <c r="AJ323">
        <v>328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ROW(Source!A135)</f>
        <v>135</v>
      </c>
      <c r="B324">
        <v>16483873</v>
      </c>
      <c r="C324">
        <v>16483843</v>
      </c>
      <c r="D324">
        <v>15162760</v>
      </c>
      <c r="E324">
        <v>17</v>
      </c>
      <c r="F324">
        <v>1</v>
      </c>
      <c r="G324">
        <v>1</v>
      </c>
      <c r="H324">
        <v>3</v>
      </c>
      <c r="I324" t="s">
        <v>277</v>
      </c>
      <c r="J324" t="s">
        <v>4</v>
      </c>
      <c r="K324" t="s">
        <v>286</v>
      </c>
      <c r="L324">
        <v>1354</v>
      </c>
      <c r="N324">
        <v>1010</v>
      </c>
      <c r="O324" t="s">
        <v>82</v>
      </c>
      <c r="P324" t="s">
        <v>82</v>
      </c>
      <c r="Q324">
        <v>1</v>
      </c>
      <c r="X324">
        <v>8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 t="s">
        <v>4</v>
      </c>
      <c r="AG324">
        <v>8</v>
      </c>
      <c r="AH324">
        <v>2</v>
      </c>
      <c r="AI324">
        <v>16483873</v>
      </c>
      <c r="AJ324">
        <v>329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ROW(Source!A160)</f>
        <v>160</v>
      </c>
      <c r="B325">
        <v>16485011</v>
      </c>
      <c r="C325">
        <v>16485010</v>
      </c>
      <c r="D325">
        <v>15430397</v>
      </c>
      <c r="E325">
        <v>1</v>
      </c>
      <c r="F325">
        <v>1</v>
      </c>
      <c r="G325">
        <v>1</v>
      </c>
      <c r="H325">
        <v>1</v>
      </c>
      <c r="I325" t="s">
        <v>761</v>
      </c>
      <c r="J325" t="s">
        <v>4</v>
      </c>
      <c r="K325" t="s">
        <v>762</v>
      </c>
      <c r="L325">
        <v>1191</v>
      </c>
      <c r="N325">
        <v>1013</v>
      </c>
      <c r="O325" t="s">
        <v>695</v>
      </c>
      <c r="P325" t="s">
        <v>695</v>
      </c>
      <c r="Q325">
        <v>1</v>
      </c>
      <c r="X325">
        <v>102.46</v>
      </c>
      <c r="Y325">
        <v>0</v>
      </c>
      <c r="Z325">
        <v>0</v>
      </c>
      <c r="AA325">
        <v>0</v>
      </c>
      <c r="AB325">
        <v>9.4</v>
      </c>
      <c r="AC325">
        <v>0</v>
      </c>
      <c r="AD325">
        <v>1</v>
      </c>
      <c r="AE325">
        <v>1</v>
      </c>
      <c r="AF325" t="s">
        <v>4</v>
      </c>
      <c r="AG325">
        <v>102.46</v>
      </c>
      <c r="AH325">
        <v>2</v>
      </c>
      <c r="AI325">
        <v>16485011</v>
      </c>
      <c r="AJ325">
        <v>335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ROW(Source!A160)</f>
        <v>160</v>
      </c>
      <c r="B326">
        <v>16485012</v>
      </c>
      <c r="C326">
        <v>16485010</v>
      </c>
      <c r="D326">
        <v>15430395</v>
      </c>
      <c r="E326">
        <v>1</v>
      </c>
      <c r="F326">
        <v>1</v>
      </c>
      <c r="G326">
        <v>1</v>
      </c>
      <c r="H326">
        <v>1</v>
      </c>
      <c r="I326" t="s">
        <v>696</v>
      </c>
      <c r="J326" t="s">
        <v>4</v>
      </c>
      <c r="K326" t="s">
        <v>697</v>
      </c>
      <c r="L326">
        <v>1191</v>
      </c>
      <c r="N326">
        <v>1013</v>
      </c>
      <c r="O326" t="s">
        <v>695</v>
      </c>
      <c r="P326" t="s">
        <v>695</v>
      </c>
      <c r="Q326">
        <v>1</v>
      </c>
      <c r="X326">
        <v>5.34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2</v>
      </c>
      <c r="AF326" t="s">
        <v>4</v>
      </c>
      <c r="AG326">
        <v>5.34</v>
      </c>
      <c r="AH326">
        <v>2</v>
      </c>
      <c r="AI326">
        <v>16485012</v>
      </c>
      <c r="AJ326">
        <v>336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ROW(Source!A160)</f>
        <v>160</v>
      </c>
      <c r="B327">
        <v>16485013</v>
      </c>
      <c r="C327">
        <v>16485010</v>
      </c>
      <c r="D327">
        <v>15247974</v>
      </c>
      <c r="E327">
        <v>1</v>
      </c>
      <c r="F327">
        <v>1</v>
      </c>
      <c r="G327">
        <v>1</v>
      </c>
      <c r="H327">
        <v>2</v>
      </c>
      <c r="I327" t="s">
        <v>716</v>
      </c>
      <c r="J327" t="s">
        <v>717</v>
      </c>
      <c r="K327" t="s">
        <v>718</v>
      </c>
      <c r="L327">
        <v>1368</v>
      </c>
      <c r="N327">
        <v>1011</v>
      </c>
      <c r="O327" t="s">
        <v>701</v>
      </c>
      <c r="P327" t="s">
        <v>701</v>
      </c>
      <c r="Q327">
        <v>1</v>
      </c>
      <c r="X327">
        <v>0.76</v>
      </c>
      <c r="Y327">
        <v>0</v>
      </c>
      <c r="Z327">
        <v>31.26</v>
      </c>
      <c r="AA327">
        <v>13.5</v>
      </c>
      <c r="AB327">
        <v>0</v>
      </c>
      <c r="AC327">
        <v>0</v>
      </c>
      <c r="AD327">
        <v>1</v>
      </c>
      <c r="AE327">
        <v>0</v>
      </c>
      <c r="AF327" t="s">
        <v>4</v>
      </c>
      <c r="AG327">
        <v>0.76</v>
      </c>
      <c r="AH327">
        <v>2</v>
      </c>
      <c r="AI327">
        <v>16485013</v>
      </c>
      <c r="AJ327">
        <v>337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ROW(Source!A160)</f>
        <v>160</v>
      </c>
      <c r="B328">
        <v>16485014</v>
      </c>
      <c r="C328">
        <v>16485010</v>
      </c>
      <c r="D328">
        <v>15249073</v>
      </c>
      <c r="E328">
        <v>1</v>
      </c>
      <c r="F328">
        <v>1</v>
      </c>
      <c r="G328">
        <v>1</v>
      </c>
      <c r="H328">
        <v>2</v>
      </c>
      <c r="I328" t="s">
        <v>698</v>
      </c>
      <c r="J328" t="s">
        <v>699</v>
      </c>
      <c r="K328" t="s">
        <v>700</v>
      </c>
      <c r="L328">
        <v>1368</v>
      </c>
      <c r="N328">
        <v>1011</v>
      </c>
      <c r="O328" t="s">
        <v>701</v>
      </c>
      <c r="P328" t="s">
        <v>701</v>
      </c>
      <c r="Q328">
        <v>1</v>
      </c>
      <c r="X328">
        <v>4.58</v>
      </c>
      <c r="Y328">
        <v>0</v>
      </c>
      <c r="Z328">
        <v>65.709999999999994</v>
      </c>
      <c r="AA328">
        <v>11.6</v>
      </c>
      <c r="AB328">
        <v>0</v>
      </c>
      <c r="AC328">
        <v>0</v>
      </c>
      <c r="AD328">
        <v>1</v>
      </c>
      <c r="AE328">
        <v>0</v>
      </c>
      <c r="AF328" t="s">
        <v>4</v>
      </c>
      <c r="AG328">
        <v>4.58</v>
      </c>
      <c r="AH328">
        <v>2</v>
      </c>
      <c r="AI328">
        <v>16485014</v>
      </c>
      <c r="AJ328">
        <v>338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ROW(Source!A160)</f>
        <v>160</v>
      </c>
      <c r="B329">
        <v>16485015</v>
      </c>
      <c r="C329">
        <v>16485010</v>
      </c>
      <c r="D329">
        <v>15167143</v>
      </c>
      <c r="E329">
        <v>1</v>
      </c>
      <c r="F329">
        <v>1</v>
      </c>
      <c r="G329">
        <v>1</v>
      </c>
      <c r="H329">
        <v>3</v>
      </c>
      <c r="I329" t="s">
        <v>884</v>
      </c>
      <c r="J329" t="s">
        <v>885</v>
      </c>
      <c r="K329" t="s">
        <v>886</v>
      </c>
      <c r="L329">
        <v>1327</v>
      </c>
      <c r="N329">
        <v>1005</v>
      </c>
      <c r="O329" t="s">
        <v>17</v>
      </c>
      <c r="P329" t="s">
        <v>17</v>
      </c>
      <c r="Q329">
        <v>1</v>
      </c>
      <c r="X329">
        <v>103</v>
      </c>
      <c r="Y329">
        <v>51.8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4</v>
      </c>
      <c r="AG329">
        <v>103</v>
      </c>
      <c r="AH329">
        <v>2</v>
      </c>
      <c r="AI329">
        <v>16485015</v>
      </c>
      <c r="AJ329">
        <v>339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ROW(Source!A161)</f>
        <v>161</v>
      </c>
      <c r="B330">
        <v>16485011</v>
      </c>
      <c r="C330">
        <v>16485010</v>
      </c>
      <c r="D330">
        <v>15430397</v>
      </c>
      <c r="E330">
        <v>1</v>
      </c>
      <c r="F330">
        <v>1</v>
      </c>
      <c r="G330">
        <v>1</v>
      </c>
      <c r="H330">
        <v>1</v>
      </c>
      <c r="I330" t="s">
        <v>761</v>
      </c>
      <c r="J330" t="s">
        <v>4</v>
      </c>
      <c r="K330" t="s">
        <v>762</v>
      </c>
      <c r="L330">
        <v>1191</v>
      </c>
      <c r="N330">
        <v>1013</v>
      </c>
      <c r="O330" t="s">
        <v>695</v>
      </c>
      <c r="P330" t="s">
        <v>695</v>
      </c>
      <c r="Q330">
        <v>1</v>
      </c>
      <c r="X330">
        <v>102.46</v>
      </c>
      <c r="Y330">
        <v>0</v>
      </c>
      <c r="Z330">
        <v>0</v>
      </c>
      <c r="AA330">
        <v>0</v>
      </c>
      <c r="AB330">
        <v>9.4</v>
      </c>
      <c r="AC330">
        <v>0</v>
      </c>
      <c r="AD330">
        <v>1</v>
      </c>
      <c r="AE330">
        <v>1</v>
      </c>
      <c r="AF330" t="s">
        <v>4</v>
      </c>
      <c r="AG330">
        <v>102.46</v>
      </c>
      <c r="AH330">
        <v>2</v>
      </c>
      <c r="AI330">
        <v>16485011</v>
      </c>
      <c r="AJ330">
        <v>340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ROW(Source!A161)</f>
        <v>161</v>
      </c>
      <c r="B331">
        <v>16485012</v>
      </c>
      <c r="C331">
        <v>16485010</v>
      </c>
      <c r="D331">
        <v>15430395</v>
      </c>
      <c r="E331">
        <v>1</v>
      </c>
      <c r="F331">
        <v>1</v>
      </c>
      <c r="G331">
        <v>1</v>
      </c>
      <c r="H331">
        <v>1</v>
      </c>
      <c r="I331" t="s">
        <v>696</v>
      </c>
      <c r="J331" t="s">
        <v>4</v>
      </c>
      <c r="K331" t="s">
        <v>697</v>
      </c>
      <c r="L331">
        <v>1191</v>
      </c>
      <c r="N331">
        <v>1013</v>
      </c>
      <c r="O331" t="s">
        <v>695</v>
      </c>
      <c r="P331" t="s">
        <v>695</v>
      </c>
      <c r="Q331">
        <v>1</v>
      </c>
      <c r="X331">
        <v>5.34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2</v>
      </c>
      <c r="AF331" t="s">
        <v>4</v>
      </c>
      <c r="AG331">
        <v>5.34</v>
      </c>
      <c r="AH331">
        <v>2</v>
      </c>
      <c r="AI331">
        <v>16485012</v>
      </c>
      <c r="AJ331">
        <v>341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ROW(Source!A161)</f>
        <v>161</v>
      </c>
      <c r="B332">
        <v>16485013</v>
      </c>
      <c r="C332">
        <v>16485010</v>
      </c>
      <c r="D332">
        <v>15247974</v>
      </c>
      <c r="E332">
        <v>1</v>
      </c>
      <c r="F332">
        <v>1</v>
      </c>
      <c r="G332">
        <v>1</v>
      </c>
      <c r="H332">
        <v>2</v>
      </c>
      <c r="I332" t="s">
        <v>716</v>
      </c>
      <c r="J332" t="s">
        <v>717</v>
      </c>
      <c r="K332" t="s">
        <v>718</v>
      </c>
      <c r="L332">
        <v>1368</v>
      </c>
      <c r="N332">
        <v>1011</v>
      </c>
      <c r="O332" t="s">
        <v>701</v>
      </c>
      <c r="P332" t="s">
        <v>701</v>
      </c>
      <c r="Q332">
        <v>1</v>
      </c>
      <c r="X332">
        <v>0.76</v>
      </c>
      <c r="Y332">
        <v>0</v>
      </c>
      <c r="Z332">
        <v>31.26</v>
      </c>
      <c r="AA332">
        <v>13.5</v>
      </c>
      <c r="AB332">
        <v>0</v>
      </c>
      <c r="AC332">
        <v>0</v>
      </c>
      <c r="AD332">
        <v>1</v>
      </c>
      <c r="AE332">
        <v>0</v>
      </c>
      <c r="AF332" t="s">
        <v>4</v>
      </c>
      <c r="AG332">
        <v>0.76</v>
      </c>
      <c r="AH332">
        <v>2</v>
      </c>
      <c r="AI332">
        <v>16485013</v>
      </c>
      <c r="AJ332">
        <v>342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ROW(Source!A161)</f>
        <v>161</v>
      </c>
      <c r="B333">
        <v>16485014</v>
      </c>
      <c r="C333">
        <v>16485010</v>
      </c>
      <c r="D333">
        <v>15249073</v>
      </c>
      <c r="E333">
        <v>1</v>
      </c>
      <c r="F333">
        <v>1</v>
      </c>
      <c r="G333">
        <v>1</v>
      </c>
      <c r="H333">
        <v>2</v>
      </c>
      <c r="I333" t="s">
        <v>698</v>
      </c>
      <c r="J333" t="s">
        <v>699</v>
      </c>
      <c r="K333" t="s">
        <v>700</v>
      </c>
      <c r="L333">
        <v>1368</v>
      </c>
      <c r="N333">
        <v>1011</v>
      </c>
      <c r="O333" t="s">
        <v>701</v>
      </c>
      <c r="P333" t="s">
        <v>701</v>
      </c>
      <c r="Q333">
        <v>1</v>
      </c>
      <c r="X333">
        <v>4.58</v>
      </c>
      <c r="Y333">
        <v>0</v>
      </c>
      <c r="Z333">
        <v>65.709999999999994</v>
      </c>
      <c r="AA333">
        <v>11.6</v>
      </c>
      <c r="AB333">
        <v>0</v>
      </c>
      <c r="AC333">
        <v>0</v>
      </c>
      <c r="AD333">
        <v>1</v>
      </c>
      <c r="AE333">
        <v>0</v>
      </c>
      <c r="AF333" t="s">
        <v>4</v>
      </c>
      <c r="AG333">
        <v>4.58</v>
      </c>
      <c r="AH333">
        <v>2</v>
      </c>
      <c r="AI333">
        <v>16485014</v>
      </c>
      <c r="AJ333">
        <v>343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ROW(Source!A161)</f>
        <v>161</v>
      </c>
      <c r="B334">
        <v>16485015</v>
      </c>
      <c r="C334">
        <v>16485010</v>
      </c>
      <c r="D334">
        <v>15167143</v>
      </c>
      <c r="E334">
        <v>1</v>
      </c>
      <c r="F334">
        <v>1</v>
      </c>
      <c r="G334">
        <v>1</v>
      </c>
      <c r="H334">
        <v>3</v>
      </c>
      <c r="I334" t="s">
        <v>884</v>
      </c>
      <c r="J334" t="s">
        <v>885</v>
      </c>
      <c r="K334" t="s">
        <v>886</v>
      </c>
      <c r="L334">
        <v>1327</v>
      </c>
      <c r="N334">
        <v>1005</v>
      </c>
      <c r="O334" t="s">
        <v>17</v>
      </c>
      <c r="P334" t="s">
        <v>17</v>
      </c>
      <c r="Q334">
        <v>1</v>
      </c>
      <c r="X334">
        <v>103</v>
      </c>
      <c r="Y334">
        <v>51.8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4</v>
      </c>
      <c r="AG334">
        <v>103</v>
      </c>
      <c r="AH334">
        <v>2</v>
      </c>
      <c r="AI334">
        <v>16485015</v>
      </c>
      <c r="AJ334">
        <v>344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ROW(Source!A162)</f>
        <v>162</v>
      </c>
      <c r="B335">
        <v>16672886</v>
      </c>
      <c r="C335">
        <v>16672885</v>
      </c>
      <c r="D335">
        <v>15430767</v>
      </c>
      <c r="E335">
        <v>1</v>
      </c>
      <c r="F335">
        <v>1</v>
      </c>
      <c r="G335">
        <v>1</v>
      </c>
      <c r="H335">
        <v>1</v>
      </c>
      <c r="I335" t="s">
        <v>719</v>
      </c>
      <c r="J335" t="s">
        <v>4</v>
      </c>
      <c r="K335" t="s">
        <v>720</v>
      </c>
      <c r="L335">
        <v>1191</v>
      </c>
      <c r="N335">
        <v>1013</v>
      </c>
      <c r="O335" t="s">
        <v>695</v>
      </c>
      <c r="P335" t="s">
        <v>695</v>
      </c>
      <c r="Q335">
        <v>1</v>
      </c>
      <c r="X335">
        <v>46.19</v>
      </c>
      <c r="Y335">
        <v>0</v>
      </c>
      <c r="Z335">
        <v>0</v>
      </c>
      <c r="AA335">
        <v>0</v>
      </c>
      <c r="AB335">
        <v>8.5299999999999994</v>
      </c>
      <c r="AC335">
        <v>0</v>
      </c>
      <c r="AD335">
        <v>1</v>
      </c>
      <c r="AE335">
        <v>1</v>
      </c>
      <c r="AF335" t="s">
        <v>4</v>
      </c>
      <c r="AG335">
        <v>46.19</v>
      </c>
      <c r="AH335">
        <v>2</v>
      </c>
      <c r="AI335">
        <v>16672886</v>
      </c>
      <c r="AJ335">
        <v>345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ROW(Source!A162)</f>
        <v>162</v>
      </c>
      <c r="B336">
        <v>16672887</v>
      </c>
      <c r="C336">
        <v>16672885</v>
      </c>
      <c r="D336">
        <v>15430395</v>
      </c>
      <c r="E336">
        <v>1</v>
      </c>
      <c r="F336">
        <v>1</v>
      </c>
      <c r="G336">
        <v>1</v>
      </c>
      <c r="H336">
        <v>1</v>
      </c>
      <c r="I336" t="s">
        <v>696</v>
      </c>
      <c r="J336" t="s">
        <v>4</v>
      </c>
      <c r="K336" t="s">
        <v>697</v>
      </c>
      <c r="L336">
        <v>1191</v>
      </c>
      <c r="N336">
        <v>1013</v>
      </c>
      <c r="O336" t="s">
        <v>695</v>
      </c>
      <c r="P336" t="s">
        <v>695</v>
      </c>
      <c r="Q336">
        <v>1</v>
      </c>
      <c r="X336">
        <v>0.01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2</v>
      </c>
      <c r="AF336" t="s">
        <v>4</v>
      </c>
      <c r="AG336">
        <v>0.01</v>
      </c>
      <c r="AH336">
        <v>2</v>
      </c>
      <c r="AI336">
        <v>16672887</v>
      </c>
      <c r="AJ336">
        <v>346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ROW(Source!A162)</f>
        <v>162</v>
      </c>
      <c r="B337">
        <v>16672888</v>
      </c>
      <c r="C337">
        <v>16672885</v>
      </c>
      <c r="D337">
        <v>15247974</v>
      </c>
      <c r="E337">
        <v>1</v>
      </c>
      <c r="F337">
        <v>1</v>
      </c>
      <c r="G337">
        <v>1</v>
      </c>
      <c r="H337">
        <v>2</v>
      </c>
      <c r="I337" t="s">
        <v>716</v>
      </c>
      <c r="J337" t="s">
        <v>717</v>
      </c>
      <c r="K337" t="s">
        <v>718</v>
      </c>
      <c r="L337">
        <v>1368</v>
      </c>
      <c r="N337">
        <v>1011</v>
      </c>
      <c r="O337" t="s">
        <v>701</v>
      </c>
      <c r="P337" t="s">
        <v>701</v>
      </c>
      <c r="Q337">
        <v>1</v>
      </c>
      <c r="X337">
        <v>0.01</v>
      </c>
      <c r="Y337">
        <v>0</v>
      </c>
      <c r="Z337">
        <v>31.26</v>
      </c>
      <c r="AA337">
        <v>13.5</v>
      </c>
      <c r="AB337">
        <v>0</v>
      </c>
      <c r="AC337">
        <v>0</v>
      </c>
      <c r="AD337">
        <v>1</v>
      </c>
      <c r="AE337">
        <v>0</v>
      </c>
      <c r="AF337" t="s">
        <v>4</v>
      </c>
      <c r="AG337">
        <v>0.01</v>
      </c>
      <c r="AH337">
        <v>2</v>
      </c>
      <c r="AI337">
        <v>16672888</v>
      </c>
      <c r="AJ337">
        <v>347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ROW(Source!A162)</f>
        <v>162</v>
      </c>
      <c r="B338">
        <v>16672889</v>
      </c>
      <c r="C338">
        <v>16672885</v>
      </c>
      <c r="D338">
        <v>15167286</v>
      </c>
      <c r="E338">
        <v>1</v>
      </c>
      <c r="F338">
        <v>1</v>
      </c>
      <c r="G338">
        <v>1</v>
      </c>
      <c r="H338">
        <v>3</v>
      </c>
      <c r="I338" t="s">
        <v>782</v>
      </c>
      <c r="J338" t="s">
        <v>783</v>
      </c>
      <c r="K338" t="s">
        <v>784</v>
      </c>
      <c r="L338">
        <v>1339</v>
      </c>
      <c r="N338">
        <v>1007</v>
      </c>
      <c r="O338" t="s">
        <v>166</v>
      </c>
      <c r="P338" t="s">
        <v>166</v>
      </c>
      <c r="Q338">
        <v>1</v>
      </c>
      <c r="X338">
        <v>0.02</v>
      </c>
      <c r="Y338">
        <v>2.44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4</v>
      </c>
      <c r="AG338">
        <v>0.02</v>
      </c>
      <c r="AH338">
        <v>2</v>
      </c>
      <c r="AI338">
        <v>16672889</v>
      </c>
      <c r="AJ338">
        <v>348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ROW(Source!A162)</f>
        <v>162</v>
      </c>
      <c r="B339">
        <v>16672890</v>
      </c>
      <c r="C339">
        <v>16672885</v>
      </c>
      <c r="D339">
        <v>15164566</v>
      </c>
      <c r="E339">
        <v>17</v>
      </c>
      <c r="F339">
        <v>1</v>
      </c>
      <c r="G339">
        <v>1</v>
      </c>
      <c r="H339">
        <v>3</v>
      </c>
      <c r="I339" t="s">
        <v>609</v>
      </c>
      <c r="J339" t="s">
        <v>4</v>
      </c>
      <c r="K339" t="s">
        <v>610</v>
      </c>
      <c r="L339">
        <v>1348</v>
      </c>
      <c r="N339">
        <v>1009</v>
      </c>
      <c r="O339" t="s">
        <v>199</v>
      </c>
      <c r="P339" t="s">
        <v>199</v>
      </c>
      <c r="Q339">
        <v>1000</v>
      </c>
      <c r="X339">
        <v>7.0000000000000007E-2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 t="s">
        <v>4</v>
      </c>
      <c r="AG339">
        <v>7.0000000000000007E-2</v>
      </c>
      <c r="AH339">
        <v>3</v>
      </c>
      <c r="AI339">
        <v>-1</v>
      </c>
      <c r="AJ339" t="s">
        <v>4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ROW(Source!A162)</f>
        <v>162</v>
      </c>
      <c r="B340">
        <v>16672891</v>
      </c>
      <c r="C340">
        <v>16672885</v>
      </c>
      <c r="D340">
        <v>15171982</v>
      </c>
      <c r="E340">
        <v>1</v>
      </c>
      <c r="F340">
        <v>1</v>
      </c>
      <c r="G340">
        <v>1</v>
      </c>
      <c r="H340">
        <v>3</v>
      </c>
      <c r="I340" t="s">
        <v>841</v>
      </c>
      <c r="J340" t="s">
        <v>842</v>
      </c>
      <c r="K340" t="s">
        <v>843</v>
      </c>
      <c r="L340">
        <v>1348</v>
      </c>
      <c r="N340">
        <v>1009</v>
      </c>
      <c r="O340" t="s">
        <v>199</v>
      </c>
      <c r="P340" t="s">
        <v>199</v>
      </c>
      <c r="Q340">
        <v>1000</v>
      </c>
      <c r="X340">
        <v>0.05</v>
      </c>
      <c r="Y340">
        <v>729.98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4</v>
      </c>
      <c r="AG340">
        <v>0.05</v>
      </c>
      <c r="AH340">
        <v>2</v>
      </c>
      <c r="AI340">
        <v>16672891</v>
      </c>
      <c r="AJ340">
        <v>349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ROW(Source!A162)</f>
        <v>162</v>
      </c>
      <c r="B341">
        <v>16672892</v>
      </c>
      <c r="C341">
        <v>16672885</v>
      </c>
      <c r="D341">
        <v>15163325</v>
      </c>
      <c r="E341">
        <v>17</v>
      </c>
      <c r="F341">
        <v>1</v>
      </c>
      <c r="G341">
        <v>1</v>
      </c>
      <c r="H341">
        <v>3</v>
      </c>
      <c r="I341" t="s">
        <v>1100</v>
      </c>
      <c r="J341" t="s">
        <v>4</v>
      </c>
      <c r="K341" t="s">
        <v>1101</v>
      </c>
      <c r="L341">
        <v>1354</v>
      </c>
      <c r="N341">
        <v>1010</v>
      </c>
      <c r="O341" t="s">
        <v>82</v>
      </c>
      <c r="P341" t="s">
        <v>82</v>
      </c>
      <c r="Q341">
        <v>1</v>
      </c>
      <c r="X341">
        <v>100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 t="s">
        <v>4</v>
      </c>
      <c r="AG341">
        <v>100</v>
      </c>
      <c r="AH341">
        <v>3</v>
      </c>
      <c r="AI341">
        <v>-1</v>
      </c>
      <c r="AJ341" t="s">
        <v>4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ROW(Source!A163)</f>
        <v>163</v>
      </c>
      <c r="B342">
        <v>16672886</v>
      </c>
      <c r="C342">
        <v>16672885</v>
      </c>
      <c r="D342">
        <v>15430767</v>
      </c>
      <c r="E342">
        <v>1</v>
      </c>
      <c r="F342">
        <v>1</v>
      </c>
      <c r="G342">
        <v>1</v>
      </c>
      <c r="H342">
        <v>1</v>
      </c>
      <c r="I342" t="s">
        <v>719</v>
      </c>
      <c r="J342" t="s">
        <v>4</v>
      </c>
      <c r="K342" t="s">
        <v>720</v>
      </c>
      <c r="L342">
        <v>1191</v>
      </c>
      <c r="N342">
        <v>1013</v>
      </c>
      <c r="O342" t="s">
        <v>695</v>
      </c>
      <c r="P342" t="s">
        <v>695</v>
      </c>
      <c r="Q342">
        <v>1</v>
      </c>
      <c r="X342">
        <v>46.19</v>
      </c>
      <c r="Y342">
        <v>0</v>
      </c>
      <c r="Z342">
        <v>0</v>
      </c>
      <c r="AA342">
        <v>0</v>
      </c>
      <c r="AB342">
        <v>8.5299999999999994</v>
      </c>
      <c r="AC342">
        <v>0</v>
      </c>
      <c r="AD342">
        <v>1</v>
      </c>
      <c r="AE342">
        <v>1</v>
      </c>
      <c r="AF342" t="s">
        <v>4</v>
      </c>
      <c r="AG342">
        <v>46.19</v>
      </c>
      <c r="AH342">
        <v>2</v>
      </c>
      <c r="AI342">
        <v>16672886</v>
      </c>
      <c r="AJ342">
        <v>350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ROW(Source!A163)</f>
        <v>163</v>
      </c>
      <c r="B343">
        <v>16672887</v>
      </c>
      <c r="C343">
        <v>16672885</v>
      </c>
      <c r="D343">
        <v>15430395</v>
      </c>
      <c r="E343">
        <v>1</v>
      </c>
      <c r="F343">
        <v>1</v>
      </c>
      <c r="G343">
        <v>1</v>
      </c>
      <c r="H343">
        <v>1</v>
      </c>
      <c r="I343" t="s">
        <v>696</v>
      </c>
      <c r="J343" t="s">
        <v>4</v>
      </c>
      <c r="K343" t="s">
        <v>697</v>
      </c>
      <c r="L343">
        <v>1191</v>
      </c>
      <c r="N343">
        <v>1013</v>
      </c>
      <c r="O343" t="s">
        <v>695</v>
      </c>
      <c r="P343" t="s">
        <v>695</v>
      </c>
      <c r="Q343">
        <v>1</v>
      </c>
      <c r="X343">
        <v>0.01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2</v>
      </c>
      <c r="AF343" t="s">
        <v>4</v>
      </c>
      <c r="AG343">
        <v>0.01</v>
      </c>
      <c r="AH343">
        <v>2</v>
      </c>
      <c r="AI343">
        <v>16672887</v>
      </c>
      <c r="AJ343">
        <v>351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ROW(Source!A163)</f>
        <v>163</v>
      </c>
      <c r="B344">
        <v>16672888</v>
      </c>
      <c r="C344">
        <v>16672885</v>
      </c>
      <c r="D344">
        <v>15247974</v>
      </c>
      <c r="E344">
        <v>1</v>
      </c>
      <c r="F344">
        <v>1</v>
      </c>
      <c r="G344">
        <v>1</v>
      </c>
      <c r="H344">
        <v>2</v>
      </c>
      <c r="I344" t="s">
        <v>716</v>
      </c>
      <c r="J344" t="s">
        <v>717</v>
      </c>
      <c r="K344" t="s">
        <v>718</v>
      </c>
      <c r="L344">
        <v>1368</v>
      </c>
      <c r="N344">
        <v>1011</v>
      </c>
      <c r="O344" t="s">
        <v>701</v>
      </c>
      <c r="P344" t="s">
        <v>701</v>
      </c>
      <c r="Q344">
        <v>1</v>
      </c>
      <c r="X344">
        <v>0.01</v>
      </c>
      <c r="Y344">
        <v>0</v>
      </c>
      <c r="Z344">
        <v>31.26</v>
      </c>
      <c r="AA344">
        <v>13.5</v>
      </c>
      <c r="AB344">
        <v>0</v>
      </c>
      <c r="AC344">
        <v>0</v>
      </c>
      <c r="AD344">
        <v>1</v>
      </c>
      <c r="AE344">
        <v>0</v>
      </c>
      <c r="AF344" t="s">
        <v>4</v>
      </c>
      <c r="AG344">
        <v>0.01</v>
      </c>
      <c r="AH344">
        <v>2</v>
      </c>
      <c r="AI344">
        <v>16672888</v>
      </c>
      <c r="AJ344">
        <v>352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ROW(Source!A163)</f>
        <v>163</v>
      </c>
      <c r="B345">
        <v>16672889</v>
      </c>
      <c r="C345">
        <v>16672885</v>
      </c>
      <c r="D345">
        <v>15167286</v>
      </c>
      <c r="E345">
        <v>1</v>
      </c>
      <c r="F345">
        <v>1</v>
      </c>
      <c r="G345">
        <v>1</v>
      </c>
      <c r="H345">
        <v>3</v>
      </c>
      <c r="I345" t="s">
        <v>782</v>
      </c>
      <c r="J345" t="s">
        <v>783</v>
      </c>
      <c r="K345" t="s">
        <v>784</v>
      </c>
      <c r="L345">
        <v>1339</v>
      </c>
      <c r="N345">
        <v>1007</v>
      </c>
      <c r="O345" t="s">
        <v>166</v>
      </c>
      <c r="P345" t="s">
        <v>166</v>
      </c>
      <c r="Q345">
        <v>1</v>
      </c>
      <c r="X345">
        <v>0.02</v>
      </c>
      <c r="Y345">
        <v>2.44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4</v>
      </c>
      <c r="AG345">
        <v>0.02</v>
      </c>
      <c r="AH345">
        <v>2</v>
      </c>
      <c r="AI345">
        <v>16672889</v>
      </c>
      <c r="AJ345">
        <v>353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ROW(Source!A163)</f>
        <v>163</v>
      </c>
      <c r="B346">
        <v>16672890</v>
      </c>
      <c r="C346">
        <v>16672885</v>
      </c>
      <c r="D346">
        <v>15164566</v>
      </c>
      <c r="E346">
        <v>17</v>
      </c>
      <c r="F346">
        <v>1</v>
      </c>
      <c r="G346">
        <v>1</v>
      </c>
      <c r="H346">
        <v>3</v>
      </c>
      <c r="I346" t="s">
        <v>609</v>
      </c>
      <c r="J346" t="s">
        <v>4</v>
      </c>
      <c r="K346" t="s">
        <v>610</v>
      </c>
      <c r="L346">
        <v>1348</v>
      </c>
      <c r="N346">
        <v>1009</v>
      </c>
      <c r="O346" t="s">
        <v>199</v>
      </c>
      <c r="P346" t="s">
        <v>199</v>
      </c>
      <c r="Q346">
        <v>1000</v>
      </c>
      <c r="X346">
        <v>7.0000000000000007E-2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 t="s">
        <v>4</v>
      </c>
      <c r="AG346">
        <v>7.0000000000000007E-2</v>
      </c>
      <c r="AH346">
        <v>3</v>
      </c>
      <c r="AI346">
        <v>-1</v>
      </c>
      <c r="AJ346" t="s">
        <v>4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ROW(Source!A163)</f>
        <v>163</v>
      </c>
      <c r="B347">
        <v>16672891</v>
      </c>
      <c r="C347">
        <v>16672885</v>
      </c>
      <c r="D347">
        <v>15171982</v>
      </c>
      <c r="E347">
        <v>1</v>
      </c>
      <c r="F347">
        <v>1</v>
      </c>
      <c r="G347">
        <v>1</v>
      </c>
      <c r="H347">
        <v>3</v>
      </c>
      <c r="I347" t="s">
        <v>841</v>
      </c>
      <c r="J347" t="s">
        <v>842</v>
      </c>
      <c r="K347" t="s">
        <v>843</v>
      </c>
      <c r="L347">
        <v>1348</v>
      </c>
      <c r="N347">
        <v>1009</v>
      </c>
      <c r="O347" t="s">
        <v>199</v>
      </c>
      <c r="P347" t="s">
        <v>199</v>
      </c>
      <c r="Q347">
        <v>1000</v>
      </c>
      <c r="X347">
        <v>0.05</v>
      </c>
      <c r="Y347">
        <v>729.98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4</v>
      </c>
      <c r="AG347">
        <v>0.05</v>
      </c>
      <c r="AH347">
        <v>2</v>
      </c>
      <c r="AI347">
        <v>16672891</v>
      </c>
      <c r="AJ347">
        <v>354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ROW(Source!A163)</f>
        <v>163</v>
      </c>
      <c r="B348">
        <v>16672892</v>
      </c>
      <c r="C348">
        <v>16672885</v>
      </c>
      <c r="D348">
        <v>15163325</v>
      </c>
      <c r="E348">
        <v>17</v>
      </c>
      <c r="F348">
        <v>1</v>
      </c>
      <c r="G348">
        <v>1</v>
      </c>
      <c r="H348">
        <v>3</v>
      </c>
      <c r="I348" t="s">
        <v>1100</v>
      </c>
      <c r="J348" t="s">
        <v>4</v>
      </c>
      <c r="K348" t="s">
        <v>1101</v>
      </c>
      <c r="L348">
        <v>1354</v>
      </c>
      <c r="N348">
        <v>1010</v>
      </c>
      <c r="O348" t="s">
        <v>82</v>
      </c>
      <c r="P348" t="s">
        <v>82</v>
      </c>
      <c r="Q348">
        <v>1</v>
      </c>
      <c r="X348">
        <v>100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 t="s">
        <v>4</v>
      </c>
      <c r="AG348">
        <v>100</v>
      </c>
      <c r="AH348">
        <v>3</v>
      </c>
      <c r="AI348">
        <v>-1</v>
      </c>
      <c r="AJ348" t="s">
        <v>4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ROW(Source!A206)</f>
        <v>206</v>
      </c>
      <c r="B349">
        <v>16672795</v>
      </c>
      <c r="C349">
        <v>16672794</v>
      </c>
      <c r="D349">
        <v>15446300</v>
      </c>
      <c r="E349">
        <v>1</v>
      </c>
      <c r="F349">
        <v>1</v>
      </c>
      <c r="G349">
        <v>1</v>
      </c>
      <c r="H349">
        <v>1</v>
      </c>
      <c r="I349" t="s">
        <v>693</v>
      </c>
      <c r="J349" t="s">
        <v>4</v>
      </c>
      <c r="K349" t="s">
        <v>694</v>
      </c>
      <c r="L349">
        <v>1191</v>
      </c>
      <c r="N349">
        <v>1013</v>
      </c>
      <c r="O349" t="s">
        <v>695</v>
      </c>
      <c r="P349" t="s">
        <v>695</v>
      </c>
      <c r="Q349">
        <v>1</v>
      </c>
      <c r="X349">
        <v>2.56</v>
      </c>
      <c r="Y349">
        <v>0</v>
      </c>
      <c r="Z349">
        <v>0</v>
      </c>
      <c r="AA349">
        <v>0</v>
      </c>
      <c r="AB349">
        <v>9.92</v>
      </c>
      <c r="AC349">
        <v>0</v>
      </c>
      <c r="AD349">
        <v>1</v>
      </c>
      <c r="AE349">
        <v>1</v>
      </c>
      <c r="AF349" t="s">
        <v>367</v>
      </c>
      <c r="AG349">
        <v>1.536</v>
      </c>
      <c r="AH349">
        <v>2</v>
      </c>
      <c r="AI349">
        <v>16672795</v>
      </c>
      <c r="AJ349">
        <v>355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ROW(Source!A206)</f>
        <v>206</v>
      </c>
      <c r="B350">
        <v>16672796</v>
      </c>
      <c r="C350">
        <v>16672794</v>
      </c>
      <c r="D350">
        <v>15430395</v>
      </c>
      <c r="E350">
        <v>1</v>
      </c>
      <c r="F350">
        <v>1</v>
      </c>
      <c r="G350">
        <v>1</v>
      </c>
      <c r="H350">
        <v>1</v>
      </c>
      <c r="I350" t="s">
        <v>696</v>
      </c>
      <c r="J350" t="s">
        <v>4</v>
      </c>
      <c r="K350" t="s">
        <v>697</v>
      </c>
      <c r="L350">
        <v>1191</v>
      </c>
      <c r="N350">
        <v>1013</v>
      </c>
      <c r="O350" t="s">
        <v>695</v>
      </c>
      <c r="P350" t="s">
        <v>695</v>
      </c>
      <c r="Q350">
        <v>1</v>
      </c>
      <c r="X350">
        <v>0.02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2</v>
      </c>
      <c r="AF350" t="s">
        <v>367</v>
      </c>
      <c r="AG350">
        <v>1.2E-2</v>
      </c>
      <c r="AH350">
        <v>2</v>
      </c>
      <c r="AI350">
        <v>16672796</v>
      </c>
      <c r="AJ350">
        <v>356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ROW(Source!A206)</f>
        <v>206</v>
      </c>
      <c r="B351">
        <v>16672797</v>
      </c>
      <c r="C351">
        <v>16672794</v>
      </c>
      <c r="D351">
        <v>15247680</v>
      </c>
      <c r="E351">
        <v>1</v>
      </c>
      <c r="F351">
        <v>1</v>
      </c>
      <c r="G351">
        <v>1</v>
      </c>
      <c r="H351">
        <v>2</v>
      </c>
      <c r="I351" t="s">
        <v>726</v>
      </c>
      <c r="J351" t="s">
        <v>727</v>
      </c>
      <c r="K351" t="s">
        <v>728</v>
      </c>
      <c r="L351">
        <v>1368</v>
      </c>
      <c r="N351">
        <v>1011</v>
      </c>
      <c r="O351" t="s">
        <v>701</v>
      </c>
      <c r="P351" t="s">
        <v>701</v>
      </c>
      <c r="Q351">
        <v>1</v>
      </c>
      <c r="X351">
        <v>0.01</v>
      </c>
      <c r="Y351">
        <v>0</v>
      </c>
      <c r="Z351">
        <v>111.99</v>
      </c>
      <c r="AA351">
        <v>13.5</v>
      </c>
      <c r="AB351">
        <v>0</v>
      </c>
      <c r="AC351">
        <v>0</v>
      </c>
      <c r="AD351">
        <v>1</v>
      </c>
      <c r="AE351">
        <v>0</v>
      </c>
      <c r="AF351" t="s">
        <v>367</v>
      </c>
      <c r="AG351">
        <v>6.0000000000000001E-3</v>
      </c>
      <c r="AH351">
        <v>2</v>
      </c>
      <c r="AI351">
        <v>16672797</v>
      </c>
      <c r="AJ351">
        <v>357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ROW(Source!A206)</f>
        <v>206</v>
      </c>
      <c r="B352">
        <v>16672798</v>
      </c>
      <c r="C352">
        <v>16672794</v>
      </c>
      <c r="D352">
        <v>15249073</v>
      </c>
      <c r="E352">
        <v>1</v>
      </c>
      <c r="F352">
        <v>1</v>
      </c>
      <c r="G352">
        <v>1</v>
      </c>
      <c r="H352">
        <v>2</v>
      </c>
      <c r="I352" t="s">
        <v>698</v>
      </c>
      <c r="J352" t="s">
        <v>699</v>
      </c>
      <c r="K352" t="s">
        <v>700</v>
      </c>
      <c r="L352">
        <v>1368</v>
      </c>
      <c r="N352">
        <v>1011</v>
      </c>
      <c r="O352" t="s">
        <v>701</v>
      </c>
      <c r="P352" t="s">
        <v>701</v>
      </c>
      <c r="Q352">
        <v>1</v>
      </c>
      <c r="X352">
        <v>0.01</v>
      </c>
      <c r="Y352">
        <v>0</v>
      </c>
      <c r="Z352">
        <v>65.709999999999994</v>
      </c>
      <c r="AA352">
        <v>11.6</v>
      </c>
      <c r="AB352">
        <v>0</v>
      </c>
      <c r="AC352">
        <v>0</v>
      </c>
      <c r="AD352">
        <v>1</v>
      </c>
      <c r="AE352">
        <v>0</v>
      </c>
      <c r="AF352" t="s">
        <v>367</v>
      </c>
      <c r="AG352">
        <v>6.0000000000000001E-3</v>
      </c>
      <c r="AH352">
        <v>2</v>
      </c>
      <c r="AI352">
        <v>16672798</v>
      </c>
      <c r="AJ352">
        <v>358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ROW(Source!A206)</f>
        <v>206</v>
      </c>
      <c r="B353">
        <v>16672799</v>
      </c>
      <c r="C353">
        <v>16672794</v>
      </c>
      <c r="D353">
        <v>15167588</v>
      </c>
      <c r="E353">
        <v>1</v>
      </c>
      <c r="F353">
        <v>1</v>
      </c>
      <c r="G353">
        <v>1</v>
      </c>
      <c r="H353">
        <v>3</v>
      </c>
      <c r="I353" t="s">
        <v>887</v>
      </c>
      <c r="J353" t="s">
        <v>888</v>
      </c>
      <c r="K353" t="s">
        <v>889</v>
      </c>
      <c r="L353">
        <v>1346</v>
      </c>
      <c r="N353">
        <v>1009</v>
      </c>
      <c r="O353" t="s">
        <v>550</v>
      </c>
      <c r="P353" t="s">
        <v>550</v>
      </c>
      <c r="Q353">
        <v>1</v>
      </c>
      <c r="X353">
        <v>1.6E-2</v>
      </c>
      <c r="Y353">
        <v>30.4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20</v>
      </c>
      <c r="AG353">
        <v>0</v>
      </c>
      <c r="AH353">
        <v>2</v>
      </c>
      <c r="AI353">
        <v>16672799</v>
      </c>
      <c r="AJ353">
        <v>359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ROW(Source!A206)</f>
        <v>206</v>
      </c>
      <c r="B354">
        <v>16672800</v>
      </c>
      <c r="C354">
        <v>16672794</v>
      </c>
      <c r="D354">
        <v>15170074</v>
      </c>
      <c r="E354">
        <v>1</v>
      </c>
      <c r="F354">
        <v>1</v>
      </c>
      <c r="G354">
        <v>1</v>
      </c>
      <c r="H354">
        <v>3</v>
      </c>
      <c r="I354" t="s">
        <v>890</v>
      </c>
      <c r="J354" t="s">
        <v>891</v>
      </c>
      <c r="K354" t="s">
        <v>892</v>
      </c>
      <c r="L354">
        <v>1355</v>
      </c>
      <c r="N354">
        <v>1010</v>
      </c>
      <c r="O354" t="s">
        <v>258</v>
      </c>
      <c r="P354" t="s">
        <v>258</v>
      </c>
      <c r="Q354">
        <v>100</v>
      </c>
      <c r="X354">
        <v>4.1000000000000002E-2</v>
      </c>
      <c r="Y354">
        <v>86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20</v>
      </c>
      <c r="AG354">
        <v>0</v>
      </c>
      <c r="AH354">
        <v>2</v>
      </c>
      <c r="AI354">
        <v>16672800</v>
      </c>
      <c r="AJ354">
        <v>360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ROW(Source!A206)</f>
        <v>206</v>
      </c>
      <c r="B355">
        <v>16672801</v>
      </c>
      <c r="C355">
        <v>16672794</v>
      </c>
      <c r="D355">
        <v>15203834</v>
      </c>
      <c r="E355">
        <v>1</v>
      </c>
      <c r="F355">
        <v>1</v>
      </c>
      <c r="G355">
        <v>1</v>
      </c>
      <c r="H355">
        <v>3</v>
      </c>
      <c r="I355" t="s">
        <v>893</v>
      </c>
      <c r="J355" t="s">
        <v>894</v>
      </c>
      <c r="K355" t="s">
        <v>895</v>
      </c>
      <c r="L355">
        <v>1346</v>
      </c>
      <c r="N355">
        <v>1009</v>
      </c>
      <c r="O355" t="s">
        <v>550</v>
      </c>
      <c r="P355" t="s">
        <v>550</v>
      </c>
      <c r="Q355">
        <v>1</v>
      </c>
      <c r="X355">
        <v>0.1</v>
      </c>
      <c r="Y355">
        <v>28.6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20</v>
      </c>
      <c r="AG355">
        <v>0</v>
      </c>
      <c r="AH355">
        <v>2</v>
      </c>
      <c r="AI355">
        <v>16672801</v>
      </c>
      <c r="AJ355">
        <v>361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ROW(Source!A206)</f>
        <v>206</v>
      </c>
      <c r="B356">
        <v>16672802</v>
      </c>
      <c r="C356">
        <v>16672794</v>
      </c>
      <c r="D356">
        <v>15217463</v>
      </c>
      <c r="E356">
        <v>1</v>
      </c>
      <c r="F356">
        <v>1</v>
      </c>
      <c r="G356">
        <v>1</v>
      </c>
      <c r="H356">
        <v>3</v>
      </c>
      <c r="I356" t="s">
        <v>896</v>
      </c>
      <c r="J356" t="s">
        <v>897</v>
      </c>
      <c r="K356" t="s">
        <v>898</v>
      </c>
      <c r="L356">
        <v>1358</v>
      </c>
      <c r="N356">
        <v>1010</v>
      </c>
      <c r="O356" t="s">
        <v>437</v>
      </c>
      <c r="P356" t="s">
        <v>437</v>
      </c>
      <c r="Q356">
        <v>10</v>
      </c>
      <c r="X356">
        <v>0.1</v>
      </c>
      <c r="Y356">
        <v>39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20</v>
      </c>
      <c r="AG356">
        <v>0</v>
      </c>
      <c r="AH356">
        <v>2</v>
      </c>
      <c r="AI356">
        <v>16672802</v>
      </c>
      <c r="AJ356">
        <v>362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ROW(Source!A206)</f>
        <v>206</v>
      </c>
      <c r="B357">
        <v>16672803</v>
      </c>
      <c r="C357">
        <v>16672794</v>
      </c>
      <c r="D357">
        <v>15217585</v>
      </c>
      <c r="E357">
        <v>1</v>
      </c>
      <c r="F357">
        <v>1</v>
      </c>
      <c r="G357">
        <v>1</v>
      </c>
      <c r="H357">
        <v>3</v>
      </c>
      <c r="I357" t="s">
        <v>899</v>
      </c>
      <c r="J357" t="s">
        <v>900</v>
      </c>
      <c r="K357" t="s">
        <v>901</v>
      </c>
      <c r="L357">
        <v>1356</v>
      </c>
      <c r="N357">
        <v>1010</v>
      </c>
      <c r="O357" t="s">
        <v>127</v>
      </c>
      <c r="P357" t="s">
        <v>127</v>
      </c>
      <c r="Q357">
        <v>1000</v>
      </c>
      <c r="X357">
        <v>2.1000000000000001E-2</v>
      </c>
      <c r="Y357">
        <v>270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20</v>
      </c>
      <c r="AG357">
        <v>0</v>
      </c>
      <c r="AH357">
        <v>2</v>
      </c>
      <c r="AI357">
        <v>16672803</v>
      </c>
      <c r="AJ357">
        <v>363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ROW(Source!A206)</f>
        <v>206</v>
      </c>
      <c r="B358">
        <v>16672804</v>
      </c>
      <c r="C358">
        <v>16672794</v>
      </c>
      <c r="D358">
        <v>15221284</v>
      </c>
      <c r="E358">
        <v>1</v>
      </c>
      <c r="F358">
        <v>1</v>
      </c>
      <c r="G358">
        <v>1</v>
      </c>
      <c r="H358">
        <v>3</v>
      </c>
      <c r="I358" t="s">
        <v>902</v>
      </c>
      <c r="J358" t="s">
        <v>903</v>
      </c>
      <c r="K358" t="s">
        <v>904</v>
      </c>
      <c r="L358">
        <v>1355</v>
      </c>
      <c r="N358">
        <v>1010</v>
      </c>
      <c r="O358" t="s">
        <v>258</v>
      </c>
      <c r="P358" t="s">
        <v>258</v>
      </c>
      <c r="Q358">
        <v>100</v>
      </c>
      <c r="X358">
        <v>4.1000000000000002E-2</v>
      </c>
      <c r="Y358">
        <v>528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20</v>
      </c>
      <c r="AG358">
        <v>0</v>
      </c>
      <c r="AH358">
        <v>2</v>
      </c>
      <c r="AI358">
        <v>16672804</v>
      </c>
      <c r="AJ358">
        <v>364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ROW(Source!A206)</f>
        <v>206</v>
      </c>
      <c r="B359">
        <v>16672805</v>
      </c>
      <c r="C359">
        <v>16672794</v>
      </c>
      <c r="D359">
        <v>15233312</v>
      </c>
      <c r="E359">
        <v>1</v>
      </c>
      <c r="F359">
        <v>1</v>
      </c>
      <c r="G359">
        <v>1</v>
      </c>
      <c r="H359">
        <v>3</v>
      </c>
      <c r="I359" t="s">
        <v>905</v>
      </c>
      <c r="J359" t="s">
        <v>906</v>
      </c>
      <c r="K359" t="s">
        <v>907</v>
      </c>
      <c r="L359">
        <v>1346</v>
      </c>
      <c r="N359">
        <v>1009</v>
      </c>
      <c r="O359" t="s">
        <v>550</v>
      </c>
      <c r="P359" t="s">
        <v>550</v>
      </c>
      <c r="Q359">
        <v>1</v>
      </c>
      <c r="X359">
        <v>0.124</v>
      </c>
      <c r="Y359">
        <v>35.700000000000003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20</v>
      </c>
      <c r="AG359">
        <v>0</v>
      </c>
      <c r="AH359">
        <v>2</v>
      </c>
      <c r="AI359">
        <v>16672805</v>
      </c>
      <c r="AJ359">
        <v>365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ROW(Source!A206)</f>
        <v>206</v>
      </c>
      <c r="B360">
        <v>16672806</v>
      </c>
      <c r="C360">
        <v>16672794</v>
      </c>
      <c r="D360">
        <v>15164559</v>
      </c>
      <c r="E360">
        <v>17</v>
      </c>
      <c r="F360">
        <v>1</v>
      </c>
      <c r="G360">
        <v>1</v>
      </c>
      <c r="H360">
        <v>3</v>
      </c>
      <c r="I360" t="s">
        <v>908</v>
      </c>
      <c r="J360" t="s">
        <v>4</v>
      </c>
      <c r="K360" t="s">
        <v>909</v>
      </c>
      <c r="L360">
        <v>1374</v>
      </c>
      <c r="N360">
        <v>1013</v>
      </c>
      <c r="O360" t="s">
        <v>910</v>
      </c>
      <c r="P360" t="s">
        <v>910</v>
      </c>
      <c r="Q360">
        <v>1</v>
      </c>
      <c r="X360">
        <v>0.51</v>
      </c>
      <c r="Y360">
        <v>1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20</v>
      </c>
      <c r="AG360">
        <v>0</v>
      </c>
      <c r="AH360">
        <v>2</v>
      </c>
      <c r="AI360">
        <v>16672806</v>
      </c>
      <c r="AJ360">
        <v>366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ROW(Source!A207)</f>
        <v>207</v>
      </c>
      <c r="B361">
        <v>16672795</v>
      </c>
      <c r="C361">
        <v>16672794</v>
      </c>
      <c r="D361">
        <v>15446300</v>
      </c>
      <c r="E361">
        <v>1</v>
      </c>
      <c r="F361">
        <v>1</v>
      </c>
      <c r="G361">
        <v>1</v>
      </c>
      <c r="H361">
        <v>1</v>
      </c>
      <c r="I361" t="s">
        <v>693</v>
      </c>
      <c r="J361" t="s">
        <v>4</v>
      </c>
      <c r="K361" t="s">
        <v>694</v>
      </c>
      <c r="L361">
        <v>1191</v>
      </c>
      <c r="N361">
        <v>1013</v>
      </c>
      <c r="O361" t="s">
        <v>695</v>
      </c>
      <c r="P361" t="s">
        <v>695</v>
      </c>
      <c r="Q361">
        <v>1</v>
      </c>
      <c r="X361">
        <v>2.56</v>
      </c>
      <c r="Y361">
        <v>0</v>
      </c>
      <c r="Z361">
        <v>0</v>
      </c>
      <c r="AA361">
        <v>0</v>
      </c>
      <c r="AB361">
        <v>9.92</v>
      </c>
      <c r="AC361">
        <v>0</v>
      </c>
      <c r="AD361">
        <v>1</v>
      </c>
      <c r="AE361">
        <v>1</v>
      </c>
      <c r="AF361" t="s">
        <v>367</v>
      </c>
      <c r="AG361">
        <v>1.536</v>
      </c>
      <c r="AH361">
        <v>2</v>
      </c>
      <c r="AI361">
        <v>16672795</v>
      </c>
      <c r="AJ361">
        <v>367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ROW(Source!A207)</f>
        <v>207</v>
      </c>
      <c r="B362">
        <v>16672796</v>
      </c>
      <c r="C362">
        <v>16672794</v>
      </c>
      <c r="D362">
        <v>15430395</v>
      </c>
      <c r="E362">
        <v>1</v>
      </c>
      <c r="F362">
        <v>1</v>
      </c>
      <c r="G362">
        <v>1</v>
      </c>
      <c r="H362">
        <v>1</v>
      </c>
      <c r="I362" t="s">
        <v>696</v>
      </c>
      <c r="J362" t="s">
        <v>4</v>
      </c>
      <c r="K362" t="s">
        <v>697</v>
      </c>
      <c r="L362">
        <v>1191</v>
      </c>
      <c r="N362">
        <v>1013</v>
      </c>
      <c r="O362" t="s">
        <v>695</v>
      </c>
      <c r="P362" t="s">
        <v>695</v>
      </c>
      <c r="Q362">
        <v>1</v>
      </c>
      <c r="X362">
        <v>0.02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2</v>
      </c>
      <c r="AF362" t="s">
        <v>367</v>
      </c>
      <c r="AG362">
        <v>1.2E-2</v>
      </c>
      <c r="AH362">
        <v>2</v>
      </c>
      <c r="AI362">
        <v>16672796</v>
      </c>
      <c r="AJ362">
        <v>368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ROW(Source!A207)</f>
        <v>207</v>
      </c>
      <c r="B363">
        <v>16672797</v>
      </c>
      <c r="C363">
        <v>16672794</v>
      </c>
      <c r="D363">
        <v>15247680</v>
      </c>
      <c r="E363">
        <v>1</v>
      </c>
      <c r="F363">
        <v>1</v>
      </c>
      <c r="G363">
        <v>1</v>
      </c>
      <c r="H363">
        <v>2</v>
      </c>
      <c r="I363" t="s">
        <v>726</v>
      </c>
      <c r="J363" t="s">
        <v>727</v>
      </c>
      <c r="K363" t="s">
        <v>728</v>
      </c>
      <c r="L363">
        <v>1368</v>
      </c>
      <c r="N363">
        <v>1011</v>
      </c>
      <c r="O363" t="s">
        <v>701</v>
      </c>
      <c r="P363" t="s">
        <v>701</v>
      </c>
      <c r="Q363">
        <v>1</v>
      </c>
      <c r="X363">
        <v>0.01</v>
      </c>
      <c r="Y363">
        <v>0</v>
      </c>
      <c r="Z363">
        <v>111.99</v>
      </c>
      <c r="AA363">
        <v>13.5</v>
      </c>
      <c r="AB363">
        <v>0</v>
      </c>
      <c r="AC363">
        <v>0</v>
      </c>
      <c r="AD363">
        <v>1</v>
      </c>
      <c r="AE363">
        <v>0</v>
      </c>
      <c r="AF363" t="s">
        <v>367</v>
      </c>
      <c r="AG363">
        <v>6.0000000000000001E-3</v>
      </c>
      <c r="AH363">
        <v>2</v>
      </c>
      <c r="AI363">
        <v>16672797</v>
      </c>
      <c r="AJ363">
        <v>369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ROW(Source!A207)</f>
        <v>207</v>
      </c>
      <c r="B364">
        <v>16672798</v>
      </c>
      <c r="C364">
        <v>16672794</v>
      </c>
      <c r="D364">
        <v>15249073</v>
      </c>
      <c r="E364">
        <v>1</v>
      </c>
      <c r="F364">
        <v>1</v>
      </c>
      <c r="G364">
        <v>1</v>
      </c>
      <c r="H364">
        <v>2</v>
      </c>
      <c r="I364" t="s">
        <v>698</v>
      </c>
      <c r="J364" t="s">
        <v>699</v>
      </c>
      <c r="K364" t="s">
        <v>700</v>
      </c>
      <c r="L364">
        <v>1368</v>
      </c>
      <c r="N364">
        <v>1011</v>
      </c>
      <c r="O364" t="s">
        <v>701</v>
      </c>
      <c r="P364" t="s">
        <v>701</v>
      </c>
      <c r="Q364">
        <v>1</v>
      </c>
      <c r="X364">
        <v>0.01</v>
      </c>
      <c r="Y364">
        <v>0</v>
      </c>
      <c r="Z364">
        <v>65.709999999999994</v>
      </c>
      <c r="AA364">
        <v>11.6</v>
      </c>
      <c r="AB364">
        <v>0</v>
      </c>
      <c r="AC364">
        <v>0</v>
      </c>
      <c r="AD364">
        <v>1</v>
      </c>
      <c r="AE364">
        <v>0</v>
      </c>
      <c r="AF364" t="s">
        <v>367</v>
      </c>
      <c r="AG364">
        <v>6.0000000000000001E-3</v>
      </c>
      <c r="AH364">
        <v>2</v>
      </c>
      <c r="AI364">
        <v>16672798</v>
      </c>
      <c r="AJ364">
        <v>370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ROW(Source!A207)</f>
        <v>207</v>
      </c>
      <c r="B365">
        <v>16672799</v>
      </c>
      <c r="C365">
        <v>16672794</v>
      </c>
      <c r="D365">
        <v>15167588</v>
      </c>
      <c r="E365">
        <v>1</v>
      </c>
      <c r="F365">
        <v>1</v>
      </c>
      <c r="G365">
        <v>1</v>
      </c>
      <c r="H365">
        <v>3</v>
      </c>
      <c r="I365" t="s">
        <v>887</v>
      </c>
      <c r="J365" t="s">
        <v>888</v>
      </c>
      <c r="K365" t="s">
        <v>889</v>
      </c>
      <c r="L365">
        <v>1346</v>
      </c>
      <c r="N365">
        <v>1009</v>
      </c>
      <c r="O365" t="s">
        <v>550</v>
      </c>
      <c r="P365" t="s">
        <v>550</v>
      </c>
      <c r="Q365">
        <v>1</v>
      </c>
      <c r="X365">
        <v>1.6E-2</v>
      </c>
      <c r="Y365">
        <v>30.4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20</v>
      </c>
      <c r="AG365">
        <v>0</v>
      </c>
      <c r="AH365">
        <v>2</v>
      </c>
      <c r="AI365">
        <v>16672799</v>
      </c>
      <c r="AJ365">
        <v>371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ROW(Source!A207)</f>
        <v>207</v>
      </c>
      <c r="B366">
        <v>16672800</v>
      </c>
      <c r="C366">
        <v>16672794</v>
      </c>
      <c r="D366">
        <v>15170074</v>
      </c>
      <c r="E366">
        <v>1</v>
      </c>
      <c r="F366">
        <v>1</v>
      </c>
      <c r="G366">
        <v>1</v>
      </c>
      <c r="H366">
        <v>3</v>
      </c>
      <c r="I366" t="s">
        <v>890</v>
      </c>
      <c r="J366" t="s">
        <v>891</v>
      </c>
      <c r="K366" t="s">
        <v>892</v>
      </c>
      <c r="L366">
        <v>1355</v>
      </c>
      <c r="N366">
        <v>1010</v>
      </c>
      <c r="O366" t="s">
        <v>258</v>
      </c>
      <c r="P366" t="s">
        <v>258</v>
      </c>
      <c r="Q366">
        <v>100</v>
      </c>
      <c r="X366">
        <v>4.1000000000000002E-2</v>
      </c>
      <c r="Y366">
        <v>86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20</v>
      </c>
      <c r="AG366">
        <v>0</v>
      </c>
      <c r="AH366">
        <v>2</v>
      </c>
      <c r="AI366">
        <v>16672800</v>
      </c>
      <c r="AJ366">
        <v>372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ROW(Source!A207)</f>
        <v>207</v>
      </c>
      <c r="B367">
        <v>16672801</v>
      </c>
      <c r="C367">
        <v>16672794</v>
      </c>
      <c r="D367">
        <v>15203834</v>
      </c>
      <c r="E367">
        <v>1</v>
      </c>
      <c r="F367">
        <v>1</v>
      </c>
      <c r="G367">
        <v>1</v>
      </c>
      <c r="H367">
        <v>3</v>
      </c>
      <c r="I367" t="s">
        <v>893</v>
      </c>
      <c r="J367" t="s">
        <v>894</v>
      </c>
      <c r="K367" t="s">
        <v>895</v>
      </c>
      <c r="L367">
        <v>1346</v>
      </c>
      <c r="N367">
        <v>1009</v>
      </c>
      <c r="O367" t="s">
        <v>550</v>
      </c>
      <c r="P367" t="s">
        <v>550</v>
      </c>
      <c r="Q367">
        <v>1</v>
      </c>
      <c r="X367">
        <v>0.1</v>
      </c>
      <c r="Y367">
        <v>28.6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20</v>
      </c>
      <c r="AG367">
        <v>0</v>
      </c>
      <c r="AH367">
        <v>2</v>
      </c>
      <c r="AI367">
        <v>16672801</v>
      </c>
      <c r="AJ367">
        <v>373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ROW(Source!A207)</f>
        <v>207</v>
      </c>
      <c r="B368">
        <v>16672802</v>
      </c>
      <c r="C368">
        <v>16672794</v>
      </c>
      <c r="D368">
        <v>15217463</v>
      </c>
      <c r="E368">
        <v>1</v>
      </c>
      <c r="F368">
        <v>1</v>
      </c>
      <c r="G368">
        <v>1</v>
      </c>
      <c r="H368">
        <v>3</v>
      </c>
      <c r="I368" t="s">
        <v>896</v>
      </c>
      <c r="J368" t="s">
        <v>897</v>
      </c>
      <c r="K368" t="s">
        <v>898</v>
      </c>
      <c r="L368">
        <v>1358</v>
      </c>
      <c r="N368">
        <v>1010</v>
      </c>
      <c r="O368" t="s">
        <v>437</v>
      </c>
      <c r="P368" t="s">
        <v>437</v>
      </c>
      <c r="Q368">
        <v>10</v>
      </c>
      <c r="X368">
        <v>0.1</v>
      </c>
      <c r="Y368">
        <v>39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20</v>
      </c>
      <c r="AG368">
        <v>0</v>
      </c>
      <c r="AH368">
        <v>2</v>
      </c>
      <c r="AI368">
        <v>16672802</v>
      </c>
      <c r="AJ368">
        <v>374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ROW(Source!A207)</f>
        <v>207</v>
      </c>
      <c r="B369">
        <v>16672803</v>
      </c>
      <c r="C369">
        <v>16672794</v>
      </c>
      <c r="D369">
        <v>15217585</v>
      </c>
      <c r="E369">
        <v>1</v>
      </c>
      <c r="F369">
        <v>1</v>
      </c>
      <c r="G369">
        <v>1</v>
      </c>
      <c r="H369">
        <v>3</v>
      </c>
      <c r="I369" t="s">
        <v>899</v>
      </c>
      <c r="J369" t="s">
        <v>900</v>
      </c>
      <c r="K369" t="s">
        <v>901</v>
      </c>
      <c r="L369">
        <v>1356</v>
      </c>
      <c r="N369">
        <v>1010</v>
      </c>
      <c r="O369" t="s">
        <v>127</v>
      </c>
      <c r="P369" t="s">
        <v>127</v>
      </c>
      <c r="Q369">
        <v>1000</v>
      </c>
      <c r="X369">
        <v>2.1000000000000001E-2</v>
      </c>
      <c r="Y369">
        <v>270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20</v>
      </c>
      <c r="AG369">
        <v>0</v>
      </c>
      <c r="AH369">
        <v>2</v>
      </c>
      <c r="AI369">
        <v>16672803</v>
      </c>
      <c r="AJ369">
        <v>375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ROW(Source!A207)</f>
        <v>207</v>
      </c>
      <c r="B370">
        <v>16672804</v>
      </c>
      <c r="C370">
        <v>16672794</v>
      </c>
      <c r="D370">
        <v>15221284</v>
      </c>
      <c r="E370">
        <v>1</v>
      </c>
      <c r="F370">
        <v>1</v>
      </c>
      <c r="G370">
        <v>1</v>
      </c>
      <c r="H370">
        <v>3</v>
      </c>
      <c r="I370" t="s">
        <v>902</v>
      </c>
      <c r="J370" t="s">
        <v>903</v>
      </c>
      <c r="K370" t="s">
        <v>904</v>
      </c>
      <c r="L370">
        <v>1355</v>
      </c>
      <c r="N370">
        <v>1010</v>
      </c>
      <c r="O370" t="s">
        <v>258</v>
      </c>
      <c r="P370" t="s">
        <v>258</v>
      </c>
      <c r="Q370">
        <v>100</v>
      </c>
      <c r="X370">
        <v>4.1000000000000002E-2</v>
      </c>
      <c r="Y370">
        <v>528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20</v>
      </c>
      <c r="AG370">
        <v>0</v>
      </c>
      <c r="AH370">
        <v>2</v>
      </c>
      <c r="AI370">
        <v>16672804</v>
      </c>
      <c r="AJ370">
        <v>376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ROW(Source!A207)</f>
        <v>207</v>
      </c>
      <c r="B371">
        <v>16672805</v>
      </c>
      <c r="C371">
        <v>16672794</v>
      </c>
      <c r="D371">
        <v>15233312</v>
      </c>
      <c r="E371">
        <v>1</v>
      </c>
      <c r="F371">
        <v>1</v>
      </c>
      <c r="G371">
        <v>1</v>
      </c>
      <c r="H371">
        <v>3</v>
      </c>
      <c r="I371" t="s">
        <v>905</v>
      </c>
      <c r="J371" t="s">
        <v>906</v>
      </c>
      <c r="K371" t="s">
        <v>907</v>
      </c>
      <c r="L371">
        <v>1346</v>
      </c>
      <c r="N371">
        <v>1009</v>
      </c>
      <c r="O371" t="s">
        <v>550</v>
      </c>
      <c r="P371" t="s">
        <v>550</v>
      </c>
      <c r="Q371">
        <v>1</v>
      </c>
      <c r="X371">
        <v>0.124</v>
      </c>
      <c r="Y371">
        <v>35.700000000000003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20</v>
      </c>
      <c r="AG371">
        <v>0</v>
      </c>
      <c r="AH371">
        <v>2</v>
      </c>
      <c r="AI371">
        <v>16672805</v>
      </c>
      <c r="AJ371">
        <v>377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ROW(Source!A207)</f>
        <v>207</v>
      </c>
      <c r="B372">
        <v>16672806</v>
      </c>
      <c r="C372">
        <v>16672794</v>
      </c>
      <c r="D372">
        <v>15164559</v>
      </c>
      <c r="E372">
        <v>17</v>
      </c>
      <c r="F372">
        <v>1</v>
      </c>
      <c r="G372">
        <v>1</v>
      </c>
      <c r="H372">
        <v>3</v>
      </c>
      <c r="I372" t="s">
        <v>908</v>
      </c>
      <c r="J372" t="s">
        <v>4</v>
      </c>
      <c r="K372" t="s">
        <v>909</v>
      </c>
      <c r="L372">
        <v>1374</v>
      </c>
      <c r="N372">
        <v>1013</v>
      </c>
      <c r="O372" t="s">
        <v>910</v>
      </c>
      <c r="P372" t="s">
        <v>910</v>
      </c>
      <c r="Q372">
        <v>1</v>
      </c>
      <c r="X372">
        <v>0.51</v>
      </c>
      <c r="Y372">
        <v>1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20</v>
      </c>
      <c r="AG372">
        <v>0</v>
      </c>
      <c r="AH372">
        <v>2</v>
      </c>
      <c r="AI372">
        <v>16672806</v>
      </c>
      <c r="AJ372">
        <v>378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ROW(Source!A208)</f>
        <v>208</v>
      </c>
      <c r="B373">
        <v>16484016</v>
      </c>
      <c r="C373">
        <v>16484015</v>
      </c>
      <c r="D373">
        <v>15430517</v>
      </c>
      <c r="E373">
        <v>1</v>
      </c>
      <c r="F373">
        <v>1</v>
      </c>
      <c r="G373">
        <v>1</v>
      </c>
      <c r="H373">
        <v>1</v>
      </c>
      <c r="I373" t="s">
        <v>752</v>
      </c>
      <c r="J373" t="s">
        <v>4</v>
      </c>
      <c r="K373" t="s">
        <v>753</v>
      </c>
      <c r="L373">
        <v>1191</v>
      </c>
      <c r="N373">
        <v>1013</v>
      </c>
      <c r="O373" t="s">
        <v>695</v>
      </c>
      <c r="P373" t="s">
        <v>695</v>
      </c>
      <c r="Q373">
        <v>1</v>
      </c>
      <c r="X373">
        <v>9.64</v>
      </c>
      <c r="Y373">
        <v>0</v>
      </c>
      <c r="Z373">
        <v>0</v>
      </c>
      <c r="AA373">
        <v>0</v>
      </c>
      <c r="AB373">
        <v>7.8</v>
      </c>
      <c r="AC373">
        <v>0</v>
      </c>
      <c r="AD373">
        <v>1</v>
      </c>
      <c r="AE373">
        <v>1</v>
      </c>
      <c r="AF373" t="s">
        <v>4</v>
      </c>
      <c r="AG373">
        <v>9.64</v>
      </c>
      <c r="AH373">
        <v>2</v>
      </c>
      <c r="AI373">
        <v>16484016</v>
      </c>
      <c r="AJ373">
        <v>379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ROW(Source!A208)</f>
        <v>208</v>
      </c>
      <c r="B374">
        <v>16484017</v>
      </c>
      <c r="C374">
        <v>16484015</v>
      </c>
      <c r="D374">
        <v>15430395</v>
      </c>
      <c r="E374">
        <v>1</v>
      </c>
      <c r="F374">
        <v>1</v>
      </c>
      <c r="G374">
        <v>1</v>
      </c>
      <c r="H374">
        <v>1</v>
      </c>
      <c r="I374" t="s">
        <v>696</v>
      </c>
      <c r="J374" t="s">
        <v>4</v>
      </c>
      <c r="K374" t="s">
        <v>697</v>
      </c>
      <c r="L374">
        <v>1191</v>
      </c>
      <c r="N374">
        <v>1013</v>
      </c>
      <c r="O374" t="s">
        <v>695</v>
      </c>
      <c r="P374" t="s">
        <v>695</v>
      </c>
      <c r="Q374">
        <v>1</v>
      </c>
      <c r="X374">
        <v>0.01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2</v>
      </c>
      <c r="AF374" t="s">
        <v>4</v>
      </c>
      <c r="AG374">
        <v>0.01</v>
      </c>
      <c r="AH374">
        <v>2</v>
      </c>
      <c r="AI374">
        <v>16484017</v>
      </c>
      <c r="AJ374">
        <v>380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ROW(Source!A208)</f>
        <v>208</v>
      </c>
      <c r="B375">
        <v>16484018</v>
      </c>
      <c r="C375">
        <v>16484015</v>
      </c>
      <c r="D375">
        <v>15247974</v>
      </c>
      <c r="E375">
        <v>1</v>
      </c>
      <c r="F375">
        <v>1</v>
      </c>
      <c r="G375">
        <v>1</v>
      </c>
      <c r="H375">
        <v>2</v>
      </c>
      <c r="I375" t="s">
        <v>716</v>
      </c>
      <c r="J375" t="s">
        <v>717</v>
      </c>
      <c r="K375" t="s">
        <v>718</v>
      </c>
      <c r="L375">
        <v>1368</v>
      </c>
      <c r="N375">
        <v>1011</v>
      </c>
      <c r="O375" t="s">
        <v>701</v>
      </c>
      <c r="P375" t="s">
        <v>701</v>
      </c>
      <c r="Q375">
        <v>1</v>
      </c>
      <c r="X375">
        <v>0.01</v>
      </c>
      <c r="Y375">
        <v>0</v>
      </c>
      <c r="Z375">
        <v>31.26</v>
      </c>
      <c r="AA375">
        <v>13.5</v>
      </c>
      <c r="AB375">
        <v>0</v>
      </c>
      <c r="AC375">
        <v>0</v>
      </c>
      <c r="AD375">
        <v>1</v>
      </c>
      <c r="AE375">
        <v>0</v>
      </c>
      <c r="AF375" t="s">
        <v>4</v>
      </c>
      <c r="AG375">
        <v>0.01</v>
      </c>
      <c r="AH375">
        <v>2</v>
      </c>
      <c r="AI375">
        <v>16484018</v>
      </c>
      <c r="AJ375">
        <v>381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ROW(Source!A209)</f>
        <v>209</v>
      </c>
      <c r="B376">
        <v>16484016</v>
      </c>
      <c r="C376">
        <v>16484015</v>
      </c>
      <c r="D376">
        <v>15430517</v>
      </c>
      <c r="E376">
        <v>1</v>
      </c>
      <c r="F376">
        <v>1</v>
      </c>
      <c r="G376">
        <v>1</v>
      </c>
      <c r="H376">
        <v>1</v>
      </c>
      <c r="I376" t="s">
        <v>752</v>
      </c>
      <c r="J376" t="s">
        <v>4</v>
      </c>
      <c r="K376" t="s">
        <v>753</v>
      </c>
      <c r="L376">
        <v>1191</v>
      </c>
      <c r="N376">
        <v>1013</v>
      </c>
      <c r="O376" t="s">
        <v>695</v>
      </c>
      <c r="P376" t="s">
        <v>695</v>
      </c>
      <c r="Q376">
        <v>1</v>
      </c>
      <c r="X376">
        <v>9.64</v>
      </c>
      <c r="Y376">
        <v>0</v>
      </c>
      <c r="Z376">
        <v>0</v>
      </c>
      <c r="AA376">
        <v>0</v>
      </c>
      <c r="AB376">
        <v>7.8</v>
      </c>
      <c r="AC376">
        <v>0</v>
      </c>
      <c r="AD376">
        <v>1</v>
      </c>
      <c r="AE376">
        <v>1</v>
      </c>
      <c r="AF376" t="s">
        <v>4</v>
      </c>
      <c r="AG376">
        <v>9.64</v>
      </c>
      <c r="AH376">
        <v>2</v>
      </c>
      <c r="AI376">
        <v>16484016</v>
      </c>
      <c r="AJ376">
        <v>382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ROW(Source!A209)</f>
        <v>209</v>
      </c>
      <c r="B377">
        <v>16484017</v>
      </c>
      <c r="C377">
        <v>16484015</v>
      </c>
      <c r="D377">
        <v>15430395</v>
      </c>
      <c r="E377">
        <v>1</v>
      </c>
      <c r="F377">
        <v>1</v>
      </c>
      <c r="G377">
        <v>1</v>
      </c>
      <c r="H377">
        <v>1</v>
      </c>
      <c r="I377" t="s">
        <v>696</v>
      </c>
      <c r="J377" t="s">
        <v>4</v>
      </c>
      <c r="K377" t="s">
        <v>697</v>
      </c>
      <c r="L377">
        <v>1191</v>
      </c>
      <c r="N377">
        <v>1013</v>
      </c>
      <c r="O377" t="s">
        <v>695</v>
      </c>
      <c r="P377" t="s">
        <v>695</v>
      </c>
      <c r="Q377">
        <v>1</v>
      </c>
      <c r="X377">
        <v>0.01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2</v>
      </c>
      <c r="AF377" t="s">
        <v>4</v>
      </c>
      <c r="AG377">
        <v>0.01</v>
      </c>
      <c r="AH377">
        <v>2</v>
      </c>
      <c r="AI377">
        <v>16484017</v>
      </c>
      <c r="AJ377">
        <v>383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ROW(Source!A209)</f>
        <v>209</v>
      </c>
      <c r="B378">
        <v>16484018</v>
      </c>
      <c r="C378">
        <v>16484015</v>
      </c>
      <c r="D378">
        <v>15247974</v>
      </c>
      <c r="E378">
        <v>1</v>
      </c>
      <c r="F378">
        <v>1</v>
      </c>
      <c r="G378">
        <v>1</v>
      </c>
      <c r="H378">
        <v>2</v>
      </c>
      <c r="I378" t="s">
        <v>716</v>
      </c>
      <c r="J378" t="s">
        <v>717</v>
      </c>
      <c r="K378" t="s">
        <v>718</v>
      </c>
      <c r="L378">
        <v>1368</v>
      </c>
      <c r="N378">
        <v>1011</v>
      </c>
      <c r="O378" t="s">
        <v>701</v>
      </c>
      <c r="P378" t="s">
        <v>701</v>
      </c>
      <c r="Q378">
        <v>1</v>
      </c>
      <c r="X378">
        <v>0.01</v>
      </c>
      <c r="Y378">
        <v>0</v>
      </c>
      <c r="Z378">
        <v>31.26</v>
      </c>
      <c r="AA378">
        <v>13.5</v>
      </c>
      <c r="AB378">
        <v>0</v>
      </c>
      <c r="AC378">
        <v>0</v>
      </c>
      <c r="AD378">
        <v>1</v>
      </c>
      <c r="AE378">
        <v>0</v>
      </c>
      <c r="AF378" t="s">
        <v>4</v>
      </c>
      <c r="AG378">
        <v>0.01</v>
      </c>
      <c r="AH378">
        <v>2</v>
      </c>
      <c r="AI378">
        <v>16484018</v>
      </c>
      <c r="AJ378">
        <v>384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ROW(Source!A210)</f>
        <v>210</v>
      </c>
      <c r="B379">
        <v>16484026</v>
      </c>
      <c r="C379">
        <v>16484019</v>
      </c>
      <c r="D379">
        <v>15435721</v>
      </c>
      <c r="E379">
        <v>1</v>
      </c>
      <c r="F379">
        <v>1</v>
      </c>
      <c r="G379">
        <v>1</v>
      </c>
      <c r="H379">
        <v>1</v>
      </c>
      <c r="I379" t="s">
        <v>911</v>
      </c>
      <c r="J379" t="s">
        <v>4</v>
      </c>
      <c r="K379" t="s">
        <v>912</v>
      </c>
      <c r="L379">
        <v>1191</v>
      </c>
      <c r="N379">
        <v>1013</v>
      </c>
      <c r="O379" t="s">
        <v>695</v>
      </c>
      <c r="P379" t="s">
        <v>695</v>
      </c>
      <c r="Q379">
        <v>1</v>
      </c>
      <c r="X379">
        <v>20.329999999999998</v>
      </c>
      <c r="Y379">
        <v>0</v>
      </c>
      <c r="Z379">
        <v>0</v>
      </c>
      <c r="AA379">
        <v>0</v>
      </c>
      <c r="AB379">
        <v>9.51</v>
      </c>
      <c r="AC379">
        <v>0</v>
      </c>
      <c r="AD379">
        <v>1</v>
      </c>
      <c r="AE379">
        <v>1</v>
      </c>
      <c r="AF379" t="s">
        <v>383</v>
      </c>
      <c r="AG379">
        <v>6.0989999999999993</v>
      </c>
      <c r="AH379">
        <v>2</v>
      </c>
      <c r="AI379">
        <v>16484026</v>
      </c>
      <c r="AJ379">
        <v>385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ROW(Source!A210)</f>
        <v>210</v>
      </c>
      <c r="B380">
        <v>16484027</v>
      </c>
      <c r="C380">
        <v>16484019</v>
      </c>
      <c r="D380">
        <v>15430395</v>
      </c>
      <c r="E380">
        <v>1</v>
      </c>
      <c r="F380">
        <v>1</v>
      </c>
      <c r="G380">
        <v>1</v>
      </c>
      <c r="H380">
        <v>1</v>
      </c>
      <c r="I380" t="s">
        <v>696</v>
      </c>
      <c r="J380" t="s">
        <v>4</v>
      </c>
      <c r="K380" t="s">
        <v>697</v>
      </c>
      <c r="L380">
        <v>1191</v>
      </c>
      <c r="N380">
        <v>1013</v>
      </c>
      <c r="O380" t="s">
        <v>695</v>
      </c>
      <c r="P380" t="s">
        <v>695</v>
      </c>
      <c r="Q380">
        <v>1</v>
      </c>
      <c r="X380">
        <v>0.01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2</v>
      </c>
      <c r="AF380" t="s">
        <v>383</v>
      </c>
      <c r="AG380">
        <v>3.0000000000000001E-3</v>
      </c>
      <c r="AH380">
        <v>2</v>
      </c>
      <c r="AI380">
        <v>16484027</v>
      </c>
      <c r="AJ380">
        <v>386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ROW(Source!A210)</f>
        <v>210</v>
      </c>
      <c r="B381">
        <v>16484028</v>
      </c>
      <c r="C381">
        <v>16484019</v>
      </c>
      <c r="D381">
        <v>15247974</v>
      </c>
      <c r="E381">
        <v>1</v>
      </c>
      <c r="F381">
        <v>1</v>
      </c>
      <c r="G381">
        <v>1</v>
      </c>
      <c r="H381">
        <v>2</v>
      </c>
      <c r="I381" t="s">
        <v>716</v>
      </c>
      <c r="J381" t="s">
        <v>717</v>
      </c>
      <c r="K381" t="s">
        <v>718</v>
      </c>
      <c r="L381">
        <v>1368</v>
      </c>
      <c r="N381">
        <v>1011</v>
      </c>
      <c r="O381" t="s">
        <v>701</v>
      </c>
      <c r="P381" t="s">
        <v>701</v>
      </c>
      <c r="Q381">
        <v>1</v>
      </c>
      <c r="X381">
        <v>0.01</v>
      </c>
      <c r="Y381">
        <v>0</v>
      </c>
      <c r="Z381">
        <v>31.26</v>
      </c>
      <c r="AA381">
        <v>13.5</v>
      </c>
      <c r="AB381">
        <v>0</v>
      </c>
      <c r="AC381">
        <v>0</v>
      </c>
      <c r="AD381">
        <v>1</v>
      </c>
      <c r="AE381">
        <v>0</v>
      </c>
      <c r="AF381" t="s">
        <v>383</v>
      </c>
      <c r="AG381">
        <v>3.0000000000000001E-3</v>
      </c>
      <c r="AH381">
        <v>2</v>
      </c>
      <c r="AI381">
        <v>16484028</v>
      </c>
      <c r="AJ381">
        <v>387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ROW(Source!A210)</f>
        <v>210</v>
      </c>
      <c r="B382">
        <v>16484029</v>
      </c>
      <c r="C382">
        <v>16484019</v>
      </c>
      <c r="D382">
        <v>15170076</v>
      </c>
      <c r="E382">
        <v>1</v>
      </c>
      <c r="F382">
        <v>1</v>
      </c>
      <c r="G382">
        <v>1</v>
      </c>
      <c r="H382">
        <v>3</v>
      </c>
      <c r="I382" t="s">
        <v>913</v>
      </c>
      <c r="J382" t="s">
        <v>914</v>
      </c>
      <c r="K382" t="s">
        <v>915</v>
      </c>
      <c r="L382">
        <v>1356</v>
      </c>
      <c r="N382">
        <v>1010</v>
      </c>
      <c r="O382" t="s">
        <v>127</v>
      </c>
      <c r="P382" t="s">
        <v>127</v>
      </c>
      <c r="Q382">
        <v>1000</v>
      </c>
      <c r="X382">
        <v>0.4</v>
      </c>
      <c r="Y382">
        <v>180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20</v>
      </c>
      <c r="AG382">
        <v>0</v>
      </c>
      <c r="AH382">
        <v>2</v>
      </c>
      <c r="AI382">
        <v>16484029</v>
      </c>
      <c r="AJ382">
        <v>388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ROW(Source!A210)</f>
        <v>210</v>
      </c>
      <c r="B383">
        <v>16484030</v>
      </c>
      <c r="C383">
        <v>16484019</v>
      </c>
      <c r="D383">
        <v>15170438</v>
      </c>
      <c r="E383">
        <v>1</v>
      </c>
      <c r="F383">
        <v>1</v>
      </c>
      <c r="G383">
        <v>1</v>
      </c>
      <c r="H383">
        <v>3</v>
      </c>
      <c r="I383" t="s">
        <v>916</v>
      </c>
      <c r="J383" t="s">
        <v>917</v>
      </c>
      <c r="K383" t="s">
        <v>918</v>
      </c>
      <c r="L383">
        <v>1348</v>
      </c>
      <c r="N383">
        <v>1009</v>
      </c>
      <c r="O383" t="s">
        <v>199</v>
      </c>
      <c r="P383" t="s">
        <v>199</v>
      </c>
      <c r="Q383">
        <v>1000</v>
      </c>
      <c r="X383">
        <v>1.4E-3</v>
      </c>
      <c r="Y383">
        <v>12430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20</v>
      </c>
      <c r="AG383">
        <v>0</v>
      </c>
      <c r="AH383">
        <v>2</v>
      </c>
      <c r="AI383">
        <v>16484030</v>
      </c>
      <c r="AJ383">
        <v>389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ROW(Source!A210)</f>
        <v>210</v>
      </c>
      <c r="B384">
        <v>16484031</v>
      </c>
      <c r="C384">
        <v>16484019</v>
      </c>
      <c r="D384">
        <v>15164559</v>
      </c>
      <c r="E384">
        <v>17</v>
      </c>
      <c r="F384">
        <v>1</v>
      </c>
      <c r="G384">
        <v>1</v>
      </c>
      <c r="H384">
        <v>3</v>
      </c>
      <c r="I384" t="s">
        <v>908</v>
      </c>
      <c r="J384" t="s">
        <v>4</v>
      </c>
      <c r="K384" t="s">
        <v>909</v>
      </c>
      <c r="L384">
        <v>1374</v>
      </c>
      <c r="N384">
        <v>1013</v>
      </c>
      <c r="O384" t="s">
        <v>910</v>
      </c>
      <c r="P384" t="s">
        <v>910</v>
      </c>
      <c r="Q384">
        <v>1</v>
      </c>
      <c r="X384">
        <v>3.87</v>
      </c>
      <c r="Y384">
        <v>1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20</v>
      </c>
      <c r="AG384">
        <v>0</v>
      </c>
      <c r="AH384">
        <v>2</v>
      </c>
      <c r="AI384">
        <v>16484031</v>
      </c>
      <c r="AJ384">
        <v>390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ROW(Source!A211)</f>
        <v>211</v>
      </c>
      <c r="B385">
        <v>16484026</v>
      </c>
      <c r="C385">
        <v>16484019</v>
      </c>
      <c r="D385">
        <v>15435721</v>
      </c>
      <c r="E385">
        <v>1</v>
      </c>
      <c r="F385">
        <v>1</v>
      </c>
      <c r="G385">
        <v>1</v>
      </c>
      <c r="H385">
        <v>1</v>
      </c>
      <c r="I385" t="s">
        <v>911</v>
      </c>
      <c r="J385" t="s">
        <v>4</v>
      </c>
      <c r="K385" t="s">
        <v>912</v>
      </c>
      <c r="L385">
        <v>1191</v>
      </c>
      <c r="N385">
        <v>1013</v>
      </c>
      <c r="O385" t="s">
        <v>695</v>
      </c>
      <c r="P385" t="s">
        <v>695</v>
      </c>
      <c r="Q385">
        <v>1</v>
      </c>
      <c r="X385">
        <v>20.329999999999998</v>
      </c>
      <c r="Y385">
        <v>0</v>
      </c>
      <c r="Z385">
        <v>0</v>
      </c>
      <c r="AA385">
        <v>0</v>
      </c>
      <c r="AB385">
        <v>9.51</v>
      </c>
      <c r="AC385">
        <v>0</v>
      </c>
      <c r="AD385">
        <v>1</v>
      </c>
      <c r="AE385">
        <v>1</v>
      </c>
      <c r="AF385" t="s">
        <v>383</v>
      </c>
      <c r="AG385">
        <v>6.0989999999999993</v>
      </c>
      <c r="AH385">
        <v>2</v>
      </c>
      <c r="AI385">
        <v>16484026</v>
      </c>
      <c r="AJ385">
        <v>391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ROW(Source!A211)</f>
        <v>211</v>
      </c>
      <c r="B386">
        <v>16484027</v>
      </c>
      <c r="C386">
        <v>16484019</v>
      </c>
      <c r="D386">
        <v>15430395</v>
      </c>
      <c r="E386">
        <v>1</v>
      </c>
      <c r="F386">
        <v>1</v>
      </c>
      <c r="G386">
        <v>1</v>
      </c>
      <c r="H386">
        <v>1</v>
      </c>
      <c r="I386" t="s">
        <v>696</v>
      </c>
      <c r="J386" t="s">
        <v>4</v>
      </c>
      <c r="K386" t="s">
        <v>697</v>
      </c>
      <c r="L386">
        <v>1191</v>
      </c>
      <c r="N386">
        <v>1013</v>
      </c>
      <c r="O386" t="s">
        <v>695</v>
      </c>
      <c r="P386" t="s">
        <v>695</v>
      </c>
      <c r="Q386">
        <v>1</v>
      </c>
      <c r="X386">
        <v>0.01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2</v>
      </c>
      <c r="AF386" t="s">
        <v>383</v>
      </c>
      <c r="AG386">
        <v>3.0000000000000001E-3</v>
      </c>
      <c r="AH386">
        <v>2</v>
      </c>
      <c r="AI386">
        <v>16484027</v>
      </c>
      <c r="AJ386">
        <v>392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ROW(Source!A211)</f>
        <v>211</v>
      </c>
      <c r="B387">
        <v>16484028</v>
      </c>
      <c r="C387">
        <v>16484019</v>
      </c>
      <c r="D387">
        <v>15247974</v>
      </c>
      <c r="E387">
        <v>1</v>
      </c>
      <c r="F387">
        <v>1</v>
      </c>
      <c r="G387">
        <v>1</v>
      </c>
      <c r="H387">
        <v>2</v>
      </c>
      <c r="I387" t="s">
        <v>716</v>
      </c>
      <c r="J387" t="s">
        <v>717</v>
      </c>
      <c r="K387" t="s">
        <v>718</v>
      </c>
      <c r="L387">
        <v>1368</v>
      </c>
      <c r="N387">
        <v>1011</v>
      </c>
      <c r="O387" t="s">
        <v>701</v>
      </c>
      <c r="P387" t="s">
        <v>701</v>
      </c>
      <c r="Q387">
        <v>1</v>
      </c>
      <c r="X387">
        <v>0.01</v>
      </c>
      <c r="Y387">
        <v>0</v>
      </c>
      <c r="Z387">
        <v>31.26</v>
      </c>
      <c r="AA387">
        <v>13.5</v>
      </c>
      <c r="AB387">
        <v>0</v>
      </c>
      <c r="AC387">
        <v>0</v>
      </c>
      <c r="AD387">
        <v>1</v>
      </c>
      <c r="AE387">
        <v>0</v>
      </c>
      <c r="AF387" t="s">
        <v>383</v>
      </c>
      <c r="AG387">
        <v>3.0000000000000001E-3</v>
      </c>
      <c r="AH387">
        <v>2</v>
      </c>
      <c r="AI387">
        <v>16484028</v>
      </c>
      <c r="AJ387">
        <v>393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ROW(Source!A211)</f>
        <v>211</v>
      </c>
      <c r="B388">
        <v>16484029</v>
      </c>
      <c r="C388">
        <v>16484019</v>
      </c>
      <c r="D388">
        <v>15170076</v>
      </c>
      <c r="E388">
        <v>1</v>
      </c>
      <c r="F388">
        <v>1</v>
      </c>
      <c r="G388">
        <v>1</v>
      </c>
      <c r="H388">
        <v>3</v>
      </c>
      <c r="I388" t="s">
        <v>913</v>
      </c>
      <c r="J388" t="s">
        <v>914</v>
      </c>
      <c r="K388" t="s">
        <v>915</v>
      </c>
      <c r="L388">
        <v>1356</v>
      </c>
      <c r="N388">
        <v>1010</v>
      </c>
      <c r="O388" t="s">
        <v>127</v>
      </c>
      <c r="P388" t="s">
        <v>127</v>
      </c>
      <c r="Q388">
        <v>1000</v>
      </c>
      <c r="X388">
        <v>0.4</v>
      </c>
      <c r="Y388">
        <v>180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20</v>
      </c>
      <c r="AG388">
        <v>0</v>
      </c>
      <c r="AH388">
        <v>2</v>
      </c>
      <c r="AI388">
        <v>16484029</v>
      </c>
      <c r="AJ388">
        <v>394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ROW(Source!A211)</f>
        <v>211</v>
      </c>
      <c r="B389">
        <v>16484030</v>
      </c>
      <c r="C389">
        <v>16484019</v>
      </c>
      <c r="D389">
        <v>15170438</v>
      </c>
      <c r="E389">
        <v>1</v>
      </c>
      <c r="F389">
        <v>1</v>
      </c>
      <c r="G389">
        <v>1</v>
      </c>
      <c r="H389">
        <v>3</v>
      </c>
      <c r="I389" t="s">
        <v>916</v>
      </c>
      <c r="J389" t="s">
        <v>917</v>
      </c>
      <c r="K389" t="s">
        <v>918</v>
      </c>
      <c r="L389">
        <v>1348</v>
      </c>
      <c r="N389">
        <v>1009</v>
      </c>
      <c r="O389" t="s">
        <v>199</v>
      </c>
      <c r="P389" t="s">
        <v>199</v>
      </c>
      <c r="Q389">
        <v>1000</v>
      </c>
      <c r="X389">
        <v>1.4E-3</v>
      </c>
      <c r="Y389">
        <v>12430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20</v>
      </c>
      <c r="AG389">
        <v>0</v>
      </c>
      <c r="AH389">
        <v>2</v>
      </c>
      <c r="AI389">
        <v>16484030</v>
      </c>
      <c r="AJ389">
        <v>395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ROW(Source!A211)</f>
        <v>211</v>
      </c>
      <c r="B390">
        <v>16484031</v>
      </c>
      <c r="C390">
        <v>16484019</v>
      </c>
      <c r="D390">
        <v>15164559</v>
      </c>
      <c r="E390">
        <v>17</v>
      </c>
      <c r="F390">
        <v>1</v>
      </c>
      <c r="G390">
        <v>1</v>
      </c>
      <c r="H390">
        <v>3</v>
      </c>
      <c r="I390" t="s">
        <v>908</v>
      </c>
      <c r="J390" t="s">
        <v>4</v>
      </c>
      <c r="K390" t="s">
        <v>909</v>
      </c>
      <c r="L390">
        <v>1374</v>
      </c>
      <c r="N390">
        <v>1013</v>
      </c>
      <c r="O390" t="s">
        <v>910</v>
      </c>
      <c r="P390" t="s">
        <v>910</v>
      </c>
      <c r="Q390">
        <v>1</v>
      </c>
      <c r="X390">
        <v>3.87</v>
      </c>
      <c r="Y390">
        <v>1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20</v>
      </c>
      <c r="AG390">
        <v>0</v>
      </c>
      <c r="AH390">
        <v>2</v>
      </c>
      <c r="AI390">
        <v>16484031</v>
      </c>
      <c r="AJ390">
        <v>396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ROW(Source!A212)</f>
        <v>212</v>
      </c>
      <c r="B391">
        <v>16672811</v>
      </c>
      <c r="C391">
        <v>16672810</v>
      </c>
      <c r="D391">
        <v>15446300</v>
      </c>
      <c r="E391">
        <v>1</v>
      </c>
      <c r="F391">
        <v>1</v>
      </c>
      <c r="G391">
        <v>1</v>
      </c>
      <c r="H391">
        <v>1</v>
      </c>
      <c r="I391" t="s">
        <v>693</v>
      </c>
      <c r="J391" t="s">
        <v>4</v>
      </c>
      <c r="K391" t="s">
        <v>694</v>
      </c>
      <c r="L391">
        <v>1191</v>
      </c>
      <c r="N391">
        <v>1013</v>
      </c>
      <c r="O391" t="s">
        <v>695</v>
      </c>
      <c r="P391" t="s">
        <v>695</v>
      </c>
      <c r="Q391">
        <v>1</v>
      </c>
      <c r="X391">
        <v>78.08</v>
      </c>
      <c r="Y391">
        <v>0</v>
      </c>
      <c r="Z391">
        <v>0</v>
      </c>
      <c r="AA391">
        <v>0</v>
      </c>
      <c r="AB391">
        <v>9.92</v>
      </c>
      <c r="AC391">
        <v>0</v>
      </c>
      <c r="AD391">
        <v>1</v>
      </c>
      <c r="AE391">
        <v>1</v>
      </c>
      <c r="AF391" t="s">
        <v>21</v>
      </c>
      <c r="AG391">
        <v>54.655999999999999</v>
      </c>
      <c r="AH391">
        <v>2</v>
      </c>
      <c r="AI391">
        <v>16672811</v>
      </c>
      <c r="AJ391">
        <v>397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ROW(Source!A212)</f>
        <v>212</v>
      </c>
      <c r="B392">
        <v>16672812</v>
      </c>
      <c r="C392">
        <v>16672810</v>
      </c>
      <c r="D392">
        <v>15430395</v>
      </c>
      <c r="E392">
        <v>1</v>
      </c>
      <c r="F392">
        <v>1</v>
      </c>
      <c r="G392">
        <v>1</v>
      </c>
      <c r="H392">
        <v>1</v>
      </c>
      <c r="I392" t="s">
        <v>696</v>
      </c>
      <c r="J392" t="s">
        <v>4</v>
      </c>
      <c r="K392" t="s">
        <v>697</v>
      </c>
      <c r="L392">
        <v>1191</v>
      </c>
      <c r="N392">
        <v>1013</v>
      </c>
      <c r="O392" t="s">
        <v>695</v>
      </c>
      <c r="P392" t="s">
        <v>695</v>
      </c>
      <c r="Q392">
        <v>1</v>
      </c>
      <c r="X392">
        <v>2.16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2</v>
      </c>
      <c r="AF392" t="s">
        <v>21</v>
      </c>
      <c r="AG392">
        <v>1.512</v>
      </c>
      <c r="AH392">
        <v>2</v>
      </c>
      <c r="AI392">
        <v>16672812</v>
      </c>
      <c r="AJ392">
        <v>398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ROW(Source!A212)</f>
        <v>212</v>
      </c>
      <c r="B393">
        <v>16672813</v>
      </c>
      <c r="C393">
        <v>16672810</v>
      </c>
      <c r="D393">
        <v>15247680</v>
      </c>
      <c r="E393">
        <v>1</v>
      </c>
      <c r="F393">
        <v>1</v>
      </c>
      <c r="G393">
        <v>1</v>
      </c>
      <c r="H393">
        <v>2</v>
      </c>
      <c r="I393" t="s">
        <v>726</v>
      </c>
      <c r="J393" t="s">
        <v>727</v>
      </c>
      <c r="K393" t="s">
        <v>728</v>
      </c>
      <c r="L393">
        <v>1368</v>
      </c>
      <c r="N393">
        <v>1011</v>
      </c>
      <c r="O393" t="s">
        <v>701</v>
      </c>
      <c r="P393" t="s">
        <v>701</v>
      </c>
      <c r="Q393">
        <v>1</v>
      </c>
      <c r="X393">
        <v>1.08</v>
      </c>
      <c r="Y393">
        <v>0</v>
      </c>
      <c r="Z393">
        <v>111.99</v>
      </c>
      <c r="AA393">
        <v>13.5</v>
      </c>
      <c r="AB393">
        <v>0</v>
      </c>
      <c r="AC393">
        <v>0</v>
      </c>
      <c r="AD393">
        <v>1</v>
      </c>
      <c r="AE393">
        <v>0</v>
      </c>
      <c r="AF393" t="s">
        <v>21</v>
      </c>
      <c r="AG393">
        <v>0.75600000000000001</v>
      </c>
      <c r="AH393">
        <v>2</v>
      </c>
      <c r="AI393">
        <v>16672813</v>
      </c>
      <c r="AJ393">
        <v>399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ROW(Source!A212)</f>
        <v>212</v>
      </c>
      <c r="B394">
        <v>16672814</v>
      </c>
      <c r="C394">
        <v>16672810</v>
      </c>
      <c r="D394">
        <v>15249073</v>
      </c>
      <c r="E394">
        <v>1</v>
      </c>
      <c r="F394">
        <v>1</v>
      </c>
      <c r="G394">
        <v>1</v>
      </c>
      <c r="H394">
        <v>2</v>
      </c>
      <c r="I394" t="s">
        <v>698</v>
      </c>
      <c r="J394" t="s">
        <v>699</v>
      </c>
      <c r="K394" t="s">
        <v>700</v>
      </c>
      <c r="L394">
        <v>1368</v>
      </c>
      <c r="N394">
        <v>1011</v>
      </c>
      <c r="O394" t="s">
        <v>701</v>
      </c>
      <c r="P394" t="s">
        <v>701</v>
      </c>
      <c r="Q394">
        <v>1</v>
      </c>
      <c r="X394">
        <v>1.08</v>
      </c>
      <c r="Y394">
        <v>0</v>
      </c>
      <c r="Z394">
        <v>65.709999999999994</v>
      </c>
      <c r="AA394">
        <v>11.6</v>
      </c>
      <c r="AB394">
        <v>0</v>
      </c>
      <c r="AC394">
        <v>0</v>
      </c>
      <c r="AD394">
        <v>1</v>
      </c>
      <c r="AE394">
        <v>0</v>
      </c>
      <c r="AF394" t="s">
        <v>21</v>
      </c>
      <c r="AG394">
        <v>0.75600000000000001</v>
      </c>
      <c r="AH394">
        <v>2</v>
      </c>
      <c r="AI394">
        <v>16672814</v>
      </c>
      <c r="AJ394">
        <v>400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ROW(Source!A212)</f>
        <v>212</v>
      </c>
      <c r="B395">
        <v>16672815</v>
      </c>
      <c r="C395">
        <v>16672810</v>
      </c>
      <c r="D395">
        <v>15167588</v>
      </c>
      <c r="E395">
        <v>1</v>
      </c>
      <c r="F395">
        <v>1</v>
      </c>
      <c r="G395">
        <v>1</v>
      </c>
      <c r="H395">
        <v>3</v>
      </c>
      <c r="I395" t="s">
        <v>887</v>
      </c>
      <c r="J395" t="s">
        <v>888</v>
      </c>
      <c r="K395" t="s">
        <v>889</v>
      </c>
      <c r="L395">
        <v>1346</v>
      </c>
      <c r="N395">
        <v>1009</v>
      </c>
      <c r="O395" t="s">
        <v>550</v>
      </c>
      <c r="P395" t="s">
        <v>550</v>
      </c>
      <c r="Q395">
        <v>1</v>
      </c>
      <c r="X395">
        <v>0.31</v>
      </c>
      <c r="Y395">
        <v>30.4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20</v>
      </c>
      <c r="AG395">
        <v>0</v>
      </c>
      <c r="AH395">
        <v>2</v>
      </c>
      <c r="AI395">
        <v>16672815</v>
      </c>
      <c r="AJ395">
        <v>401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ROW(Source!A212)</f>
        <v>212</v>
      </c>
      <c r="B396">
        <v>16672816</v>
      </c>
      <c r="C396">
        <v>16672810</v>
      </c>
      <c r="D396">
        <v>15169949</v>
      </c>
      <c r="E396">
        <v>1</v>
      </c>
      <c r="F396">
        <v>1</v>
      </c>
      <c r="G396">
        <v>1</v>
      </c>
      <c r="H396">
        <v>3</v>
      </c>
      <c r="I396" t="s">
        <v>919</v>
      </c>
      <c r="J396" t="s">
        <v>920</v>
      </c>
      <c r="K396" t="s">
        <v>921</v>
      </c>
      <c r="L396">
        <v>1348</v>
      </c>
      <c r="N396">
        <v>1009</v>
      </c>
      <c r="O396" t="s">
        <v>199</v>
      </c>
      <c r="P396" t="s">
        <v>199</v>
      </c>
      <c r="Q396">
        <v>1000</v>
      </c>
      <c r="X396">
        <v>3.0599999999999998E-3</v>
      </c>
      <c r="Y396">
        <v>12430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20</v>
      </c>
      <c r="AG396">
        <v>0</v>
      </c>
      <c r="AH396">
        <v>2</v>
      </c>
      <c r="AI396">
        <v>16672816</v>
      </c>
      <c r="AJ396">
        <v>402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ROW(Source!A212)</f>
        <v>212</v>
      </c>
      <c r="B397">
        <v>16672817</v>
      </c>
      <c r="C397">
        <v>16672810</v>
      </c>
      <c r="D397">
        <v>15170074</v>
      </c>
      <c r="E397">
        <v>1</v>
      </c>
      <c r="F397">
        <v>1</v>
      </c>
      <c r="G397">
        <v>1</v>
      </c>
      <c r="H397">
        <v>3</v>
      </c>
      <c r="I397" t="s">
        <v>890</v>
      </c>
      <c r="J397" t="s">
        <v>891</v>
      </c>
      <c r="K397" t="s">
        <v>892</v>
      </c>
      <c r="L397">
        <v>1355</v>
      </c>
      <c r="N397">
        <v>1010</v>
      </c>
      <c r="O397" t="s">
        <v>258</v>
      </c>
      <c r="P397" t="s">
        <v>258</v>
      </c>
      <c r="Q397">
        <v>100</v>
      </c>
      <c r="X397">
        <v>4.08</v>
      </c>
      <c r="Y397">
        <v>86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20</v>
      </c>
      <c r="AG397">
        <v>0</v>
      </c>
      <c r="AH397">
        <v>2</v>
      </c>
      <c r="AI397">
        <v>16672817</v>
      </c>
      <c r="AJ397">
        <v>403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ROW(Source!A212)</f>
        <v>212</v>
      </c>
      <c r="B398">
        <v>16672818</v>
      </c>
      <c r="C398">
        <v>16672810</v>
      </c>
      <c r="D398">
        <v>15221296</v>
      </c>
      <c r="E398">
        <v>1</v>
      </c>
      <c r="F398">
        <v>1</v>
      </c>
      <c r="G398">
        <v>1</v>
      </c>
      <c r="H398">
        <v>3</v>
      </c>
      <c r="I398" t="s">
        <v>922</v>
      </c>
      <c r="J398" t="s">
        <v>923</v>
      </c>
      <c r="K398" t="s">
        <v>924</v>
      </c>
      <c r="L398">
        <v>1355</v>
      </c>
      <c r="N398">
        <v>1010</v>
      </c>
      <c r="O398" t="s">
        <v>258</v>
      </c>
      <c r="P398" t="s">
        <v>258</v>
      </c>
      <c r="Q398">
        <v>100</v>
      </c>
      <c r="X398">
        <v>1.02</v>
      </c>
      <c r="Y398">
        <v>100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20</v>
      </c>
      <c r="AG398">
        <v>0</v>
      </c>
      <c r="AH398">
        <v>2</v>
      </c>
      <c r="AI398">
        <v>16672818</v>
      </c>
      <c r="AJ398">
        <v>404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ROW(Source!A212)</f>
        <v>212</v>
      </c>
      <c r="B399">
        <v>16672819</v>
      </c>
      <c r="C399">
        <v>16672810</v>
      </c>
      <c r="D399">
        <v>15164559</v>
      </c>
      <c r="E399">
        <v>17</v>
      </c>
      <c r="F399">
        <v>1</v>
      </c>
      <c r="G399">
        <v>1</v>
      </c>
      <c r="H399">
        <v>3</v>
      </c>
      <c r="I399" t="s">
        <v>908</v>
      </c>
      <c r="J399" t="s">
        <v>4</v>
      </c>
      <c r="K399" t="s">
        <v>909</v>
      </c>
      <c r="L399">
        <v>1374</v>
      </c>
      <c r="N399">
        <v>1013</v>
      </c>
      <c r="O399" t="s">
        <v>910</v>
      </c>
      <c r="P399" t="s">
        <v>910</v>
      </c>
      <c r="Q399">
        <v>1</v>
      </c>
      <c r="X399">
        <v>15.49</v>
      </c>
      <c r="Y399">
        <v>1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20</v>
      </c>
      <c r="AG399">
        <v>0</v>
      </c>
      <c r="AH399">
        <v>2</v>
      </c>
      <c r="AI399">
        <v>16672819</v>
      </c>
      <c r="AJ399">
        <v>405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ROW(Source!A213)</f>
        <v>213</v>
      </c>
      <c r="B400">
        <v>16672811</v>
      </c>
      <c r="C400">
        <v>16672810</v>
      </c>
      <c r="D400">
        <v>15446300</v>
      </c>
      <c r="E400">
        <v>1</v>
      </c>
      <c r="F400">
        <v>1</v>
      </c>
      <c r="G400">
        <v>1</v>
      </c>
      <c r="H400">
        <v>1</v>
      </c>
      <c r="I400" t="s">
        <v>693</v>
      </c>
      <c r="J400" t="s">
        <v>4</v>
      </c>
      <c r="K400" t="s">
        <v>694</v>
      </c>
      <c r="L400">
        <v>1191</v>
      </c>
      <c r="N400">
        <v>1013</v>
      </c>
      <c r="O400" t="s">
        <v>695</v>
      </c>
      <c r="P400" t="s">
        <v>695</v>
      </c>
      <c r="Q400">
        <v>1</v>
      </c>
      <c r="X400">
        <v>78.08</v>
      </c>
      <c r="Y400">
        <v>0</v>
      </c>
      <c r="Z400">
        <v>0</v>
      </c>
      <c r="AA400">
        <v>0</v>
      </c>
      <c r="AB400">
        <v>9.92</v>
      </c>
      <c r="AC400">
        <v>0</v>
      </c>
      <c r="AD400">
        <v>1</v>
      </c>
      <c r="AE400">
        <v>1</v>
      </c>
      <c r="AF400" t="s">
        <v>21</v>
      </c>
      <c r="AG400">
        <v>54.655999999999999</v>
      </c>
      <c r="AH400">
        <v>2</v>
      </c>
      <c r="AI400">
        <v>16672811</v>
      </c>
      <c r="AJ400">
        <v>406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ROW(Source!A213)</f>
        <v>213</v>
      </c>
      <c r="B401">
        <v>16672812</v>
      </c>
      <c r="C401">
        <v>16672810</v>
      </c>
      <c r="D401">
        <v>15430395</v>
      </c>
      <c r="E401">
        <v>1</v>
      </c>
      <c r="F401">
        <v>1</v>
      </c>
      <c r="G401">
        <v>1</v>
      </c>
      <c r="H401">
        <v>1</v>
      </c>
      <c r="I401" t="s">
        <v>696</v>
      </c>
      <c r="J401" t="s">
        <v>4</v>
      </c>
      <c r="K401" t="s">
        <v>697</v>
      </c>
      <c r="L401">
        <v>1191</v>
      </c>
      <c r="N401">
        <v>1013</v>
      </c>
      <c r="O401" t="s">
        <v>695</v>
      </c>
      <c r="P401" t="s">
        <v>695</v>
      </c>
      <c r="Q401">
        <v>1</v>
      </c>
      <c r="X401">
        <v>2.16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2</v>
      </c>
      <c r="AF401" t="s">
        <v>21</v>
      </c>
      <c r="AG401">
        <v>1.512</v>
      </c>
      <c r="AH401">
        <v>2</v>
      </c>
      <c r="AI401">
        <v>16672812</v>
      </c>
      <c r="AJ401">
        <v>407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ROW(Source!A213)</f>
        <v>213</v>
      </c>
      <c r="B402">
        <v>16672813</v>
      </c>
      <c r="C402">
        <v>16672810</v>
      </c>
      <c r="D402">
        <v>15247680</v>
      </c>
      <c r="E402">
        <v>1</v>
      </c>
      <c r="F402">
        <v>1</v>
      </c>
      <c r="G402">
        <v>1</v>
      </c>
      <c r="H402">
        <v>2</v>
      </c>
      <c r="I402" t="s">
        <v>726</v>
      </c>
      <c r="J402" t="s">
        <v>727</v>
      </c>
      <c r="K402" t="s">
        <v>728</v>
      </c>
      <c r="L402">
        <v>1368</v>
      </c>
      <c r="N402">
        <v>1011</v>
      </c>
      <c r="O402" t="s">
        <v>701</v>
      </c>
      <c r="P402" t="s">
        <v>701</v>
      </c>
      <c r="Q402">
        <v>1</v>
      </c>
      <c r="X402">
        <v>1.08</v>
      </c>
      <c r="Y402">
        <v>0</v>
      </c>
      <c r="Z402">
        <v>111.99</v>
      </c>
      <c r="AA402">
        <v>13.5</v>
      </c>
      <c r="AB402">
        <v>0</v>
      </c>
      <c r="AC402">
        <v>0</v>
      </c>
      <c r="AD402">
        <v>1</v>
      </c>
      <c r="AE402">
        <v>0</v>
      </c>
      <c r="AF402" t="s">
        <v>21</v>
      </c>
      <c r="AG402">
        <v>0.75600000000000001</v>
      </c>
      <c r="AH402">
        <v>2</v>
      </c>
      <c r="AI402">
        <v>16672813</v>
      </c>
      <c r="AJ402">
        <v>408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ROW(Source!A213)</f>
        <v>213</v>
      </c>
      <c r="B403">
        <v>16672814</v>
      </c>
      <c r="C403">
        <v>16672810</v>
      </c>
      <c r="D403">
        <v>15249073</v>
      </c>
      <c r="E403">
        <v>1</v>
      </c>
      <c r="F403">
        <v>1</v>
      </c>
      <c r="G403">
        <v>1</v>
      </c>
      <c r="H403">
        <v>2</v>
      </c>
      <c r="I403" t="s">
        <v>698</v>
      </c>
      <c r="J403" t="s">
        <v>699</v>
      </c>
      <c r="K403" t="s">
        <v>700</v>
      </c>
      <c r="L403">
        <v>1368</v>
      </c>
      <c r="N403">
        <v>1011</v>
      </c>
      <c r="O403" t="s">
        <v>701</v>
      </c>
      <c r="P403" t="s">
        <v>701</v>
      </c>
      <c r="Q403">
        <v>1</v>
      </c>
      <c r="X403">
        <v>1.08</v>
      </c>
      <c r="Y403">
        <v>0</v>
      </c>
      <c r="Z403">
        <v>65.709999999999994</v>
      </c>
      <c r="AA403">
        <v>11.6</v>
      </c>
      <c r="AB403">
        <v>0</v>
      </c>
      <c r="AC403">
        <v>0</v>
      </c>
      <c r="AD403">
        <v>1</v>
      </c>
      <c r="AE403">
        <v>0</v>
      </c>
      <c r="AF403" t="s">
        <v>21</v>
      </c>
      <c r="AG403">
        <v>0.75600000000000001</v>
      </c>
      <c r="AH403">
        <v>2</v>
      </c>
      <c r="AI403">
        <v>16672814</v>
      </c>
      <c r="AJ403">
        <v>409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ROW(Source!A213)</f>
        <v>213</v>
      </c>
      <c r="B404">
        <v>16672815</v>
      </c>
      <c r="C404">
        <v>16672810</v>
      </c>
      <c r="D404">
        <v>15167588</v>
      </c>
      <c r="E404">
        <v>1</v>
      </c>
      <c r="F404">
        <v>1</v>
      </c>
      <c r="G404">
        <v>1</v>
      </c>
      <c r="H404">
        <v>3</v>
      </c>
      <c r="I404" t="s">
        <v>887</v>
      </c>
      <c r="J404" t="s">
        <v>888</v>
      </c>
      <c r="K404" t="s">
        <v>889</v>
      </c>
      <c r="L404">
        <v>1346</v>
      </c>
      <c r="N404">
        <v>1009</v>
      </c>
      <c r="O404" t="s">
        <v>550</v>
      </c>
      <c r="P404" t="s">
        <v>550</v>
      </c>
      <c r="Q404">
        <v>1</v>
      </c>
      <c r="X404">
        <v>0.31</v>
      </c>
      <c r="Y404">
        <v>30.4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20</v>
      </c>
      <c r="AG404">
        <v>0</v>
      </c>
      <c r="AH404">
        <v>2</v>
      </c>
      <c r="AI404">
        <v>16672815</v>
      </c>
      <c r="AJ404">
        <v>410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ROW(Source!A213)</f>
        <v>213</v>
      </c>
      <c r="B405">
        <v>16672816</v>
      </c>
      <c r="C405">
        <v>16672810</v>
      </c>
      <c r="D405">
        <v>15169949</v>
      </c>
      <c r="E405">
        <v>1</v>
      </c>
      <c r="F405">
        <v>1</v>
      </c>
      <c r="G405">
        <v>1</v>
      </c>
      <c r="H405">
        <v>3</v>
      </c>
      <c r="I405" t="s">
        <v>919</v>
      </c>
      <c r="J405" t="s">
        <v>920</v>
      </c>
      <c r="K405" t="s">
        <v>921</v>
      </c>
      <c r="L405">
        <v>1348</v>
      </c>
      <c r="N405">
        <v>1009</v>
      </c>
      <c r="O405" t="s">
        <v>199</v>
      </c>
      <c r="P405" t="s">
        <v>199</v>
      </c>
      <c r="Q405">
        <v>1000</v>
      </c>
      <c r="X405">
        <v>3.0599999999999998E-3</v>
      </c>
      <c r="Y405">
        <v>12430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20</v>
      </c>
      <c r="AG405">
        <v>0</v>
      </c>
      <c r="AH405">
        <v>2</v>
      </c>
      <c r="AI405">
        <v>16672816</v>
      </c>
      <c r="AJ405">
        <v>411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ROW(Source!A213)</f>
        <v>213</v>
      </c>
      <c r="B406">
        <v>16672817</v>
      </c>
      <c r="C406">
        <v>16672810</v>
      </c>
      <c r="D406">
        <v>15170074</v>
      </c>
      <c r="E406">
        <v>1</v>
      </c>
      <c r="F406">
        <v>1</v>
      </c>
      <c r="G406">
        <v>1</v>
      </c>
      <c r="H406">
        <v>3</v>
      </c>
      <c r="I406" t="s">
        <v>890</v>
      </c>
      <c r="J406" t="s">
        <v>891</v>
      </c>
      <c r="K406" t="s">
        <v>892</v>
      </c>
      <c r="L406">
        <v>1355</v>
      </c>
      <c r="N406">
        <v>1010</v>
      </c>
      <c r="O406" t="s">
        <v>258</v>
      </c>
      <c r="P406" t="s">
        <v>258</v>
      </c>
      <c r="Q406">
        <v>100</v>
      </c>
      <c r="X406">
        <v>4.08</v>
      </c>
      <c r="Y406">
        <v>86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20</v>
      </c>
      <c r="AG406">
        <v>0</v>
      </c>
      <c r="AH406">
        <v>2</v>
      </c>
      <c r="AI406">
        <v>16672817</v>
      </c>
      <c r="AJ406">
        <v>412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ROW(Source!A213)</f>
        <v>213</v>
      </c>
      <c r="B407">
        <v>16672818</v>
      </c>
      <c r="C407">
        <v>16672810</v>
      </c>
      <c r="D407">
        <v>15221296</v>
      </c>
      <c r="E407">
        <v>1</v>
      </c>
      <c r="F407">
        <v>1</v>
      </c>
      <c r="G407">
        <v>1</v>
      </c>
      <c r="H407">
        <v>3</v>
      </c>
      <c r="I407" t="s">
        <v>922</v>
      </c>
      <c r="J407" t="s">
        <v>923</v>
      </c>
      <c r="K407" t="s">
        <v>924</v>
      </c>
      <c r="L407">
        <v>1355</v>
      </c>
      <c r="N407">
        <v>1010</v>
      </c>
      <c r="O407" t="s">
        <v>258</v>
      </c>
      <c r="P407" t="s">
        <v>258</v>
      </c>
      <c r="Q407">
        <v>100</v>
      </c>
      <c r="X407">
        <v>1.02</v>
      </c>
      <c r="Y407">
        <v>100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20</v>
      </c>
      <c r="AG407">
        <v>0</v>
      </c>
      <c r="AH407">
        <v>2</v>
      </c>
      <c r="AI407">
        <v>16672818</v>
      </c>
      <c r="AJ407">
        <v>413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ROW(Source!A213)</f>
        <v>213</v>
      </c>
      <c r="B408">
        <v>16672819</v>
      </c>
      <c r="C408">
        <v>16672810</v>
      </c>
      <c r="D408">
        <v>15164559</v>
      </c>
      <c r="E408">
        <v>17</v>
      </c>
      <c r="F408">
        <v>1</v>
      </c>
      <c r="G408">
        <v>1</v>
      </c>
      <c r="H408">
        <v>3</v>
      </c>
      <c r="I408" t="s">
        <v>908</v>
      </c>
      <c r="J408" t="s">
        <v>4</v>
      </c>
      <c r="K408" t="s">
        <v>909</v>
      </c>
      <c r="L408">
        <v>1374</v>
      </c>
      <c r="N408">
        <v>1013</v>
      </c>
      <c r="O408" t="s">
        <v>910</v>
      </c>
      <c r="P408" t="s">
        <v>910</v>
      </c>
      <c r="Q408">
        <v>1</v>
      </c>
      <c r="X408">
        <v>15.49</v>
      </c>
      <c r="Y408">
        <v>1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20</v>
      </c>
      <c r="AG408">
        <v>0</v>
      </c>
      <c r="AH408">
        <v>2</v>
      </c>
      <c r="AI408">
        <v>16672819</v>
      </c>
      <c r="AJ408">
        <v>414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ROW(Source!A214)</f>
        <v>214</v>
      </c>
      <c r="B409">
        <v>16484059</v>
      </c>
      <c r="C409">
        <v>16484058</v>
      </c>
      <c r="D409">
        <v>15430517</v>
      </c>
      <c r="E409">
        <v>1</v>
      </c>
      <c r="F409">
        <v>1</v>
      </c>
      <c r="G409">
        <v>1</v>
      </c>
      <c r="H409">
        <v>1</v>
      </c>
      <c r="I409" t="s">
        <v>752</v>
      </c>
      <c r="J409" t="s">
        <v>4</v>
      </c>
      <c r="K409" t="s">
        <v>753</v>
      </c>
      <c r="L409">
        <v>1191</v>
      </c>
      <c r="N409">
        <v>1013</v>
      </c>
      <c r="O409" t="s">
        <v>695</v>
      </c>
      <c r="P409" t="s">
        <v>695</v>
      </c>
      <c r="Q409">
        <v>1</v>
      </c>
      <c r="X409">
        <v>5.84</v>
      </c>
      <c r="Y409">
        <v>0</v>
      </c>
      <c r="Z409">
        <v>0</v>
      </c>
      <c r="AA409">
        <v>0</v>
      </c>
      <c r="AB409">
        <v>7.8</v>
      </c>
      <c r="AC409">
        <v>0</v>
      </c>
      <c r="AD409">
        <v>1</v>
      </c>
      <c r="AE409">
        <v>1</v>
      </c>
      <c r="AF409" t="s">
        <v>4</v>
      </c>
      <c r="AG409">
        <v>5.84</v>
      </c>
      <c r="AH409">
        <v>2</v>
      </c>
      <c r="AI409">
        <v>16484059</v>
      </c>
      <c r="AJ409">
        <v>415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ROW(Source!A215)</f>
        <v>215</v>
      </c>
      <c r="B410">
        <v>16484059</v>
      </c>
      <c r="C410">
        <v>16484058</v>
      </c>
      <c r="D410">
        <v>15430517</v>
      </c>
      <c r="E410">
        <v>1</v>
      </c>
      <c r="F410">
        <v>1</v>
      </c>
      <c r="G410">
        <v>1</v>
      </c>
      <c r="H410">
        <v>1</v>
      </c>
      <c r="I410" t="s">
        <v>752</v>
      </c>
      <c r="J410" t="s">
        <v>4</v>
      </c>
      <c r="K410" t="s">
        <v>753</v>
      </c>
      <c r="L410">
        <v>1191</v>
      </c>
      <c r="N410">
        <v>1013</v>
      </c>
      <c r="O410" t="s">
        <v>695</v>
      </c>
      <c r="P410" t="s">
        <v>695</v>
      </c>
      <c r="Q410">
        <v>1</v>
      </c>
      <c r="X410">
        <v>5.84</v>
      </c>
      <c r="Y410">
        <v>0</v>
      </c>
      <c r="Z410">
        <v>0</v>
      </c>
      <c r="AA410">
        <v>0</v>
      </c>
      <c r="AB410">
        <v>7.8</v>
      </c>
      <c r="AC410">
        <v>0</v>
      </c>
      <c r="AD410">
        <v>1</v>
      </c>
      <c r="AE410">
        <v>1</v>
      </c>
      <c r="AF410" t="s">
        <v>4</v>
      </c>
      <c r="AG410">
        <v>5.84</v>
      </c>
      <c r="AH410">
        <v>2</v>
      </c>
      <c r="AI410">
        <v>16484059</v>
      </c>
      <c r="AJ410">
        <v>416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ROW(Source!A216)</f>
        <v>216</v>
      </c>
      <c r="B411">
        <v>16484072</v>
      </c>
      <c r="C411">
        <v>16484060</v>
      </c>
      <c r="D411">
        <v>15430767</v>
      </c>
      <c r="E411">
        <v>1</v>
      </c>
      <c r="F411">
        <v>1</v>
      </c>
      <c r="G411">
        <v>1</v>
      </c>
      <c r="H411">
        <v>1</v>
      </c>
      <c r="I411" t="s">
        <v>719</v>
      </c>
      <c r="J411" t="s">
        <v>4</v>
      </c>
      <c r="K411" t="s">
        <v>720</v>
      </c>
      <c r="L411">
        <v>1191</v>
      </c>
      <c r="N411">
        <v>1013</v>
      </c>
      <c r="O411" t="s">
        <v>695</v>
      </c>
      <c r="P411" t="s">
        <v>695</v>
      </c>
      <c r="Q411">
        <v>1</v>
      </c>
      <c r="X411">
        <v>4</v>
      </c>
      <c r="Y411">
        <v>0</v>
      </c>
      <c r="Z411">
        <v>0</v>
      </c>
      <c r="AA411">
        <v>0</v>
      </c>
      <c r="AB411">
        <v>8.5299999999999994</v>
      </c>
      <c r="AC411">
        <v>0</v>
      </c>
      <c r="AD411">
        <v>1</v>
      </c>
      <c r="AE411">
        <v>1</v>
      </c>
      <c r="AF411" t="s">
        <v>4</v>
      </c>
      <c r="AG411">
        <v>4</v>
      </c>
      <c r="AH411">
        <v>2</v>
      </c>
      <c r="AI411">
        <v>16484072</v>
      </c>
      <c r="AJ411">
        <v>417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ROW(Source!A216)</f>
        <v>216</v>
      </c>
      <c r="B412">
        <v>16484073</v>
      </c>
      <c r="C412">
        <v>16484060</v>
      </c>
      <c r="D412">
        <v>15167258</v>
      </c>
      <c r="E412">
        <v>1</v>
      </c>
      <c r="F412">
        <v>1</v>
      </c>
      <c r="G412">
        <v>1</v>
      </c>
      <c r="H412">
        <v>3</v>
      </c>
      <c r="I412" t="s">
        <v>925</v>
      </c>
      <c r="J412" t="s">
        <v>926</v>
      </c>
      <c r="K412" t="s">
        <v>927</v>
      </c>
      <c r="L412">
        <v>1346</v>
      </c>
      <c r="N412">
        <v>1009</v>
      </c>
      <c r="O412" t="s">
        <v>550</v>
      </c>
      <c r="P412" t="s">
        <v>550</v>
      </c>
      <c r="Q412">
        <v>1</v>
      </c>
      <c r="X412">
        <v>0.05</v>
      </c>
      <c r="Y412">
        <v>47.57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4</v>
      </c>
      <c r="AG412">
        <v>0.05</v>
      </c>
      <c r="AH412">
        <v>2</v>
      </c>
      <c r="AI412">
        <v>16484073</v>
      </c>
      <c r="AJ412">
        <v>418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ROW(Source!A216)</f>
        <v>216</v>
      </c>
      <c r="B413">
        <v>16484074</v>
      </c>
      <c r="C413">
        <v>16484060</v>
      </c>
      <c r="D413">
        <v>15167303</v>
      </c>
      <c r="E413">
        <v>1</v>
      </c>
      <c r="F413">
        <v>1</v>
      </c>
      <c r="G413">
        <v>1</v>
      </c>
      <c r="H413">
        <v>3</v>
      </c>
      <c r="I413" t="s">
        <v>928</v>
      </c>
      <c r="J413" t="s">
        <v>929</v>
      </c>
      <c r="K413" t="s">
        <v>930</v>
      </c>
      <c r="L413">
        <v>1383</v>
      </c>
      <c r="N413">
        <v>1013</v>
      </c>
      <c r="O413" t="s">
        <v>931</v>
      </c>
      <c r="P413" t="s">
        <v>931</v>
      </c>
      <c r="Q413">
        <v>1</v>
      </c>
      <c r="X413">
        <v>0.06</v>
      </c>
      <c r="Y413">
        <v>0.4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4</v>
      </c>
      <c r="AG413">
        <v>0.06</v>
      </c>
      <c r="AH413">
        <v>2</v>
      </c>
      <c r="AI413">
        <v>16484074</v>
      </c>
      <c r="AJ413">
        <v>419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ROW(Source!A216)</f>
        <v>216</v>
      </c>
      <c r="B414">
        <v>16484075</v>
      </c>
      <c r="C414">
        <v>16484060</v>
      </c>
      <c r="D414">
        <v>15167589</v>
      </c>
      <c r="E414">
        <v>1</v>
      </c>
      <c r="F414">
        <v>1</v>
      </c>
      <c r="G414">
        <v>1</v>
      </c>
      <c r="H414">
        <v>3</v>
      </c>
      <c r="I414" t="s">
        <v>932</v>
      </c>
      <c r="J414" t="s">
        <v>933</v>
      </c>
      <c r="K414" t="s">
        <v>934</v>
      </c>
      <c r="L414">
        <v>1346</v>
      </c>
      <c r="N414">
        <v>1009</v>
      </c>
      <c r="O414" t="s">
        <v>550</v>
      </c>
      <c r="P414" t="s">
        <v>550</v>
      </c>
      <c r="Q414">
        <v>1</v>
      </c>
      <c r="X414">
        <v>5.0000000000000001E-3</v>
      </c>
      <c r="Y414">
        <v>91.29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4</v>
      </c>
      <c r="AG414">
        <v>5.0000000000000001E-3</v>
      </c>
      <c r="AH414">
        <v>2</v>
      </c>
      <c r="AI414">
        <v>16484075</v>
      </c>
      <c r="AJ414">
        <v>420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ROW(Source!A216)</f>
        <v>216</v>
      </c>
      <c r="B415">
        <v>16484076</v>
      </c>
      <c r="C415">
        <v>16484060</v>
      </c>
      <c r="D415">
        <v>15170992</v>
      </c>
      <c r="E415">
        <v>1</v>
      </c>
      <c r="F415">
        <v>1</v>
      </c>
      <c r="G415">
        <v>1</v>
      </c>
      <c r="H415">
        <v>3</v>
      </c>
      <c r="I415" t="s">
        <v>935</v>
      </c>
      <c r="J415" t="s">
        <v>936</v>
      </c>
      <c r="K415" t="s">
        <v>937</v>
      </c>
      <c r="L415">
        <v>1346</v>
      </c>
      <c r="N415">
        <v>1009</v>
      </c>
      <c r="O415" t="s">
        <v>550</v>
      </c>
      <c r="P415" t="s">
        <v>550</v>
      </c>
      <c r="Q415">
        <v>1</v>
      </c>
      <c r="X415">
        <v>0.01</v>
      </c>
      <c r="Y415">
        <v>155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4</v>
      </c>
      <c r="AG415">
        <v>0.01</v>
      </c>
      <c r="AH415">
        <v>2</v>
      </c>
      <c r="AI415">
        <v>16484076</v>
      </c>
      <c r="AJ415">
        <v>421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ROW(Source!A216)</f>
        <v>216</v>
      </c>
      <c r="B416">
        <v>16484077</v>
      </c>
      <c r="C416">
        <v>16484060</v>
      </c>
      <c r="D416">
        <v>15195043</v>
      </c>
      <c r="E416">
        <v>1</v>
      </c>
      <c r="F416">
        <v>1</v>
      </c>
      <c r="G416">
        <v>1</v>
      </c>
      <c r="H416">
        <v>3</v>
      </c>
      <c r="I416" t="s">
        <v>938</v>
      </c>
      <c r="J416" t="s">
        <v>939</v>
      </c>
      <c r="K416" t="s">
        <v>940</v>
      </c>
      <c r="L416">
        <v>1346</v>
      </c>
      <c r="N416">
        <v>1009</v>
      </c>
      <c r="O416" t="s">
        <v>550</v>
      </c>
      <c r="P416" t="s">
        <v>550</v>
      </c>
      <c r="Q416">
        <v>1</v>
      </c>
      <c r="X416">
        <v>0.01</v>
      </c>
      <c r="Y416">
        <v>65.75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4</v>
      </c>
      <c r="AG416">
        <v>0.01</v>
      </c>
      <c r="AH416">
        <v>2</v>
      </c>
      <c r="AI416">
        <v>16484077</v>
      </c>
      <c r="AJ416">
        <v>422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ROW(Source!A216)</f>
        <v>216</v>
      </c>
      <c r="B417">
        <v>16484078</v>
      </c>
      <c r="C417">
        <v>16484060</v>
      </c>
      <c r="D417">
        <v>15203987</v>
      </c>
      <c r="E417">
        <v>1</v>
      </c>
      <c r="F417">
        <v>1</v>
      </c>
      <c r="G417">
        <v>1</v>
      </c>
      <c r="H417">
        <v>3</v>
      </c>
      <c r="I417" t="s">
        <v>941</v>
      </c>
      <c r="J417" t="s">
        <v>942</v>
      </c>
      <c r="K417" t="s">
        <v>943</v>
      </c>
      <c r="L417">
        <v>1346</v>
      </c>
      <c r="N417">
        <v>1009</v>
      </c>
      <c r="O417" t="s">
        <v>550</v>
      </c>
      <c r="P417" t="s">
        <v>550</v>
      </c>
      <c r="Q417">
        <v>1</v>
      </c>
      <c r="X417">
        <v>0.01</v>
      </c>
      <c r="Y417">
        <v>35.630000000000003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4</v>
      </c>
      <c r="AG417">
        <v>0.01</v>
      </c>
      <c r="AH417">
        <v>2</v>
      </c>
      <c r="AI417">
        <v>16484078</v>
      </c>
      <c r="AJ417">
        <v>423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ROW(Source!A216)</f>
        <v>216</v>
      </c>
      <c r="B418">
        <v>16484079</v>
      </c>
      <c r="C418">
        <v>16484060</v>
      </c>
      <c r="D418">
        <v>15236338</v>
      </c>
      <c r="E418">
        <v>1</v>
      </c>
      <c r="F418">
        <v>1</v>
      </c>
      <c r="G418">
        <v>1</v>
      </c>
      <c r="H418">
        <v>3</v>
      </c>
      <c r="I418" t="s">
        <v>944</v>
      </c>
      <c r="J418" t="s">
        <v>945</v>
      </c>
      <c r="K418" t="s">
        <v>946</v>
      </c>
      <c r="L418">
        <v>1355</v>
      </c>
      <c r="N418">
        <v>1010</v>
      </c>
      <c r="O418" t="s">
        <v>258</v>
      </c>
      <c r="P418" t="s">
        <v>258</v>
      </c>
      <c r="Q418">
        <v>100</v>
      </c>
      <c r="X418">
        <v>0.06</v>
      </c>
      <c r="Y418">
        <v>30.74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4</v>
      </c>
      <c r="AG418">
        <v>0.06</v>
      </c>
      <c r="AH418">
        <v>2</v>
      </c>
      <c r="AI418">
        <v>16484079</v>
      </c>
      <c r="AJ418">
        <v>425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ROW(Source!A216)</f>
        <v>216</v>
      </c>
      <c r="B419">
        <v>16484080</v>
      </c>
      <c r="C419">
        <v>16484060</v>
      </c>
      <c r="D419">
        <v>15164560</v>
      </c>
      <c r="E419">
        <v>17</v>
      </c>
      <c r="F419">
        <v>1</v>
      </c>
      <c r="G419">
        <v>1</v>
      </c>
      <c r="H419">
        <v>3</v>
      </c>
      <c r="I419" t="s">
        <v>1102</v>
      </c>
      <c r="J419" t="s">
        <v>4</v>
      </c>
      <c r="K419" t="s">
        <v>1103</v>
      </c>
      <c r="L419">
        <v>1348</v>
      </c>
      <c r="N419">
        <v>1009</v>
      </c>
      <c r="O419" t="s">
        <v>199</v>
      </c>
      <c r="P419" t="s">
        <v>199</v>
      </c>
      <c r="Q419">
        <v>1000</v>
      </c>
      <c r="X419">
        <v>1E-3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 t="s">
        <v>4</v>
      </c>
      <c r="AG419">
        <v>1E-3</v>
      </c>
      <c r="AH419">
        <v>3</v>
      </c>
      <c r="AI419">
        <v>-1</v>
      </c>
      <c r="AJ419" t="s">
        <v>4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ROW(Source!A216)</f>
        <v>216</v>
      </c>
      <c r="B420">
        <v>16484081</v>
      </c>
      <c r="C420">
        <v>16484060</v>
      </c>
      <c r="D420">
        <v>15164559</v>
      </c>
      <c r="E420">
        <v>17</v>
      </c>
      <c r="F420">
        <v>1</v>
      </c>
      <c r="G420">
        <v>1</v>
      </c>
      <c r="H420">
        <v>3</v>
      </c>
      <c r="I420" t="s">
        <v>908</v>
      </c>
      <c r="J420" t="s">
        <v>4</v>
      </c>
      <c r="K420" t="s">
        <v>909</v>
      </c>
      <c r="L420">
        <v>1374</v>
      </c>
      <c r="N420">
        <v>1013</v>
      </c>
      <c r="O420" t="s">
        <v>910</v>
      </c>
      <c r="P420" t="s">
        <v>910</v>
      </c>
      <c r="Q420">
        <v>1</v>
      </c>
      <c r="X420">
        <v>0.68</v>
      </c>
      <c r="Y420">
        <v>1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4</v>
      </c>
      <c r="AG420">
        <v>0.68</v>
      </c>
      <c r="AH420">
        <v>2</v>
      </c>
      <c r="AI420">
        <v>16484081</v>
      </c>
      <c r="AJ420">
        <v>426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ROW(Source!A217)</f>
        <v>217</v>
      </c>
      <c r="B421">
        <v>16484072</v>
      </c>
      <c r="C421">
        <v>16484060</v>
      </c>
      <c r="D421">
        <v>15430767</v>
      </c>
      <c r="E421">
        <v>1</v>
      </c>
      <c r="F421">
        <v>1</v>
      </c>
      <c r="G421">
        <v>1</v>
      </c>
      <c r="H421">
        <v>1</v>
      </c>
      <c r="I421" t="s">
        <v>719</v>
      </c>
      <c r="J421" t="s">
        <v>4</v>
      </c>
      <c r="K421" t="s">
        <v>720</v>
      </c>
      <c r="L421">
        <v>1191</v>
      </c>
      <c r="N421">
        <v>1013</v>
      </c>
      <c r="O421" t="s">
        <v>695</v>
      </c>
      <c r="P421" t="s">
        <v>695</v>
      </c>
      <c r="Q421">
        <v>1</v>
      </c>
      <c r="X421">
        <v>4</v>
      </c>
      <c r="Y421">
        <v>0</v>
      </c>
      <c r="Z421">
        <v>0</v>
      </c>
      <c r="AA421">
        <v>0</v>
      </c>
      <c r="AB421">
        <v>8.5299999999999994</v>
      </c>
      <c r="AC421">
        <v>0</v>
      </c>
      <c r="AD421">
        <v>1</v>
      </c>
      <c r="AE421">
        <v>1</v>
      </c>
      <c r="AF421" t="s">
        <v>4</v>
      </c>
      <c r="AG421">
        <v>4</v>
      </c>
      <c r="AH421">
        <v>2</v>
      </c>
      <c r="AI421">
        <v>16484072</v>
      </c>
      <c r="AJ421">
        <v>427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ROW(Source!A217)</f>
        <v>217</v>
      </c>
      <c r="B422">
        <v>16484073</v>
      </c>
      <c r="C422">
        <v>16484060</v>
      </c>
      <c r="D422">
        <v>15167258</v>
      </c>
      <c r="E422">
        <v>1</v>
      </c>
      <c r="F422">
        <v>1</v>
      </c>
      <c r="G422">
        <v>1</v>
      </c>
      <c r="H422">
        <v>3</v>
      </c>
      <c r="I422" t="s">
        <v>925</v>
      </c>
      <c r="J422" t="s">
        <v>926</v>
      </c>
      <c r="K422" t="s">
        <v>927</v>
      </c>
      <c r="L422">
        <v>1346</v>
      </c>
      <c r="N422">
        <v>1009</v>
      </c>
      <c r="O422" t="s">
        <v>550</v>
      </c>
      <c r="P422" t="s">
        <v>550</v>
      </c>
      <c r="Q422">
        <v>1</v>
      </c>
      <c r="X422">
        <v>0.05</v>
      </c>
      <c r="Y422">
        <v>47.57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4</v>
      </c>
      <c r="AG422">
        <v>0.05</v>
      </c>
      <c r="AH422">
        <v>2</v>
      </c>
      <c r="AI422">
        <v>16484073</v>
      </c>
      <c r="AJ422">
        <v>428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ROW(Source!A217)</f>
        <v>217</v>
      </c>
      <c r="B423">
        <v>16484074</v>
      </c>
      <c r="C423">
        <v>16484060</v>
      </c>
      <c r="D423">
        <v>15167303</v>
      </c>
      <c r="E423">
        <v>1</v>
      </c>
      <c r="F423">
        <v>1</v>
      </c>
      <c r="G423">
        <v>1</v>
      </c>
      <c r="H423">
        <v>3</v>
      </c>
      <c r="I423" t="s">
        <v>928</v>
      </c>
      <c r="J423" t="s">
        <v>929</v>
      </c>
      <c r="K423" t="s">
        <v>930</v>
      </c>
      <c r="L423">
        <v>1383</v>
      </c>
      <c r="N423">
        <v>1013</v>
      </c>
      <c r="O423" t="s">
        <v>931</v>
      </c>
      <c r="P423" t="s">
        <v>931</v>
      </c>
      <c r="Q423">
        <v>1</v>
      </c>
      <c r="X423">
        <v>0.06</v>
      </c>
      <c r="Y423">
        <v>0.4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4</v>
      </c>
      <c r="AG423">
        <v>0.06</v>
      </c>
      <c r="AH423">
        <v>2</v>
      </c>
      <c r="AI423">
        <v>16484074</v>
      </c>
      <c r="AJ423">
        <v>429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ROW(Source!A217)</f>
        <v>217</v>
      </c>
      <c r="B424">
        <v>16484075</v>
      </c>
      <c r="C424">
        <v>16484060</v>
      </c>
      <c r="D424">
        <v>15167589</v>
      </c>
      <c r="E424">
        <v>1</v>
      </c>
      <c r="F424">
        <v>1</v>
      </c>
      <c r="G424">
        <v>1</v>
      </c>
      <c r="H424">
        <v>3</v>
      </c>
      <c r="I424" t="s">
        <v>932</v>
      </c>
      <c r="J424" t="s">
        <v>933</v>
      </c>
      <c r="K424" t="s">
        <v>934</v>
      </c>
      <c r="L424">
        <v>1346</v>
      </c>
      <c r="N424">
        <v>1009</v>
      </c>
      <c r="O424" t="s">
        <v>550</v>
      </c>
      <c r="P424" t="s">
        <v>550</v>
      </c>
      <c r="Q424">
        <v>1</v>
      </c>
      <c r="X424">
        <v>5.0000000000000001E-3</v>
      </c>
      <c r="Y424">
        <v>91.29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4</v>
      </c>
      <c r="AG424">
        <v>5.0000000000000001E-3</v>
      </c>
      <c r="AH424">
        <v>2</v>
      </c>
      <c r="AI424">
        <v>16484075</v>
      </c>
      <c r="AJ424">
        <v>430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ROW(Source!A217)</f>
        <v>217</v>
      </c>
      <c r="B425">
        <v>16484076</v>
      </c>
      <c r="C425">
        <v>16484060</v>
      </c>
      <c r="D425">
        <v>15170992</v>
      </c>
      <c r="E425">
        <v>1</v>
      </c>
      <c r="F425">
        <v>1</v>
      </c>
      <c r="G425">
        <v>1</v>
      </c>
      <c r="H425">
        <v>3</v>
      </c>
      <c r="I425" t="s">
        <v>935</v>
      </c>
      <c r="J425" t="s">
        <v>936</v>
      </c>
      <c r="K425" t="s">
        <v>937</v>
      </c>
      <c r="L425">
        <v>1346</v>
      </c>
      <c r="N425">
        <v>1009</v>
      </c>
      <c r="O425" t="s">
        <v>550</v>
      </c>
      <c r="P425" t="s">
        <v>550</v>
      </c>
      <c r="Q425">
        <v>1</v>
      </c>
      <c r="X425">
        <v>0.01</v>
      </c>
      <c r="Y425">
        <v>155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4</v>
      </c>
      <c r="AG425">
        <v>0.01</v>
      </c>
      <c r="AH425">
        <v>2</v>
      </c>
      <c r="AI425">
        <v>16484076</v>
      </c>
      <c r="AJ425">
        <v>431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ROW(Source!A217)</f>
        <v>217</v>
      </c>
      <c r="B426">
        <v>16484077</v>
      </c>
      <c r="C426">
        <v>16484060</v>
      </c>
      <c r="D426">
        <v>15195043</v>
      </c>
      <c r="E426">
        <v>1</v>
      </c>
      <c r="F426">
        <v>1</v>
      </c>
      <c r="G426">
        <v>1</v>
      </c>
      <c r="H426">
        <v>3</v>
      </c>
      <c r="I426" t="s">
        <v>938</v>
      </c>
      <c r="J426" t="s">
        <v>939</v>
      </c>
      <c r="K426" t="s">
        <v>940</v>
      </c>
      <c r="L426">
        <v>1346</v>
      </c>
      <c r="N426">
        <v>1009</v>
      </c>
      <c r="O426" t="s">
        <v>550</v>
      </c>
      <c r="P426" t="s">
        <v>550</v>
      </c>
      <c r="Q426">
        <v>1</v>
      </c>
      <c r="X426">
        <v>0.01</v>
      </c>
      <c r="Y426">
        <v>65.75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4</v>
      </c>
      <c r="AG426">
        <v>0.01</v>
      </c>
      <c r="AH426">
        <v>2</v>
      </c>
      <c r="AI426">
        <v>16484077</v>
      </c>
      <c r="AJ426">
        <v>432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ROW(Source!A217)</f>
        <v>217</v>
      </c>
      <c r="B427">
        <v>16484078</v>
      </c>
      <c r="C427">
        <v>16484060</v>
      </c>
      <c r="D427">
        <v>15203987</v>
      </c>
      <c r="E427">
        <v>1</v>
      </c>
      <c r="F427">
        <v>1</v>
      </c>
      <c r="G427">
        <v>1</v>
      </c>
      <c r="H427">
        <v>3</v>
      </c>
      <c r="I427" t="s">
        <v>941</v>
      </c>
      <c r="J427" t="s">
        <v>942</v>
      </c>
      <c r="K427" t="s">
        <v>943</v>
      </c>
      <c r="L427">
        <v>1346</v>
      </c>
      <c r="N427">
        <v>1009</v>
      </c>
      <c r="O427" t="s">
        <v>550</v>
      </c>
      <c r="P427" t="s">
        <v>550</v>
      </c>
      <c r="Q427">
        <v>1</v>
      </c>
      <c r="X427">
        <v>0.01</v>
      </c>
      <c r="Y427">
        <v>35.630000000000003</v>
      </c>
      <c r="Z427">
        <v>0</v>
      </c>
      <c r="AA427">
        <v>0</v>
      </c>
      <c r="AB427">
        <v>0</v>
      </c>
      <c r="AC427">
        <v>0</v>
      </c>
      <c r="AD427">
        <v>1</v>
      </c>
      <c r="AE427">
        <v>0</v>
      </c>
      <c r="AF427" t="s">
        <v>4</v>
      </c>
      <c r="AG427">
        <v>0.01</v>
      </c>
      <c r="AH427">
        <v>2</v>
      </c>
      <c r="AI427">
        <v>16484078</v>
      </c>
      <c r="AJ427">
        <v>433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ROW(Source!A217)</f>
        <v>217</v>
      </c>
      <c r="B428">
        <v>16484079</v>
      </c>
      <c r="C428">
        <v>16484060</v>
      </c>
      <c r="D428">
        <v>15236338</v>
      </c>
      <c r="E428">
        <v>1</v>
      </c>
      <c r="F428">
        <v>1</v>
      </c>
      <c r="G428">
        <v>1</v>
      </c>
      <c r="H428">
        <v>3</v>
      </c>
      <c r="I428" t="s">
        <v>944</v>
      </c>
      <c r="J428" t="s">
        <v>945</v>
      </c>
      <c r="K428" t="s">
        <v>946</v>
      </c>
      <c r="L428">
        <v>1355</v>
      </c>
      <c r="N428">
        <v>1010</v>
      </c>
      <c r="O428" t="s">
        <v>258</v>
      </c>
      <c r="P428" t="s">
        <v>258</v>
      </c>
      <c r="Q428">
        <v>100</v>
      </c>
      <c r="X428">
        <v>0.06</v>
      </c>
      <c r="Y428">
        <v>30.74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4</v>
      </c>
      <c r="AG428">
        <v>0.06</v>
      </c>
      <c r="AH428">
        <v>2</v>
      </c>
      <c r="AI428">
        <v>16484079</v>
      </c>
      <c r="AJ428">
        <v>435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ROW(Source!A217)</f>
        <v>217</v>
      </c>
      <c r="B429">
        <v>16484080</v>
      </c>
      <c r="C429">
        <v>16484060</v>
      </c>
      <c r="D429">
        <v>15164560</v>
      </c>
      <c r="E429">
        <v>17</v>
      </c>
      <c r="F429">
        <v>1</v>
      </c>
      <c r="G429">
        <v>1</v>
      </c>
      <c r="H429">
        <v>3</v>
      </c>
      <c r="I429" t="s">
        <v>1102</v>
      </c>
      <c r="J429" t="s">
        <v>4</v>
      </c>
      <c r="K429" t="s">
        <v>1103</v>
      </c>
      <c r="L429">
        <v>1348</v>
      </c>
      <c r="N429">
        <v>1009</v>
      </c>
      <c r="O429" t="s">
        <v>199</v>
      </c>
      <c r="P429" t="s">
        <v>199</v>
      </c>
      <c r="Q429">
        <v>1000</v>
      </c>
      <c r="X429">
        <v>1E-3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 t="s">
        <v>4</v>
      </c>
      <c r="AG429">
        <v>1E-3</v>
      </c>
      <c r="AH429">
        <v>3</v>
      </c>
      <c r="AI429">
        <v>-1</v>
      </c>
      <c r="AJ429" t="s">
        <v>4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ROW(Source!A217)</f>
        <v>217</v>
      </c>
      <c r="B430">
        <v>16484081</v>
      </c>
      <c r="C430">
        <v>16484060</v>
      </c>
      <c r="D430">
        <v>15164559</v>
      </c>
      <c r="E430">
        <v>17</v>
      </c>
      <c r="F430">
        <v>1</v>
      </c>
      <c r="G430">
        <v>1</v>
      </c>
      <c r="H430">
        <v>3</v>
      </c>
      <c r="I430" t="s">
        <v>908</v>
      </c>
      <c r="J430" t="s">
        <v>4</v>
      </c>
      <c r="K430" t="s">
        <v>909</v>
      </c>
      <c r="L430">
        <v>1374</v>
      </c>
      <c r="N430">
        <v>1013</v>
      </c>
      <c r="O430" t="s">
        <v>910</v>
      </c>
      <c r="P430" t="s">
        <v>910</v>
      </c>
      <c r="Q430">
        <v>1</v>
      </c>
      <c r="X430">
        <v>0.68</v>
      </c>
      <c r="Y430">
        <v>1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4</v>
      </c>
      <c r="AG430">
        <v>0.68</v>
      </c>
      <c r="AH430">
        <v>2</v>
      </c>
      <c r="AI430">
        <v>16484081</v>
      </c>
      <c r="AJ430">
        <v>436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ROW(Source!A220)</f>
        <v>220</v>
      </c>
      <c r="B431">
        <v>16484103</v>
      </c>
      <c r="C431">
        <v>16484096</v>
      </c>
      <c r="D431">
        <v>15438286</v>
      </c>
      <c r="E431">
        <v>1</v>
      </c>
      <c r="F431">
        <v>1</v>
      </c>
      <c r="G431">
        <v>1</v>
      </c>
      <c r="H431">
        <v>1</v>
      </c>
      <c r="I431" t="s">
        <v>876</v>
      </c>
      <c r="J431" t="s">
        <v>4</v>
      </c>
      <c r="K431" t="s">
        <v>877</v>
      </c>
      <c r="L431">
        <v>1191</v>
      </c>
      <c r="N431">
        <v>1013</v>
      </c>
      <c r="O431" t="s">
        <v>695</v>
      </c>
      <c r="P431" t="s">
        <v>695</v>
      </c>
      <c r="Q431">
        <v>1</v>
      </c>
      <c r="X431">
        <v>15.2</v>
      </c>
      <c r="Y431">
        <v>0</v>
      </c>
      <c r="Z431">
        <v>0</v>
      </c>
      <c r="AA431">
        <v>0</v>
      </c>
      <c r="AB431">
        <v>9.18</v>
      </c>
      <c r="AC431">
        <v>0</v>
      </c>
      <c r="AD431">
        <v>1</v>
      </c>
      <c r="AE431">
        <v>1</v>
      </c>
      <c r="AF431" t="s">
        <v>4</v>
      </c>
      <c r="AG431">
        <v>15.2</v>
      </c>
      <c r="AH431">
        <v>2</v>
      </c>
      <c r="AI431">
        <v>16484103</v>
      </c>
      <c r="AJ431">
        <v>437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ROW(Source!A220)</f>
        <v>220</v>
      </c>
      <c r="B432">
        <v>16484104</v>
      </c>
      <c r="C432">
        <v>16484096</v>
      </c>
      <c r="D432">
        <v>15170155</v>
      </c>
      <c r="E432">
        <v>1</v>
      </c>
      <c r="F432">
        <v>1</v>
      </c>
      <c r="G432">
        <v>1</v>
      </c>
      <c r="H432">
        <v>3</v>
      </c>
      <c r="I432" t="s">
        <v>811</v>
      </c>
      <c r="J432" t="s">
        <v>812</v>
      </c>
      <c r="K432" t="s">
        <v>813</v>
      </c>
      <c r="L432">
        <v>1355</v>
      </c>
      <c r="N432">
        <v>1010</v>
      </c>
      <c r="O432" t="s">
        <v>258</v>
      </c>
      <c r="P432" t="s">
        <v>258</v>
      </c>
      <c r="Q432">
        <v>100</v>
      </c>
      <c r="X432">
        <v>1.75</v>
      </c>
      <c r="Y432">
        <v>8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4</v>
      </c>
      <c r="AG432">
        <v>1.75</v>
      </c>
      <c r="AH432">
        <v>2</v>
      </c>
      <c r="AI432">
        <v>16484104</v>
      </c>
      <c r="AJ432">
        <v>438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ROW(Source!A220)</f>
        <v>220</v>
      </c>
      <c r="B433">
        <v>16484105</v>
      </c>
      <c r="C433">
        <v>16484096</v>
      </c>
      <c r="D433">
        <v>15164559</v>
      </c>
      <c r="E433">
        <v>17</v>
      </c>
      <c r="F433">
        <v>1</v>
      </c>
      <c r="G433">
        <v>1</v>
      </c>
      <c r="H433">
        <v>3</v>
      </c>
      <c r="I433" t="s">
        <v>908</v>
      </c>
      <c r="J433" t="s">
        <v>4</v>
      </c>
      <c r="K433" t="s">
        <v>909</v>
      </c>
      <c r="L433">
        <v>1374</v>
      </c>
      <c r="N433">
        <v>1013</v>
      </c>
      <c r="O433" t="s">
        <v>910</v>
      </c>
      <c r="P433" t="s">
        <v>910</v>
      </c>
      <c r="Q433">
        <v>1</v>
      </c>
      <c r="X433">
        <v>2.79</v>
      </c>
      <c r="Y433">
        <v>1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4</v>
      </c>
      <c r="AG433">
        <v>2.79</v>
      </c>
      <c r="AH433">
        <v>2</v>
      </c>
      <c r="AI433">
        <v>16484105</v>
      </c>
      <c r="AJ433">
        <v>440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ROW(Source!A221)</f>
        <v>221</v>
      </c>
      <c r="B434">
        <v>16484103</v>
      </c>
      <c r="C434">
        <v>16484096</v>
      </c>
      <c r="D434">
        <v>15438286</v>
      </c>
      <c r="E434">
        <v>1</v>
      </c>
      <c r="F434">
        <v>1</v>
      </c>
      <c r="G434">
        <v>1</v>
      </c>
      <c r="H434">
        <v>1</v>
      </c>
      <c r="I434" t="s">
        <v>876</v>
      </c>
      <c r="J434" t="s">
        <v>4</v>
      </c>
      <c r="K434" t="s">
        <v>877</v>
      </c>
      <c r="L434">
        <v>1191</v>
      </c>
      <c r="N434">
        <v>1013</v>
      </c>
      <c r="O434" t="s">
        <v>695</v>
      </c>
      <c r="P434" t="s">
        <v>695</v>
      </c>
      <c r="Q434">
        <v>1</v>
      </c>
      <c r="X434">
        <v>15.2</v>
      </c>
      <c r="Y434">
        <v>0</v>
      </c>
      <c r="Z434">
        <v>0</v>
      </c>
      <c r="AA434">
        <v>0</v>
      </c>
      <c r="AB434">
        <v>9.18</v>
      </c>
      <c r="AC434">
        <v>0</v>
      </c>
      <c r="AD434">
        <v>1</v>
      </c>
      <c r="AE434">
        <v>1</v>
      </c>
      <c r="AF434" t="s">
        <v>4</v>
      </c>
      <c r="AG434">
        <v>15.2</v>
      </c>
      <c r="AH434">
        <v>2</v>
      </c>
      <c r="AI434">
        <v>16484103</v>
      </c>
      <c r="AJ434">
        <v>441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ROW(Source!A221)</f>
        <v>221</v>
      </c>
      <c r="B435">
        <v>16484104</v>
      </c>
      <c r="C435">
        <v>16484096</v>
      </c>
      <c r="D435">
        <v>15170155</v>
      </c>
      <c r="E435">
        <v>1</v>
      </c>
      <c r="F435">
        <v>1</v>
      </c>
      <c r="G435">
        <v>1</v>
      </c>
      <c r="H435">
        <v>3</v>
      </c>
      <c r="I435" t="s">
        <v>811</v>
      </c>
      <c r="J435" t="s">
        <v>812</v>
      </c>
      <c r="K435" t="s">
        <v>813</v>
      </c>
      <c r="L435">
        <v>1355</v>
      </c>
      <c r="N435">
        <v>1010</v>
      </c>
      <c r="O435" t="s">
        <v>258</v>
      </c>
      <c r="P435" t="s">
        <v>258</v>
      </c>
      <c r="Q435">
        <v>100</v>
      </c>
      <c r="X435">
        <v>1.75</v>
      </c>
      <c r="Y435">
        <v>8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4</v>
      </c>
      <c r="AG435">
        <v>1.75</v>
      </c>
      <c r="AH435">
        <v>2</v>
      </c>
      <c r="AI435">
        <v>16484104</v>
      </c>
      <c r="AJ435">
        <v>442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ROW(Source!A221)</f>
        <v>221</v>
      </c>
      <c r="B436">
        <v>16484105</v>
      </c>
      <c r="C436">
        <v>16484096</v>
      </c>
      <c r="D436">
        <v>15164559</v>
      </c>
      <c r="E436">
        <v>17</v>
      </c>
      <c r="F436">
        <v>1</v>
      </c>
      <c r="G436">
        <v>1</v>
      </c>
      <c r="H436">
        <v>3</v>
      </c>
      <c r="I436" t="s">
        <v>908</v>
      </c>
      <c r="J436" t="s">
        <v>4</v>
      </c>
      <c r="K436" t="s">
        <v>909</v>
      </c>
      <c r="L436">
        <v>1374</v>
      </c>
      <c r="N436">
        <v>1013</v>
      </c>
      <c r="O436" t="s">
        <v>910</v>
      </c>
      <c r="P436" t="s">
        <v>910</v>
      </c>
      <c r="Q436">
        <v>1</v>
      </c>
      <c r="X436">
        <v>2.79</v>
      </c>
      <c r="Y436">
        <v>1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4</v>
      </c>
      <c r="AG436">
        <v>2.79</v>
      </c>
      <c r="AH436">
        <v>2</v>
      </c>
      <c r="AI436">
        <v>16484105</v>
      </c>
      <c r="AJ436">
        <v>444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ROW(Source!A224)</f>
        <v>224</v>
      </c>
      <c r="B437">
        <v>16484129</v>
      </c>
      <c r="C437">
        <v>16484108</v>
      </c>
      <c r="D437">
        <v>15430397</v>
      </c>
      <c r="E437">
        <v>1</v>
      </c>
      <c r="F437">
        <v>1</v>
      </c>
      <c r="G437">
        <v>1</v>
      </c>
      <c r="H437">
        <v>1</v>
      </c>
      <c r="I437" t="s">
        <v>761</v>
      </c>
      <c r="J437" t="s">
        <v>4</v>
      </c>
      <c r="K437" t="s">
        <v>762</v>
      </c>
      <c r="L437">
        <v>1191</v>
      </c>
      <c r="N437">
        <v>1013</v>
      </c>
      <c r="O437" t="s">
        <v>695</v>
      </c>
      <c r="P437" t="s">
        <v>695</v>
      </c>
      <c r="Q437">
        <v>1</v>
      </c>
      <c r="X437">
        <v>6.29</v>
      </c>
      <c r="Y437">
        <v>0</v>
      </c>
      <c r="Z437">
        <v>0</v>
      </c>
      <c r="AA437">
        <v>0</v>
      </c>
      <c r="AB437">
        <v>9.4</v>
      </c>
      <c r="AC437">
        <v>0</v>
      </c>
      <c r="AD437">
        <v>1</v>
      </c>
      <c r="AE437">
        <v>1</v>
      </c>
      <c r="AF437" t="s">
        <v>4</v>
      </c>
      <c r="AG437">
        <v>6.29</v>
      </c>
      <c r="AH437">
        <v>2</v>
      </c>
      <c r="AI437">
        <v>16484129</v>
      </c>
      <c r="AJ437">
        <v>445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ROW(Source!A224)</f>
        <v>224</v>
      </c>
      <c r="B438">
        <v>16484130</v>
      </c>
      <c r="C438">
        <v>16484108</v>
      </c>
      <c r="D438">
        <v>15430395</v>
      </c>
      <c r="E438">
        <v>1</v>
      </c>
      <c r="F438">
        <v>1</v>
      </c>
      <c r="G438">
        <v>1</v>
      </c>
      <c r="H438">
        <v>1</v>
      </c>
      <c r="I438" t="s">
        <v>696</v>
      </c>
      <c r="J438" t="s">
        <v>4</v>
      </c>
      <c r="K438" t="s">
        <v>697</v>
      </c>
      <c r="L438">
        <v>1191</v>
      </c>
      <c r="N438">
        <v>1013</v>
      </c>
      <c r="O438" t="s">
        <v>695</v>
      </c>
      <c r="P438" t="s">
        <v>695</v>
      </c>
      <c r="Q438">
        <v>1</v>
      </c>
      <c r="X438">
        <v>0.06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2</v>
      </c>
      <c r="AF438" t="s">
        <v>4</v>
      </c>
      <c r="AG438">
        <v>0.06</v>
      </c>
      <c r="AH438">
        <v>2</v>
      </c>
      <c r="AI438">
        <v>16484130</v>
      </c>
      <c r="AJ438">
        <v>446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ROW(Source!A224)</f>
        <v>224</v>
      </c>
      <c r="B439">
        <v>16484131</v>
      </c>
      <c r="C439">
        <v>16484108</v>
      </c>
      <c r="D439">
        <v>15247680</v>
      </c>
      <c r="E439">
        <v>1</v>
      </c>
      <c r="F439">
        <v>1</v>
      </c>
      <c r="G439">
        <v>1</v>
      </c>
      <c r="H439">
        <v>2</v>
      </c>
      <c r="I439" t="s">
        <v>726</v>
      </c>
      <c r="J439" t="s">
        <v>727</v>
      </c>
      <c r="K439" t="s">
        <v>728</v>
      </c>
      <c r="L439">
        <v>1368</v>
      </c>
      <c r="N439">
        <v>1011</v>
      </c>
      <c r="O439" t="s">
        <v>701</v>
      </c>
      <c r="P439" t="s">
        <v>701</v>
      </c>
      <c r="Q439">
        <v>1</v>
      </c>
      <c r="X439">
        <v>0.03</v>
      </c>
      <c r="Y439">
        <v>0</v>
      </c>
      <c r="Z439">
        <v>111.99</v>
      </c>
      <c r="AA439">
        <v>13.5</v>
      </c>
      <c r="AB439">
        <v>0</v>
      </c>
      <c r="AC439">
        <v>0</v>
      </c>
      <c r="AD439">
        <v>1</v>
      </c>
      <c r="AE439">
        <v>0</v>
      </c>
      <c r="AF439" t="s">
        <v>4</v>
      </c>
      <c r="AG439">
        <v>0.03</v>
      </c>
      <c r="AH439">
        <v>2</v>
      </c>
      <c r="AI439">
        <v>16484131</v>
      </c>
      <c r="AJ439">
        <v>447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ROW(Source!A224)</f>
        <v>224</v>
      </c>
      <c r="B440">
        <v>16484132</v>
      </c>
      <c r="C440">
        <v>16484108</v>
      </c>
      <c r="D440">
        <v>15249073</v>
      </c>
      <c r="E440">
        <v>1</v>
      </c>
      <c r="F440">
        <v>1</v>
      </c>
      <c r="G440">
        <v>1</v>
      </c>
      <c r="H440">
        <v>2</v>
      </c>
      <c r="I440" t="s">
        <v>698</v>
      </c>
      <c r="J440" t="s">
        <v>699</v>
      </c>
      <c r="K440" t="s">
        <v>700</v>
      </c>
      <c r="L440">
        <v>1368</v>
      </c>
      <c r="N440">
        <v>1011</v>
      </c>
      <c r="O440" t="s">
        <v>701</v>
      </c>
      <c r="P440" t="s">
        <v>701</v>
      </c>
      <c r="Q440">
        <v>1</v>
      </c>
      <c r="X440">
        <v>0.03</v>
      </c>
      <c r="Y440">
        <v>0</v>
      </c>
      <c r="Z440">
        <v>65.709999999999994</v>
      </c>
      <c r="AA440">
        <v>11.6</v>
      </c>
      <c r="AB440">
        <v>0</v>
      </c>
      <c r="AC440">
        <v>0</v>
      </c>
      <c r="AD440">
        <v>1</v>
      </c>
      <c r="AE440">
        <v>0</v>
      </c>
      <c r="AF440" t="s">
        <v>4</v>
      </c>
      <c r="AG440">
        <v>0.03</v>
      </c>
      <c r="AH440">
        <v>2</v>
      </c>
      <c r="AI440">
        <v>16484132</v>
      </c>
      <c r="AJ440">
        <v>448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ROW(Source!A224)</f>
        <v>224</v>
      </c>
      <c r="B441">
        <v>16484133</v>
      </c>
      <c r="C441">
        <v>16484108</v>
      </c>
      <c r="D441">
        <v>15167588</v>
      </c>
      <c r="E441">
        <v>1</v>
      </c>
      <c r="F441">
        <v>1</v>
      </c>
      <c r="G441">
        <v>1</v>
      </c>
      <c r="H441">
        <v>3</v>
      </c>
      <c r="I441" t="s">
        <v>887</v>
      </c>
      <c r="J441" t="s">
        <v>888</v>
      </c>
      <c r="K441" t="s">
        <v>889</v>
      </c>
      <c r="L441">
        <v>1346</v>
      </c>
      <c r="N441">
        <v>1009</v>
      </c>
      <c r="O441" t="s">
        <v>550</v>
      </c>
      <c r="P441" t="s">
        <v>550</v>
      </c>
      <c r="Q441">
        <v>1</v>
      </c>
      <c r="X441">
        <v>0.32</v>
      </c>
      <c r="Y441">
        <v>30.4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4</v>
      </c>
      <c r="AG441">
        <v>0.32</v>
      </c>
      <c r="AH441">
        <v>2</v>
      </c>
      <c r="AI441">
        <v>16484133</v>
      </c>
      <c r="AJ441">
        <v>449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ROW(Source!A224)</f>
        <v>224</v>
      </c>
      <c r="B442">
        <v>16484134</v>
      </c>
      <c r="C442">
        <v>16484108</v>
      </c>
      <c r="D442">
        <v>15167867</v>
      </c>
      <c r="E442">
        <v>1</v>
      </c>
      <c r="F442">
        <v>1</v>
      </c>
      <c r="G442">
        <v>1</v>
      </c>
      <c r="H442">
        <v>3</v>
      </c>
      <c r="I442" t="s">
        <v>947</v>
      </c>
      <c r="J442" t="s">
        <v>948</v>
      </c>
      <c r="K442" t="s">
        <v>949</v>
      </c>
      <c r="L442">
        <v>1348</v>
      </c>
      <c r="N442">
        <v>1009</v>
      </c>
      <c r="O442" t="s">
        <v>199</v>
      </c>
      <c r="P442" t="s">
        <v>199</v>
      </c>
      <c r="Q442">
        <v>1000</v>
      </c>
      <c r="X442">
        <v>1.0499999999999999E-3</v>
      </c>
      <c r="Y442">
        <v>1820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4</v>
      </c>
      <c r="AG442">
        <v>1.0499999999999999E-3</v>
      </c>
      <c r="AH442">
        <v>2</v>
      </c>
      <c r="AI442">
        <v>16484134</v>
      </c>
      <c r="AJ442">
        <v>450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ROW(Source!A224)</f>
        <v>224</v>
      </c>
      <c r="B443">
        <v>16484135</v>
      </c>
      <c r="C443">
        <v>16484108</v>
      </c>
      <c r="D443">
        <v>15203834</v>
      </c>
      <c r="E443">
        <v>1</v>
      </c>
      <c r="F443">
        <v>1</v>
      </c>
      <c r="G443">
        <v>1</v>
      </c>
      <c r="H443">
        <v>3</v>
      </c>
      <c r="I443" t="s">
        <v>893</v>
      </c>
      <c r="J443" t="s">
        <v>894</v>
      </c>
      <c r="K443" t="s">
        <v>895</v>
      </c>
      <c r="L443">
        <v>1346</v>
      </c>
      <c r="N443">
        <v>1009</v>
      </c>
      <c r="O443" t="s">
        <v>550</v>
      </c>
      <c r="P443" t="s">
        <v>550</v>
      </c>
      <c r="Q443">
        <v>1</v>
      </c>
      <c r="X443">
        <v>0.02</v>
      </c>
      <c r="Y443">
        <v>28.6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4</v>
      </c>
      <c r="AG443">
        <v>0.02</v>
      </c>
      <c r="AH443">
        <v>2</v>
      </c>
      <c r="AI443">
        <v>16484135</v>
      </c>
      <c r="AJ443">
        <v>451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ROW(Source!A224)</f>
        <v>224</v>
      </c>
      <c r="B444">
        <v>16484136</v>
      </c>
      <c r="C444">
        <v>16484108</v>
      </c>
      <c r="D444">
        <v>15217529</v>
      </c>
      <c r="E444">
        <v>1</v>
      </c>
      <c r="F444">
        <v>1</v>
      </c>
      <c r="G444">
        <v>1</v>
      </c>
      <c r="H444">
        <v>3</v>
      </c>
      <c r="I444" t="s">
        <v>950</v>
      </c>
      <c r="J444" t="s">
        <v>951</v>
      </c>
      <c r="K444" t="s">
        <v>952</v>
      </c>
      <c r="L444">
        <v>1355</v>
      </c>
      <c r="N444">
        <v>1010</v>
      </c>
      <c r="O444" t="s">
        <v>258</v>
      </c>
      <c r="P444" t="s">
        <v>258</v>
      </c>
      <c r="Q444">
        <v>100</v>
      </c>
      <c r="X444">
        <v>0.05</v>
      </c>
      <c r="Y444">
        <v>143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4</v>
      </c>
      <c r="AG444">
        <v>0.05</v>
      </c>
      <c r="AH444">
        <v>2</v>
      </c>
      <c r="AI444">
        <v>16484136</v>
      </c>
      <c r="AJ444">
        <v>452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ROW(Source!A224)</f>
        <v>224</v>
      </c>
      <c r="B445">
        <v>16484137</v>
      </c>
      <c r="C445">
        <v>16484108</v>
      </c>
      <c r="D445">
        <v>15217579</v>
      </c>
      <c r="E445">
        <v>1</v>
      </c>
      <c r="F445">
        <v>1</v>
      </c>
      <c r="G445">
        <v>1</v>
      </c>
      <c r="H445">
        <v>3</v>
      </c>
      <c r="I445" t="s">
        <v>953</v>
      </c>
      <c r="J445" t="s">
        <v>954</v>
      </c>
      <c r="K445" t="s">
        <v>955</v>
      </c>
      <c r="L445">
        <v>1356</v>
      </c>
      <c r="N445">
        <v>1010</v>
      </c>
      <c r="O445" t="s">
        <v>127</v>
      </c>
      <c r="P445" t="s">
        <v>127</v>
      </c>
      <c r="Q445">
        <v>1000</v>
      </c>
      <c r="X445">
        <v>1.2200000000000001E-2</v>
      </c>
      <c r="Y445">
        <v>176.21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4</v>
      </c>
      <c r="AG445">
        <v>1.2200000000000001E-2</v>
      </c>
      <c r="AH445">
        <v>2</v>
      </c>
      <c r="AI445">
        <v>16484137</v>
      </c>
      <c r="AJ445">
        <v>453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ROW(Source!A224)</f>
        <v>224</v>
      </c>
      <c r="B446">
        <v>16484138</v>
      </c>
      <c r="C446">
        <v>16484108</v>
      </c>
      <c r="D446">
        <v>15164559</v>
      </c>
      <c r="E446">
        <v>17</v>
      </c>
      <c r="F446">
        <v>1</v>
      </c>
      <c r="G446">
        <v>1</v>
      </c>
      <c r="H446">
        <v>3</v>
      </c>
      <c r="I446" t="s">
        <v>908</v>
      </c>
      <c r="J446" t="s">
        <v>4</v>
      </c>
      <c r="K446" t="s">
        <v>909</v>
      </c>
      <c r="L446">
        <v>1374</v>
      </c>
      <c r="N446">
        <v>1013</v>
      </c>
      <c r="O446" t="s">
        <v>910</v>
      </c>
      <c r="P446" t="s">
        <v>910</v>
      </c>
      <c r="Q446">
        <v>1</v>
      </c>
      <c r="X446">
        <v>1.18</v>
      </c>
      <c r="Y446">
        <v>1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4</v>
      </c>
      <c r="AG446">
        <v>1.18</v>
      </c>
      <c r="AH446">
        <v>2</v>
      </c>
      <c r="AI446">
        <v>16484138</v>
      </c>
      <c r="AJ446">
        <v>455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ROW(Source!A225)</f>
        <v>225</v>
      </c>
      <c r="B447">
        <v>16484129</v>
      </c>
      <c r="C447">
        <v>16484108</v>
      </c>
      <c r="D447">
        <v>15430397</v>
      </c>
      <c r="E447">
        <v>1</v>
      </c>
      <c r="F447">
        <v>1</v>
      </c>
      <c r="G447">
        <v>1</v>
      </c>
      <c r="H447">
        <v>1</v>
      </c>
      <c r="I447" t="s">
        <v>761</v>
      </c>
      <c r="J447" t="s">
        <v>4</v>
      </c>
      <c r="K447" t="s">
        <v>762</v>
      </c>
      <c r="L447">
        <v>1191</v>
      </c>
      <c r="N447">
        <v>1013</v>
      </c>
      <c r="O447" t="s">
        <v>695</v>
      </c>
      <c r="P447" t="s">
        <v>695</v>
      </c>
      <c r="Q447">
        <v>1</v>
      </c>
      <c r="X447">
        <v>6.29</v>
      </c>
      <c r="Y447">
        <v>0</v>
      </c>
      <c r="Z447">
        <v>0</v>
      </c>
      <c r="AA447">
        <v>0</v>
      </c>
      <c r="AB447">
        <v>9.4</v>
      </c>
      <c r="AC447">
        <v>0</v>
      </c>
      <c r="AD447">
        <v>1</v>
      </c>
      <c r="AE447">
        <v>1</v>
      </c>
      <c r="AF447" t="s">
        <v>4</v>
      </c>
      <c r="AG447">
        <v>6.29</v>
      </c>
      <c r="AH447">
        <v>2</v>
      </c>
      <c r="AI447">
        <v>16484129</v>
      </c>
      <c r="AJ447">
        <v>456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ROW(Source!A225)</f>
        <v>225</v>
      </c>
      <c r="B448">
        <v>16484130</v>
      </c>
      <c r="C448">
        <v>16484108</v>
      </c>
      <c r="D448">
        <v>15430395</v>
      </c>
      <c r="E448">
        <v>1</v>
      </c>
      <c r="F448">
        <v>1</v>
      </c>
      <c r="G448">
        <v>1</v>
      </c>
      <c r="H448">
        <v>1</v>
      </c>
      <c r="I448" t="s">
        <v>696</v>
      </c>
      <c r="J448" t="s">
        <v>4</v>
      </c>
      <c r="K448" t="s">
        <v>697</v>
      </c>
      <c r="L448">
        <v>1191</v>
      </c>
      <c r="N448">
        <v>1013</v>
      </c>
      <c r="O448" t="s">
        <v>695</v>
      </c>
      <c r="P448" t="s">
        <v>695</v>
      </c>
      <c r="Q448">
        <v>1</v>
      </c>
      <c r="X448">
        <v>0.06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2</v>
      </c>
      <c r="AF448" t="s">
        <v>4</v>
      </c>
      <c r="AG448">
        <v>0.06</v>
      </c>
      <c r="AH448">
        <v>2</v>
      </c>
      <c r="AI448">
        <v>16484130</v>
      </c>
      <c r="AJ448">
        <v>457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ROW(Source!A225)</f>
        <v>225</v>
      </c>
      <c r="B449">
        <v>16484131</v>
      </c>
      <c r="C449">
        <v>16484108</v>
      </c>
      <c r="D449">
        <v>15247680</v>
      </c>
      <c r="E449">
        <v>1</v>
      </c>
      <c r="F449">
        <v>1</v>
      </c>
      <c r="G449">
        <v>1</v>
      </c>
      <c r="H449">
        <v>2</v>
      </c>
      <c r="I449" t="s">
        <v>726</v>
      </c>
      <c r="J449" t="s">
        <v>727</v>
      </c>
      <c r="K449" t="s">
        <v>728</v>
      </c>
      <c r="L449">
        <v>1368</v>
      </c>
      <c r="N449">
        <v>1011</v>
      </c>
      <c r="O449" t="s">
        <v>701</v>
      </c>
      <c r="P449" t="s">
        <v>701</v>
      </c>
      <c r="Q449">
        <v>1</v>
      </c>
      <c r="X449">
        <v>0.03</v>
      </c>
      <c r="Y449">
        <v>0</v>
      </c>
      <c r="Z449">
        <v>111.99</v>
      </c>
      <c r="AA449">
        <v>13.5</v>
      </c>
      <c r="AB449">
        <v>0</v>
      </c>
      <c r="AC449">
        <v>0</v>
      </c>
      <c r="AD449">
        <v>1</v>
      </c>
      <c r="AE449">
        <v>0</v>
      </c>
      <c r="AF449" t="s">
        <v>4</v>
      </c>
      <c r="AG449">
        <v>0.03</v>
      </c>
      <c r="AH449">
        <v>2</v>
      </c>
      <c r="AI449">
        <v>16484131</v>
      </c>
      <c r="AJ449">
        <v>458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ROW(Source!A225)</f>
        <v>225</v>
      </c>
      <c r="B450">
        <v>16484132</v>
      </c>
      <c r="C450">
        <v>16484108</v>
      </c>
      <c r="D450">
        <v>15249073</v>
      </c>
      <c r="E450">
        <v>1</v>
      </c>
      <c r="F450">
        <v>1</v>
      </c>
      <c r="G450">
        <v>1</v>
      </c>
      <c r="H450">
        <v>2</v>
      </c>
      <c r="I450" t="s">
        <v>698</v>
      </c>
      <c r="J450" t="s">
        <v>699</v>
      </c>
      <c r="K450" t="s">
        <v>700</v>
      </c>
      <c r="L450">
        <v>1368</v>
      </c>
      <c r="N450">
        <v>1011</v>
      </c>
      <c r="O450" t="s">
        <v>701</v>
      </c>
      <c r="P450" t="s">
        <v>701</v>
      </c>
      <c r="Q450">
        <v>1</v>
      </c>
      <c r="X450">
        <v>0.03</v>
      </c>
      <c r="Y450">
        <v>0</v>
      </c>
      <c r="Z450">
        <v>65.709999999999994</v>
      </c>
      <c r="AA450">
        <v>11.6</v>
      </c>
      <c r="AB450">
        <v>0</v>
      </c>
      <c r="AC450">
        <v>0</v>
      </c>
      <c r="AD450">
        <v>1</v>
      </c>
      <c r="AE450">
        <v>0</v>
      </c>
      <c r="AF450" t="s">
        <v>4</v>
      </c>
      <c r="AG450">
        <v>0.03</v>
      </c>
      <c r="AH450">
        <v>2</v>
      </c>
      <c r="AI450">
        <v>16484132</v>
      </c>
      <c r="AJ450">
        <v>459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ROW(Source!A225)</f>
        <v>225</v>
      </c>
      <c r="B451">
        <v>16484133</v>
      </c>
      <c r="C451">
        <v>16484108</v>
      </c>
      <c r="D451">
        <v>15167588</v>
      </c>
      <c r="E451">
        <v>1</v>
      </c>
      <c r="F451">
        <v>1</v>
      </c>
      <c r="G451">
        <v>1</v>
      </c>
      <c r="H451">
        <v>3</v>
      </c>
      <c r="I451" t="s">
        <v>887</v>
      </c>
      <c r="J451" t="s">
        <v>888</v>
      </c>
      <c r="K451" t="s">
        <v>889</v>
      </c>
      <c r="L451">
        <v>1346</v>
      </c>
      <c r="N451">
        <v>1009</v>
      </c>
      <c r="O451" t="s">
        <v>550</v>
      </c>
      <c r="P451" t="s">
        <v>550</v>
      </c>
      <c r="Q451">
        <v>1</v>
      </c>
      <c r="X451">
        <v>0.32</v>
      </c>
      <c r="Y451">
        <v>30.4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4</v>
      </c>
      <c r="AG451">
        <v>0.32</v>
      </c>
      <c r="AH451">
        <v>2</v>
      </c>
      <c r="AI451">
        <v>16484133</v>
      </c>
      <c r="AJ451">
        <v>460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ROW(Source!A225)</f>
        <v>225</v>
      </c>
      <c r="B452">
        <v>16484134</v>
      </c>
      <c r="C452">
        <v>16484108</v>
      </c>
      <c r="D452">
        <v>15167867</v>
      </c>
      <c r="E452">
        <v>1</v>
      </c>
      <c r="F452">
        <v>1</v>
      </c>
      <c r="G452">
        <v>1</v>
      </c>
      <c r="H452">
        <v>3</v>
      </c>
      <c r="I452" t="s">
        <v>947</v>
      </c>
      <c r="J452" t="s">
        <v>948</v>
      </c>
      <c r="K452" t="s">
        <v>949</v>
      </c>
      <c r="L452">
        <v>1348</v>
      </c>
      <c r="N452">
        <v>1009</v>
      </c>
      <c r="O452" t="s">
        <v>199</v>
      </c>
      <c r="P452" t="s">
        <v>199</v>
      </c>
      <c r="Q452">
        <v>1000</v>
      </c>
      <c r="X452">
        <v>1.0499999999999999E-3</v>
      </c>
      <c r="Y452">
        <v>1820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4</v>
      </c>
      <c r="AG452">
        <v>1.0499999999999999E-3</v>
      </c>
      <c r="AH452">
        <v>2</v>
      </c>
      <c r="AI452">
        <v>16484134</v>
      </c>
      <c r="AJ452">
        <v>461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ROW(Source!A225)</f>
        <v>225</v>
      </c>
      <c r="B453">
        <v>16484135</v>
      </c>
      <c r="C453">
        <v>16484108</v>
      </c>
      <c r="D453">
        <v>15203834</v>
      </c>
      <c r="E453">
        <v>1</v>
      </c>
      <c r="F453">
        <v>1</v>
      </c>
      <c r="G453">
        <v>1</v>
      </c>
      <c r="H453">
        <v>3</v>
      </c>
      <c r="I453" t="s">
        <v>893</v>
      </c>
      <c r="J453" t="s">
        <v>894</v>
      </c>
      <c r="K453" t="s">
        <v>895</v>
      </c>
      <c r="L453">
        <v>1346</v>
      </c>
      <c r="N453">
        <v>1009</v>
      </c>
      <c r="O453" t="s">
        <v>550</v>
      </c>
      <c r="P453" t="s">
        <v>550</v>
      </c>
      <c r="Q453">
        <v>1</v>
      </c>
      <c r="X453">
        <v>0.02</v>
      </c>
      <c r="Y453">
        <v>28.6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4</v>
      </c>
      <c r="AG453">
        <v>0.02</v>
      </c>
      <c r="AH453">
        <v>2</v>
      </c>
      <c r="AI453">
        <v>16484135</v>
      </c>
      <c r="AJ453">
        <v>462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ROW(Source!A225)</f>
        <v>225</v>
      </c>
      <c r="B454">
        <v>16484136</v>
      </c>
      <c r="C454">
        <v>16484108</v>
      </c>
      <c r="D454">
        <v>15217529</v>
      </c>
      <c r="E454">
        <v>1</v>
      </c>
      <c r="F454">
        <v>1</v>
      </c>
      <c r="G454">
        <v>1</v>
      </c>
      <c r="H454">
        <v>3</v>
      </c>
      <c r="I454" t="s">
        <v>950</v>
      </c>
      <c r="J454" t="s">
        <v>951</v>
      </c>
      <c r="K454" t="s">
        <v>952</v>
      </c>
      <c r="L454">
        <v>1355</v>
      </c>
      <c r="N454">
        <v>1010</v>
      </c>
      <c r="O454" t="s">
        <v>258</v>
      </c>
      <c r="P454" t="s">
        <v>258</v>
      </c>
      <c r="Q454">
        <v>100</v>
      </c>
      <c r="X454">
        <v>0.05</v>
      </c>
      <c r="Y454">
        <v>143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4</v>
      </c>
      <c r="AG454">
        <v>0.05</v>
      </c>
      <c r="AH454">
        <v>2</v>
      </c>
      <c r="AI454">
        <v>16484136</v>
      </c>
      <c r="AJ454">
        <v>463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ROW(Source!A225)</f>
        <v>225</v>
      </c>
      <c r="B455">
        <v>16484137</v>
      </c>
      <c r="C455">
        <v>16484108</v>
      </c>
      <c r="D455">
        <v>15217579</v>
      </c>
      <c r="E455">
        <v>1</v>
      </c>
      <c r="F455">
        <v>1</v>
      </c>
      <c r="G455">
        <v>1</v>
      </c>
      <c r="H455">
        <v>3</v>
      </c>
      <c r="I455" t="s">
        <v>953</v>
      </c>
      <c r="J455" t="s">
        <v>954</v>
      </c>
      <c r="K455" t="s">
        <v>955</v>
      </c>
      <c r="L455">
        <v>1356</v>
      </c>
      <c r="N455">
        <v>1010</v>
      </c>
      <c r="O455" t="s">
        <v>127</v>
      </c>
      <c r="P455" t="s">
        <v>127</v>
      </c>
      <c r="Q455">
        <v>1000</v>
      </c>
      <c r="X455">
        <v>1.2200000000000001E-2</v>
      </c>
      <c r="Y455">
        <v>176.21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4</v>
      </c>
      <c r="AG455">
        <v>1.2200000000000001E-2</v>
      </c>
      <c r="AH455">
        <v>2</v>
      </c>
      <c r="AI455">
        <v>16484137</v>
      </c>
      <c r="AJ455">
        <v>464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ROW(Source!A225)</f>
        <v>225</v>
      </c>
      <c r="B456">
        <v>16484138</v>
      </c>
      <c r="C456">
        <v>16484108</v>
      </c>
      <c r="D456">
        <v>15164559</v>
      </c>
      <c r="E456">
        <v>17</v>
      </c>
      <c r="F456">
        <v>1</v>
      </c>
      <c r="G456">
        <v>1</v>
      </c>
      <c r="H456">
        <v>3</v>
      </c>
      <c r="I456" t="s">
        <v>908</v>
      </c>
      <c r="J456" t="s">
        <v>4</v>
      </c>
      <c r="K456" t="s">
        <v>909</v>
      </c>
      <c r="L456">
        <v>1374</v>
      </c>
      <c r="N456">
        <v>1013</v>
      </c>
      <c r="O456" t="s">
        <v>910</v>
      </c>
      <c r="P456" t="s">
        <v>910</v>
      </c>
      <c r="Q456">
        <v>1</v>
      </c>
      <c r="X456">
        <v>1.18</v>
      </c>
      <c r="Y456">
        <v>1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4</v>
      </c>
      <c r="AG456">
        <v>1.18</v>
      </c>
      <c r="AH456">
        <v>2</v>
      </c>
      <c r="AI456">
        <v>16484138</v>
      </c>
      <c r="AJ456">
        <v>466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ROW(Source!A228)</f>
        <v>228</v>
      </c>
      <c r="B457">
        <v>16484150</v>
      </c>
      <c r="C457">
        <v>16484141</v>
      </c>
      <c r="D457">
        <v>15430397</v>
      </c>
      <c r="E457">
        <v>1</v>
      </c>
      <c r="F457">
        <v>1</v>
      </c>
      <c r="G457">
        <v>1</v>
      </c>
      <c r="H457">
        <v>1</v>
      </c>
      <c r="I457" t="s">
        <v>761</v>
      </c>
      <c r="J457" t="s">
        <v>4</v>
      </c>
      <c r="K457" t="s">
        <v>762</v>
      </c>
      <c r="L457">
        <v>1191</v>
      </c>
      <c r="N457">
        <v>1013</v>
      </c>
      <c r="O457" t="s">
        <v>695</v>
      </c>
      <c r="P457" t="s">
        <v>695</v>
      </c>
      <c r="Q457">
        <v>1</v>
      </c>
      <c r="X457">
        <v>3.76</v>
      </c>
      <c r="Y457">
        <v>0</v>
      </c>
      <c r="Z457">
        <v>0</v>
      </c>
      <c r="AA457">
        <v>0</v>
      </c>
      <c r="AB457">
        <v>9.4</v>
      </c>
      <c r="AC457">
        <v>0</v>
      </c>
      <c r="AD457">
        <v>1</v>
      </c>
      <c r="AE457">
        <v>1</v>
      </c>
      <c r="AF457" t="s">
        <v>4</v>
      </c>
      <c r="AG457">
        <v>3.76</v>
      </c>
      <c r="AH457">
        <v>2</v>
      </c>
      <c r="AI457">
        <v>16484150</v>
      </c>
      <c r="AJ457">
        <v>467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ROW(Source!A228)</f>
        <v>228</v>
      </c>
      <c r="B458">
        <v>16484151</v>
      </c>
      <c r="C458">
        <v>16484141</v>
      </c>
      <c r="D458">
        <v>15430395</v>
      </c>
      <c r="E458">
        <v>1</v>
      </c>
      <c r="F458">
        <v>1</v>
      </c>
      <c r="G458">
        <v>1</v>
      </c>
      <c r="H458">
        <v>1</v>
      </c>
      <c r="I458" t="s">
        <v>696</v>
      </c>
      <c r="J458" t="s">
        <v>4</v>
      </c>
      <c r="K458" t="s">
        <v>697</v>
      </c>
      <c r="L458">
        <v>1191</v>
      </c>
      <c r="N458">
        <v>1013</v>
      </c>
      <c r="O458" t="s">
        <v>695</v>
      </c>
      <c r="P458" t="s">
        <v>695</v>
      </c>
      <c r="Q458">
        <v>1</v>
      </c>
      <c r="X458">
        <v>0.02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2</v>
      </c>
      <c r="AF458" t="s">
        <v>4</v>
      </c>
      <c r="AG458">
        <v>0.02</v>
      </c>
      <c r="AH458">
        <v>2</v>
      </c>
      <c r="AI458">
        <v>16484151</v>
      </c>
      <c r="AJ458">
        <v>468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ROW(Source!A228)</f>
        <v>228</v>
      </c>
      <c r="B459">
        <v>16484152</v>
      </c>
      <c r="C459">
        <v>16484141</v>
      </c>
      <c r="D459">
        <v>15247680</v>
      </c>
      <c r="E459">
        <v>1</v>
      </c>
      <c r="F459">
        <v>1</v>
      </c>
      <c r="G459">
        <v>1</v>
      </c>
      <c r="H459">
        <v>2</v>
      </c>
      <c r="I459" t="s">
        <v>726</v>
      </c>
      <c r="J459" t="s">
        <v>727</v>
      </c>
      <c r="K459" t="s">
        <v>728</v>
      </c>
      <c r="L459">
        <v>1368</v>
      </c>
      <c r="N459">
        <v>1011</v>
      </c>
      <c r="O459" t="s">
        <v>701</v>
      </c>
      <c r="P459" t="s">
        <v>701</v>
      </c>
      <c r="Q459">
        <v>1</v>
      </c>
      <c r="X459">
        <v>0.01</v>
      </c>
      <c r="Y459">
        <v>0</v>
      </c>
      <c r="Z459">
        <v>111.99</v>
      </c>
      <c r="AA459">
        <v>13.5</v>
      </c>
      <c r="AB459">
        <v>0</v>
      </c>
      <c r="AC459">
        <v>0</v>
      </c>
      <c r="AD459">
        <v>1</v>
      </c>
      <c r="AE459">
        <v>0</v>
      </c>
      <c r="AF459" t="s">
        <v>4</v>
      </c>
      <c r="AG459">
        <v>0.01</v>
      </c>
      <c r="AH459">
        <v>2</v>
      </c>
      <c r="AI459">
        <v>16484152</v>
      </c>
      <c r="AJ459">
        <v>469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ROW(Source!A228)</f>
        <v>228</v>
      </c>
      <c r="B460">
        <v>16484153</v>
      </c>
      <c r="C460">
        <v>16484141</v>
      </c>
      <c r="D460">
        <v>15249073</v>
      </c>
      <c r="E460">
        <v>1</v>
      </c>
      <c r="F460">
        <v>1</v>
      </c>
      <c r="G460">
        <v>1</v>
      </c>
      <c r="H460">
        <v>2</v>
      </c>
      <c r="I460" t="s">
        <v>698</v>
      </c>
      <c r="J460" t="s">
        <v>699</v>
      </c>
      <c r="K460" t="s">
        <v>700</v>
      </c>
      <c r="L460">
        <v>1368</v>
      </c>
      <c r="N460">
        <v>1011</v>
      </c>
      <c r="O460" t="s">
        <v>701</v>
      </c>
      <c r="P460" t="s">
        <v>701</v>
      </c>
      <c r="Q460">
        <v>1</v>
      </c>
      <c r="X460">
        <v>0.01</v>
      </c>
      <c r="Y460">
        <v>0</v>
      </c>
      <c r="Z460">
        <v>65.709999999999994</v>
      </c>
      <c r="AA460">
        <v>11.6</v>
      </c>
      <c r="AB460">
        <v>0</v>
      </c>
      <c r="AC460">
        <v>0</v>
      </c>
      <c r="AD460">
        <v>1</v>
      </c>
      <c r="AE460">
        <v>0</v>
      </c>
      <c r="AF460" t="s">
        <v>4</v>
      </c>
      <c r="AG460">
        <v>0.01</v>
      </c>
      <c r="AH460">
        <v>2</v>
      </c>
      <c r="AI460">
        <v>16484153</v>
      </c>
      <c r="AJ460">
        <v>470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ROW(Source!A228)</f>
        <v>228</v>
      </c>
      <c r="B461">
        <v>16484154</v>
      </c>
      <c r="C461">
        <v>16484141</v>
      </c>
      <c r="D461">
        <v>15167588</v>
      </c>
      <c r="E461">
        <v>1</v>
      </c>
      <c r="F461">
        <v>1</v>
      </c>
      <c r="G461">
        <v>1</v>
      </c>
      <c r="H461">
        <v>3</v>
      </c>
      <c r="I461" t="s">
        <v>887</v>
      </c>
      <c r="J461" t="s">
        <v>888</v>
      </c>
      <c r="K461" t="s">
        <v>889</v>
      </c>
      <c r="L461">
        <v>1346</v>
      </c>
      <c r="N461">
        <v>1009</v>
      </c>
      <c r="O461" t="s">
        <v>550</v>
      </c>
      <c r="P461" t="s">
        <v>550</v>
      </c>
      <c r="Q461">
        <v>1</v>
      </c>
      <c r="X461">
        <v>0.16</v>
      </c>
      <c r="Y461">
        <v>30.4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4</v>
      </c>
      <c r="AG461">
        <v>0.16</v>
      </c>
      <c r="AH461">
        <v>2</v>
      </c>
      <c r="AI461">
        <v>16484154</v>
      </c>
      <c r="AJ461">
        <v>471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ROW(Source!A228)</f>
        <v>228</v>
      </c>
      <c r="B462">
        <v>16484155</v>
      </c>
      <c r="C462">
        <v>16484141</v>
      </c>
      <c r="D462">
        <v>15167600</v>
      </c>
      <c r="E462">
        <v>1</v>
      </c>
      <c r="F462">
        <v>1</v>
      </c>
      <c r="G462">
        <v>1</v>
      </c>
      <c r="H462">
        <v>3</v>
      </c>
      <c r="I462" t="s">
        <v>956</v>
      </c>
      <c r="J462" t="s">
        <v>957</v>
      </c>
      <c r="K462" t="s">
        <v>958</v>
      </c>
      <c r="L462">
        <v>1308</v>
      </c>
      <c r="N462">
        <v>1003</v>
      </c>
      <c r="O462" t="s">
        <v>38</v>
      </c>
      <c r="P462" t="s">
        <v>38</v>
      </c>
      <c r="Q462">
        <v>100</v>
      </c>
      <c r="X462">
        <v>5.5E-2</v>
      </c>
      <c r="Y462">
        <v>120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4</v>
      </c>
      <c r="AG462">
        <v>5.5E-2</v>
      </c>
      <c r="AH462">
        <v>2</v>
      </c>
      <c r="AI462">
        <v>16484155</v>
      </c>
      <c r="AJ462">
        <v>472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ROW(Source!A228)</f>
        <v>228</v>
      </c>
      <c r="B463">
        <v>16484156</v>
      </c>
      <c r="C463">
        <v>16484141</v>
      </c>
      <c r="D463">
        <v>15203834</v>
      </c>
      <c r="E463">
        <v>1</v>
      </c>
      <c r="F463">
        <v>1</v>
      </c>
      <c r="G463">
        <v>1</v>
      </c>
      <c r="H463">
        <v>3</v>
      </c>
      <c r="I463" t="s">
        <v>893</v>
      </c>
      <c r="J463" t="s">
        <v>894</v>
      </c>
      <c r="K463" t="s">
        <v>895</v>
      </c>
      <c r="L463">
        <v>1346</v>
      </c>
      <c r="N463">
        <v>1009</v>
      </c>
      <c r="O463" t="s">
        <v>550</v>
      </c>
      <c r="P463" t="s">
        <v>550</v>
      </c>
      <c r="Q463">
        <v>1</v>
      </c>
      <c r="X463">
        <v>0.05</v>
      </c>
      <c r="Y463">
        <v>28.6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4</v>
      </c>
      <c r="AG463">
        <v>0.05</v>
      </c>
      <c r="AH463">
        <v>2</v>
      </c>
      <c r="AI463">
        <v>16484156</v>
      </c>
      <c r="AJ463">
        <v>473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ROW(Source!A228)</f>
        <v>228</v>
      </c>
      <c r="B464">
        <v>16484157</v>
      </c>
      <c r="C464">
        <v>16484141</v>
      </c>
      <c r="D464">
        <v>15164559</v>
      </c>
      <c r="E464">
        <v>17</v>
      </c>
      <c r="F464">
        <v>1</v>
      </c>
      <c r="G464">
        <v>1</v>
      </c>
      <c r="H464">
        <v>3</v>
      </c>
      <c r="I464" t="s">
        <v>908</v>
      </c>
      <c r="J464" t="s">
        <v>4</v>
      </c>
      <c r="K464" t="s">
        <v>909</v>
      </c>
      <c r="L464">
        <v>1374</v>
      </c>
      <c r="N464">
        <v>1013</v>
      </c>
      <c r="O464" t="s">
        <v>910</v>
      </c>
      <c r="P464" t="s">
        <v>910</v>
      </c>
      <c r="Q464">
        <v>1</v>
      </c>
      <c r="X464">
        <v>0.71</v>
      </c>
      <c r="Y464">
        <v>1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4</v>
      </c>
      <c r="AG464">
        <v>0.71</v>
      </c>
      <c r="AH464">
        <v>2</v>
      </c>
      <c r="AI464">
        <v>16484157</v>
      </c>
      <c r="AJ464">
        <v>475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ROW(Source!A229)</f>
        <v>229</v>
      </c>
      <c r="B465">
        <v>16484150</v>
      </c>
      <c r="C465">
        <v>16484141</v>
      </c>
      <c r="D465">
        <v>15430397</v>
      </c>
      <c r="E465">
        <v>1</v>
      </c>
      <c r="F465">
        <v>1</v>
      </c>
      <c r="G465">
        <v>1</v>
      </c>
      <c r="H465">
        <v>1</v>
      </c>
      <c r="I465" t="s">
        <v>761</v>
      </c>
      <c r="J465" t="s">
        <v>4</v>
      </c>
      <c r="K465" t="s">
        <v>762</v>
      </c>
      <c r="L465">
        <v>1191</v>
      </c>
      <c r="N465">
        <v>1013</v>
      </c>
      <c r="O465" t="s">
        <v>695</v>
      </c>
      <c r="P465" t="s">
        <v>695</v>
      </c>
      <c r="Q465">
        <v>1</v>
      </c>
      <c r="X465">
        <v>3.76</v>
      </c>
      <c r="Y465">
        <v>0</v>
      </c>
      <c r="Z465">
        <v>0</v>
      </c>
      <c r="AA465">
        <v>0</v>
      </c>
      <c r="AB465">
        <v>9.4</v>
      </c>
      <c r="AC465">
        <v>0</v>
      </c>
      <c r="AD465">
        <v>1</v>
      </c>
      <c r="AE465">
        <v>1</v>
      </c>
      <c r="AF465" t="s">
        <v>4</v>
      </c>
      <c r="AG465">
        <v>3.76</v>
      </c>
      <c r="AH465">
        <v>2</v>
      </c>
      <c r="AI465">
        <v>16484150</v>
      </c>
      <c r="AJ465">
        <v>476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ROW(Source!A229)</f>
        <v>229</v>
      </c>
      <c r="B466">
        <v>16484151</v>
      </c>
      <c r="C466">
        <v>16484141</v>
      </c>
      <c r="D466">
        <v>15430395</v>
      </c>
      <c r="E466">
        <v>1</v>
      </c>
      <c r="F466">
        <v>1</v>
      </c>
      <c r="G466">
        <v>1</v>
      </c>
      <c r="H466">
        <v>1</v>
      </c>
      <c r="I466" t="s">
        <v>696</v>
      </c>
      <c r="J466" t="s">
        <v>4</v>
      </c>
      <c r="K466" t="s">
        <v>697</v>
      </c>
      <c r="L466">
        <v>1191</v>
      </c>
      <c r="N466">
        <v>1013</v>
      </c>
      <c r="O466" t="s">
        <v>695</v>
      </c>
      <c r="P466" t="s">
        <v>695</v>
      </c>
      <c r="Q466">
        <v>1</v>
      </c>
      <c r="X466">
        <v>0.02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2</v>
      </c>
      <c r="AF466" t="s">
        <v>4</v>
      </c>
      <c r="AG466">
        <v>0.02</v>
      </c>
      <c r="AH466">
        <v>2</v>
      </c>
      <c r="AI466">
        <v>16484151</v>
      </c>
      <c r="AJ466">
        <v>477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ROW(Source!A229)</f>
        <v>229</v>
      </c>
      <c r="B467">
        <v>16484152</v>
      </c>
      <c r="C467">
        <v>16484141</v>
      </c>
      <c r="D467">
        <v>15247680</v>
      </c>
      <c r="E467">
        <v>1</v>
      </c>
      <c r="F467">
        <v>1</v>
      </c>
      <c r="G467">
        <v>1</v>
      </c>
      <c r="H467">
        <v>2</v>
      </c>
      <c r="I467" t="s">
        <v>726</v>
      </c>
      <c r="J467" t="s">
        <v>727</v>
      </c>
      <c r="K467" t="s">
        <v>728</v>
      </c>
      <c r="L467">
        <v>1368</v>
      </c>
      <c r="N467">
        <v>1011</v>
      </c>
      <c r="O467" t="s">
        <v>701</v>
      </c>
      <c r="P467" t="s">
        <v>701</v>
      </c>
      <c r="Q467">
        <v>1</v>
      </c>
      <c r="X467">
        <v>0.01</v>
      </c>
      <c r="Y467">
        <v>0</v>
      </c>
      <c r="Z467">
        <v>111.99</v>
      </c>
      <c r="AA467">
        <v>13.5</v>
      </c>
      <c r="AB467">
        <v>0</v>
      </c>
      <c r="AC467">
        <v>0</v>
      </c>
      <c r="AD467">
        <v>1</v>
      </c>
      <c r="AE467">
        <v>0</v>
      </c>
      <c r="AF467" t="s">
        <v>4</v>
      </c>
      <c r="AG467">
        <v>0.01</v>
      </c>
      <c r="AH467">
        <v>2</v>
      </c>
      <c r="AI467">
        <v>16484152</v>
      </c>
      <c r="AJ467">
        <v>478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ROW(Source!A229)</f>
        <v>229</v>
      </c>
      <c r="B468">
        <v>16484153</v>
      </c>
      <c r="C468">
        <v>16484141</v>
      </c>
      <c r="D468">
        <v>15249073</v>
      </c>
      <c r="E468">
        <v>1</v>
      </c>
      <c r="F468">
        <v>1</v>
      </c>
      <c r="G468">
        <v>1</v>
      </c>
      <c r="H468">
        <v>2</v>
      </c>
      <c r="I468" t="s">
        <v>698</v>
      </c>
      <c r="J468" t="s">
        <v>699</v>
      </c>
      <c r="K468" t="s">
        <v>700</v>
      </c>
      <c r="L468">
        <v>1368</v>
      </c>
      <c r="N468">
        <v>1011</v>
      </c>
      <c r="O468" t="s">
        <v>701</v>
      </c>
      <c r="P468" t="s">
        <v>701</v>
      </c>
      <c r="Q468">
        <v>1</v>
      </c>
      <c r="X468">
        <v>0.01</v>
      </c>
      <c r="Y468">
        <v>0</v>
      </c>
      <c r="Z468">
        <v>65.709999999999994</v>
      </c>
      <c r="AA468">
        <v>11.6</v>
      </c>
      <c r="AB468">
        <v>0</v>
      </c>
      <c r="AC468">
        <v>0</v>
      </c>
      <c r="AD468">
        <v>1</v>
      </c>
      <c r="AE468">
        <v>0</v>
      </c>
      <c r="AF468" t="s">
        <v>4</v>
      </c>
      <c r="AG468">
        <v>0.01</v>
      </c>
      <c r="AH468">
        <v>2</v>
      </c>
      <c r="AI468">
        <v>16484153</v>
      </c>
      <c r="AJ468">
        <v>479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ROW(Source!A229)</f>
        <v>229</v>
      </c>
      <c r="B469">
        <v>16484154</v>
      </c>
      <c r="C469">
        <v>16484141</v>
      </c>
      <c r="D469">
        <v>15167588</v>
      </c>
      <c r="E469">
        <v>1</v>
      </c>
      <c r="F469">
        <v>1</v>
      </c>
      <c r="G469">
        <v>1</v>
      </c>
      <c r="H469">
        <v>3</v>
      </c>
      <c r="I469" t="s">
        <v>887</v>
      </c>
      <c r="J469" t="s">
        <v>888</v>
      </c>
      <c r="K469" t="s">
        <v>889</v>
      </c>
      <c r="L469">
        <v>1346</v>
      </c>
      <c r="N469">
        <v>1009</v>
      </c>
      <c r="O469" t="s">
        <v>550</v>
      </c>
      <c r="P469" t="s">
        <v>550</v>
      </c>
      <c r="Q469">
        <v>1</v>
      </c>
      <c r="X469">
        <v>0.16</v>
      </c>
      <c r="Y469">
        <v>30.4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4</v>
      </c>
      <c r="AG469">
        <v>0.16</v>
      </c>
      <c r="AH469">
        <v>2</v>
      </c>
      <c r="AI469">
        <v>16484154</v>
      </c>
      <c r="AJ469">
        <v>480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ROW(Source!A229)</f>
        <v>229</v>
      </c>
      <c r="B470">
        <v>16484155</v>
      </c>
      <c r="C470">
        <v>16484141</v>
      </c>
      <c r="D470">
        <v>15167600</v>
      </c>
      <c r="E470">
        <v>1</v>
      </c>
      <c r="F470">
        <v>1</v>
      </c>
      <c r="G470">
        <v>1</v>
      </c>
      <c r="H470">
        <v>3</v>
      </c>
      <c r="I470" t="s">
        <v>956</v>
      </c>
      <c r="J470" t="s">
        <v>957</v>
      </c>
      <c r="K470" t="s">
        <v>958</v>
      </c>
      <c r="L470">
        <v>1308</v>
      </c>
      <c r="N470">
        <v>1003</v>
      </c>
      <c r="O470" t="s">
        <v>38</v>
      </c>
      <c r="P470" t="s">
        <v>38</v>
      </c>
      <c r="Q470">
        <v>100</v>
      </c>
      <c r="X470">
        <v>5.5E-2</v>
      </c>
      <c r="Y470">
        <v>120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4</v>
      </c>
      <c r="AG470">
        <v>5.5E-2</v>
      </c>
      <c r="AH470">
        <v>2</v>
      </c>
      <c r="AI470">
        <v>16484155</v>
      </c>
      <c r="AJ470">
        <v>481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ROW(Source!A229)</f>
        <v>229</v>
      </c>
      <c r="B471">
        <v>16484156</v>
      </c>
      <c r="C471">
        <v>16484141</v>
      </c>
      <c r="D471">
        <v>15203834</v>
      </c>
      <c r="E471">
        <v>1</v>
      </c>
      <c r="F471">
        <v>1</v>
      </c>
      <c r="G471">
        <v>1</v>
      </c>
      <c r="H471">
        <v>3</v>
      </c>
      <c r="I471" t="s">
        <v>893</v>
      </c>
      <c r="J471" t="s">
        <v>894</v>
      </c>
      <c r="K471" t="s">
        <v>895</v>
      </c>
      <c r="L471">
        <v>1346</v>
      </c>
      <c r="N471">
        <v>1009</v>
      </c>
      <c r="O471" t="s">
        <v>550</v>
      </c>
      <c r="P471" t="s">
        <v>550</v>
      </c>
      <c r="Q471">
        <v>1</v>
      </c>
      <c r="X471">
        <v>0.05</v>
      </c>
      <c r="Y471">
        <v>28.6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4</v>
      </c>
      <c r="AG471">
        <v>0.05</v>
      </c>
      <c r="AH471">
        <v>2</v>
      </c>
      <c r="AI471">
        <v>16484156</v>
      </c>
      <c r="AJ471">
        <v>482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ROW(Source!A229)</f>
        <v>229</v>
      </c>
      <c r="B472">
        <v>16484157</v>
      </c>
      <c r="C472">
        <v>16484141</v>
      </c>
      <c r="D472">
        <v>15164559</v>
      </c>
      <c r="E472">
        <v>17</v>
      </c>
      <c r="F472">
        <v>1</v>
      </c>
      <c r="G472">
        <v>1</v>
      </c>
      <c r="H472">
        <v>3</v>
      </c>
      <c r="I472" t="s">
        <v>908</v>
      </c>
      <c r="J472" t="s">
        <v>4</v>
      </c>
      <c r="K472" t="s">
        <v>909</v>
      </c>
      <c r="L472">
        <v>1374</v>
      </c>
      <c r="N472">
        <v>1013</v>
      </c>
      <c r="O472" t="s">
        <v>910</v>
      </c>
      <c r="P472" t="s">
        <v>910</v>
      </c>
      <c r="Q472">
        <v>1</v>
      </c>
      <c r="X472">
        <v>0.71</v>
      </c>
      <c r="Y472">
        <v>1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4</v>
      </c>
      <c r="AG472">
        <v>0.71</v>
      </c>
      <c r="AH472">
        <v>2</v>
      </c>
      <c r="AI472">
        <v>16484157</v>
      </c>
      <c r="AJ472">
        <v>484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ROW(Source!A232)</f>
        <v>232</v>
      </c>
      <c r="B473">
        <v>16484179</v>
      </c>
      <c r="C473">
        <v>16484162</v>
      </c>
      <c r="D473">
        <v>15446300</v>
      </c>
      <c r="E473">
        <v>1</v>
      </c>
      <c r="F473">
        <v>1</v>
      </c>
      <c r="G473">
        <v>1</v>
      </c>
      <c r="H473">
        <v>1</v>
      </c>
      <c r="I473" t="s">
        <v>693</v>
      </c>
      <c r="J473" t="s">
        <v>4</v>
      </c>
      <c r="K473" t="s">
        <v>694</v>
      </c>
      <c r="L473">
        <v>1191</v>
      </c>
      <c r="N473">
        <v>1013</v>
      </c>
      <c r="O473" t="s">
        <v>695</v>
      </c>
      <c r="P473" t="s">
        <v>695</v>
      </c>
      <c r="Q473">
        <v>1</v>
      </c>
      <c r="X473">
        <v>35.130000000000003</v>
      </c>
      <c r="Y473">
        <v>0</v>
      </c>
      <c r="Z473">
        <v>0</v>
      </c>
      <c r="AA473">
        <v>0</v>
      </c>
      <c r="AB473">
        <v>9.92</v>
      </c>
      <c r="AC473">
        <v>0</v>
      </c>
      <c r="AD473">
        <v>1</v>
      </c>
      <c r="AE473">
        <v>1</v>
      </c>
      <c r="AF473" t="s">
        <v>4</v>
      </c>
      <c r="AG473">
        <v>35.130000000000003</v>
      </c>
      <c r="AH473">
        <v>2</v>
      </c>
      <c r="AI473">
        <v>16484179</v>
      </c>
      <c r="AJ473">
        <v>485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ROW(Source!A232)</f>
        <v>232</v>
      </c>
      <c r="B474">
        <v>16484180</v>
      </c>
      <c r="C474">
        <v>16484162</v>
      </c>
      <c r="D474">
        <v>15430395</v>
      </c>
      <c r="E474">
        <v>1</v>
      </c>
      <c r="F474">
        <v>1</v>
      </c>
      <c r="G474">
        <v>1</v>
      </c>
      <c r="H474">
        <v>1</v>
      </c>
      <c r="I474" t="s">
        <v>696</v>
      </c>
      <c r="J474" t="s">
        <v>4</v>
      </c>
      <c r="K474" t="s">
        <v>697</v>
      </c>
      <c r="L474">
        <v>1191</v>
      </c>
      <c r="N474">
        <v>1013</v>
      </c>
      <c r="O474" t="s">
        <v>695</v>
      </c>
      <c r="P474" t="s">
        <v>695</v>
      </c>
      <c r="Q474">
        <v>1</v>
      </c>
      <c r="X474">
        <v>0.05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2</v>
      </c>
      <c r="AF474" t="s">
        <v>4</v>
      </c>
      <c r="AG474">
        <v>0.05</v>
      </c>
      <c r="AH474">
        <v>2</v>
      </c>
      <c r="AI474">
        <v>16484180</v>
      </c>
      <c r="AJ474">
        <v>486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ROW(Source!A232)</f>
        <v>232</v>
      </c>
      <c r="B475">
        <v>16484181</v>
      </c>
      <c r="C475">
        <v>16484162</v>
      </c>
      <c r="D475">
        <v>15247680</v>
      </c>
      <c r="E475">
        <v>1</v>
      </c>
      <c r="F475">
        <v>1</v>
      </c>
      <c r="G475">
        <v>1</v>
      </c>
      <c r="H475">
        <v>2</v>
      </c>
      <c r="I475" t="s">
        <v>726</v>
      </c>
      <c r="J475" t="s">
        <v>727</v>
      </c>
      <c r="K475" t="s">
        <v>728</v>
      </c>
      <c r="L475">
        <v>1368</v>
      </c>
      <c r="N475">
        <v>1011</v>
      </c>
      <c r="O475" t="s">
        <v>701</v>
      </c>
      <c r="P475" t="s">
        <v>701</v>
      </c>
      <c r="Q475">
        <v>1</v>
      </c>
      <c r="X475">
        <v>0.03</v>
      </c>
      <c r="Y475">
        <v>0</v>
      </c>
      <c r="Z475">
        <v>111.99</v>
      </c>
      <c r="AA475">
        <v>13.5</v>
      </c>
      <c r="AB475">
        <v>0</v>
      </c>
      <c r="AC475">
        <v>0</v>
      </c>
      <c r="AD475">
        <v>1</v>
      </c>
      <c r="AE475">
        <v>0</v>
      </c>
      <c r="AF475" t="s">
        <v>4</v>
      </c>
      <c r="AG475">
        <v>0.03</v>
      </c>
      <c r="AH475">
        <v>2</v>
      </c>
      <c r="AI475">
        <v>16484181</v>
      </c>
      <c r="AJ475">
        <v>487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ROW(Source!A232)</f>
        <v>232</v>
      </c>
      <c r="B476">
        <v>16484182</v>
      </c>
      <c r="C476">
        <v>16484162</v>
      </c>
      <c r="D476">
        <v>15249073</v>
      </c>
      <c r="E476">
        <v>1</v>
      </c>
      <c r="F476">
        <v>1</v>
      </c>
      <c r="G476">
        <v>1</v>
      </c>
      <c r="H476">
        <v>2</v>
      </c>
      <c r="I476" t="s">
        <v>698</v>
      </c>
      <c r="J476" t="s">
        <v>699</v>
      </c>
      <c r="K476" t="s">
        <v>700</v>
      </c>
      <c r="L476">
        <v>1368</v>
      </c>
      <c r="N476">
        <v>1011</v>
      </c>
      <c r="O476" t="s">
        <v>701</v>
      </c>
      <c r="P476" t="s">
        <v>701</v>
      </c>
      <c r="Q476">
        <v>1</v>
      </c>
      <c r="X476">
        <v>0.02</v>
      </c>
      <c r="Y476">
        <v>0</v>
      </c>
      <c r="Z476">
        <v>65.709999999999994</v>
      </c>
      <c r="AA476">
        <v>11.6</v>
      </c>
      <c r="AB476">
        <v>0</v>
      </c>
      <c r="AC476">
        <v>0</v>
      </c>
      <c r="AD476">
        <v>1</v>
      </c>
      <c r="AE476">
        <v>0</v>
      </c>
      <c r="AF476" t="s">
        <v>4</v>
      </c>
      <c r="AG476">
        <v>0.02</v>
      </c>
      <c r="AH476">
        <v>2</v>
      </c>
      <c r="AI476">
        <v>16484182</v>
      </c>
      <c r="AJ476">
        <v>488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ROW(Source!A232)</f>
        <v>232</v>
      </c>
      <c r="B477">
        <v>16484183</v>
      </c>
      <c r="C477">
        <v>16484162</v>
      </c>
      <c r="D477">
        <v>15170074</v>
      </c>
      <c r="E477">
        <v>1</v>
      </c>
      <c r="F477">
        <v>1</v>
      </c>
      <c r="G477">
        <v>1</v>
      </c>
      <c r="H477">
        <v>3</v>
      </c>
      <c r="I477" t="s">
        <v>890</v>
      </c>
      <c r="J477" t="s">
        <v>891</v>
      </c>
      <c r="K477" t="s">
        <v>892</v>
      </c>
      <c r="L477">
        <v>1355</v>
      </c>
      <c r="N477">
        <v>1010</v>
      </c>
      <c r="O477" t="s">
        <v>258</v>
      </c>
      <c r="P477" t="s">
        <v>258</v>
      </c>
      <c r="Q477">
        <v>100</v>
      </c>
      <c r="X477">
        <v>1.02</v>
      </c>
      <c r="Y477">
        <v>86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4</v>
      </c>
      <c r="AG477">
        <v>1.02</v>
      </c>
      <c r="AH477">
        <v>2</v>
      </c>
      <c r="AI477">
        <v>16484183</v>
      </c>
      <c r="AJ477">
        <v>489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ROW(Source!A232)</f>
        <v>232</v>
      </c>
      <c r="B478">
        <v>16484184</v>
      </c>
      <c r="C478">
        <v>16484162</v>
      </c>
      <c r="D478">
        <v>15170434</v>
      </c>
      <c r="E478">
        <v>1</v>
      </c>
      <c r="F478">
        <v>1</v>
      </c>
      <c r="G478">
        <v>1</v>
      </c>
      <c r="H478">
        <v>3</v>
      </c>
      <c r="I478" t="s">
        <v>959</v>
      </c>
      <c r="J478" t="s">
        <v>960</v>
      </c>
      <c r="K478" t="s">
        <v>961</v>
      </c>
      <c r="L478">
        <v>1348</v>
      </c>
      <c r="N478">
        <v>1009</v>
      </c>
      <c r="O478" t="s">
        <v>199</v>
      </c>
      <c r="P478" t="s">
        <v>199</v>
      </c>
      <c r="Q478">
        <v>1000</v>
      </c>
      <c r="X478">
        <v>1.6000000000000001E-4</v>
      </c>
      <c r="Y478">
        <v>29800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4</v>
      </c>
      <c r="AG478">
        <v>1.6000000000000001E-4</v>
      </c>
      <c r="AH478">
        <v>2</v>
      </c>
      <c r="AI478">
        <v>16484184</v>
      </c>
      <c r="AJ478">
        <v>490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ROW(Source!A232)</f>
        <v>232</v>
      </c>
      <c r="B479">
        <v>16484185</v>
      </c>
      <c r="C479">
        <v>16484162</v>
      </c>
      <c r="D479">
        <v>15170438</v>
      </c>
      <c r="E479">
        <v>1</v>
      </c>
      <c r="F479">
        <v>1</v>
      </c>
      <c r="G479">
        <v>1</v>
      </c>
      <c r="H479">
        <v>3</v>
      </c>
      <c r="I479" t="s">
        <v>916</v>
      </c>
      <c r="J479" t="s">
        <v>917</v>
      </c>
      <c r="K479" t="s">
        <v>918</v>
      </c>
      <c r="L479">
        <v>1348</v>
      </c>
      <c r="N479">
        <v>1009</v>
      </c>
      <c r="O479" t="s">
        <v>199</v>
      </c>
      <c r="P479" t="s">
        <v>199</v>
      </c>
      <c r="Q479">
        <v>1000</v>
      </c>
      <c r="X479">
        <v>2.9999999999999997E-4</v>
      </c>
      <c r="Y479">
        <v>12430</v>
      </c>
      <c r="Z479">
        <v>0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4</v>
      </c>
      <c r="AG479">
        <v>2.9999999999999997E-4</v>
      </c>
      <c r="AH479">
        <v>2</v>
      </c>
      <c r="AI479">
        <v>16484185</v>
      </c>
      <c r="AJ479">
        <v>491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ROW(Source!A232)</f>
        <v>232</v>
      </c>
      <c r="B480">
        <v>16484186</v>
      </c>
      <c r="C480">
        <v>16484162</v>
      </c>
      <c r="D480">
        <v>15164559</v>
      </c>
      <c r="E480">
        <v>17</v>
      </c>
      <c r="F480">
        <v>1</v>
      </c>
      <c r="G480">
        <v>1</v>
      </c>
      <c r="H480">
        <v>3</v>
      </c>
      <c r="I480" t="s">
        <v>908</v>
      </c>
      <c r="J480" t="s">
        <v>4</v>
      </c>
      <c r="K480" t="s">
        <v>909</v>
      </c>
      <c r="L480">
        <v>1374</v>
      </c>
      <c r="N480">
        <v>1013</v>
      </c>
      <c r="O480" t="s">
        <v>910</v>
      </c>
      <c r="P480" t="s">
        <v>910</v>
      </c>
      <c r="Q480">
        <v>1</v>
      </c>
      <c r="X480">
        <v>6.97</v>
      </c>
      <c r="Y480">
        <v>1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4</v>
      </c>
      <c r="AG480">
        <v>6.97</v>
      </c>
      <c r="AH480">
        <v>2</v>
      </c>
      <c r="AI480">
        <v>16484186</v>
      </c>
      <c r="AJ480">
        <v>493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ROW(Source!A233)</f>
        <v>233</v>
      </c>
      <c r="B481">
        <v>16484179</v>
      </c>
      <c r="C481">
        <v>16484162</v>
      </c>
      <c r="D481">
        <v>15446300</v>
      </c>
      <c r="E481">
        <v>1</v>
      </c>
      <c r="F481">
        <v>1</v>
      </c>
      <c r="G481">
        <v>1</v>
      </c>
      <c r="H481">
        <v>1</v>
      </c>
      <c r="I481" t="s">
        <v>693</v>
      </c>
      <c r="J481" t="s">
        <v>4</v>
      </c>
      <c r="K481" t="s">
        <v>694</v>
      </c>
      <c r="L481">
        <v>1191</v>
      </c>
      <c r="N481">
        <v>1013</v>
      </c>
      <c r="O481" t="s">
        <v>695</v>
      </c>
      <c r="P481" t="s">
        <v>695</v>
      </c>
      <c r="Q481">
        <v>1</v>
      </c>
      <c r="X481">
        <v>35.130000000000003</v>
      </c>
      <c r="Y481">
        <v>0</v>
      </c>
      <c r="Z481">
        <v>0</v>
      </c>
      <c r="AA481">
        <v>0</v>
      </c>
      <c r="AB481">
        <v>9.92</v>
      </c>
      <c r="AC481">
        <v>0</v>
      </c>
      <c r="AD481">
        <v>1</v>
      </c>
      <c r="AE481">
        <v>1</v>
      </c>
      <c r="AF481" t="s">
        <v>4</v>
      </c>
      <c r="AG481">
        <v>35.130000000000003</v>
      </c>
      <c r="AH481">
        <v>2</v>
      </c>
      <c r="AI481">
        <v>16484179</v>
      </c>
      <c r="AJ481">
        <v>494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ROW(Source!A233)</f>
        <v>233</v>
      </c>
      <c r="B482">
        <v>16484180</v>
      </c>
      <c r="C482">
        <v>16484162</v>
      </c>
      <c r="D482">
        <v>15430395</v>
      </c>
      <c r="E482">
        <v>1</v>
      </c>
      <c r="F482">
        <v>1</v>
      </c>
      <c r="G482">
        <v>1</v>
      </c>
      <c r="H482">
        <v>1</v>
      </c>
      <c r="I482" t="s">
        <v>696</v>
      </c>
      <c r="J482" t="s">
        <v>4</v>
      </c>
      <c r="K482" t="s">
        <v>697</v>
      </c>
      <c r="L482">
        <v>1191</v>
      </c>
      <c r="N482">
        <v>1013</v>
      </c>
      <c r="O482" t="s">
        <v>695</v>
      </c>
      <c r="P482" t="s">
        <v>695</v>
      </c>
      <c r="Q482">
        <v>1</v>
      </c>
      <c r="X482">
        <v>0.05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2</v>
      </c>
      <c r="AF482" t="s">
        <v>4</v>
      </c>
      <c r="AG482">
        <v>0.05</v>
      </c>
      <c r="AH482">
        <v>2</v>
      </c>
      <c r="AI482">
        <v>16484180</v>
      </c>
      <c r="AJ482">
        <v>495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ROW(Source!A233)</f>
        <v>233</v>
      </c>
      <c r="B483">
        <v>16484181</v>
      </c>
      <c r="C483">
        <v>16484162</v>
      </c>
      <c r="D483">
        <v>15247680</v>
      </c>
      <c r="E483">
        <v>1</v>
      </c>
      <c r="F483">
        <v>1</v>
      </c>
      <c r="G483">
        <v>1</v>
      </c>
      <c r="H483">
        <v>2</v>
      </c>
      <c r="I483" t="s">
        <v>726</v>
      </c>
      <c r="J483" t="s">
        <v>727</v>
      </c>
      <c r="K483" t="s">
        <v>728</v>
      </c>
      <c r="L483">
        <v>1368</v>
      </c>
      <c r="N483">
        <v>1011</v>
      </c>
      <c r="O483" t="s">
        <v>701</v>
      </c>
      <c r="P483" t="s">
        <v>701</v>
      </c>
      <c r="Q483">
        <v>1</v>
      </c>
      <c r="X483">
        <v>0.03</v>
      </c>
      <c r="Y483">
        <v>0</v>
      </c>
      <c r="Z483">
        <v>111.99</v>
      </c>
      <c r="AA483">
        <v>13.5</v>
      </c>
      <c r="AB483">
        <v>0</v>
      </c>
      <c r="AC483">
        <v>0</v>
      </c>
      <c r="AD483">
        <v>1</v>
      </c>
      <c r="AE483">
        <v>0</v>
      </c>
      <c r="AF483" t="s">
        <v>4</v>
      </c>
      <c r="AG483">
        <v>0.03</v>
      </c>
      <c r="AH483">
        <v>2</v>
      </c>
      <c r="AI483">
        <v>16484181</v>
      </c>
      <c r="AJ483">
        <v>496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ROW(Source!A233)</f>
        <v>233</v>
      </c>
      <c r="B484">
        <v>16484182</v>
      </c>
      <c r="C484">
        <v>16484162</v>
      </c>
      <c r="D484">
        <v>15249073</v>
      </c>
      <c r="E484">
        <v>1</v>
      </c>
      <c r="F484">
        <v>1</v>
      </c>
      <c r="G484">
        <v>1</v>
      </c>
      <c r="H484">
        <v>2</v>
      </c>
      <c r="I484" t="s">
        <v>698</v>
      </c>
      <c r="J484" t="s">
        <v>699</v>
      </c>
      <c r="K484" t="s">
        <v>700</v>
      </c>
      <c r="L484">
        <v>1368</v>
      </c>
      <c r="N484">
        <v>1011</v>
      </c>
      <c r="O484" t="s">
        <v>701</v>
      </c>
      <c r="P484" t="s">
        <v>701</v>
      </c>
      <c r="Q484">
        <v>1</v>
      </c>
      <c r="X484">
        <v>0.02</v>
      </c>
      <c r="Y484">
        <v>0</v>
      </c>
      <c r="Z484">
        <v>65.709999999999994</v>
      </c>
      <c r="AA484">
        <v>11.6</v>
      </c>
      <c r="AB484">
        <v>0</v>
      </c>
      <c r="AC484">
        <v>0</v>
      </c>
      <c r="AD484">
        <v>1</v>
      </c>
      <c r="AE484">
        <v>0</v>
      </c>
      <c r="AF484" t="s">
        <v>4</v>
      </c>
      <c r="AG484">
        <v>0.02</v>
      </c>
      <c r="AH484">
        <v>2</v>
      </c>
      <c r="AI484">
        <v>16484182</v>
      </c>
      <c r="AJ484">
        <v>497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ROW(Source!A233)</f>
        <v>233</v>
      </c>
      <c r="B485">
        <v>16484183</v>
      </c>
      <c r="C485">
        <v>16484162</v>
      </c>
      <c r="D485">
        <v>15170074</v>
      </c>
      <c r="E485">
        <v>1</v>
      </c>
      <c r="F485">
        <v>1</v>
      </c>
      <c r="G485">
        <v>1</v>
      </c>
      <c r="H485">
        <v>3</v>
      </c>
      <c r="I485" t="s">
        <v>890</v>
      </c>
      <c r="J485" t="s">
        <v>891</v>
      </c>
      <c r="K485" t="s">
        <v>892</v>
      </c>
      <c r="L485">
        <v>1355</v>
      </c>
      <c r="N485">
        <v>1010</v>
      </c>
      <c r="O485" t="s">
        <v>258</v>
      </c>
      <c r="P485" t="s">
        <v>258</v>
      </c>
      <c r="Q485">
        <v>100</v>
      </c>
      <c r="X485">
        <v>1.02</v>
      </c>
      <c r="Y485">
        <v>86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4</v>
      </c>
      <c r="AG485">
        <v>1.02</v>
      </c>
      <c r="AH485">
        <v>2</v>
      </c>
      <c r="AI485">
        <v>16484183</v>
      </c>
      <c r="AJ485">
        <v>498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ROW(Source!A233)</f>
        <v>233</v>
      </c>
      <c r="B486">
        <v>16484184</v>
      </c>
      <c r="C486">
        <v>16484162</v>
      </c>
      <c r="D486">
        <v>15170434</v>
      </c>
      <c r="E486">
        <v>1</v>
      </c>
      <c r="F486">
        <v>1</v>
      </c>
      <c r="G486">
        <v>1</v>
      </c>
      <c r="H486">
        <v>3</v>
      </c>
      <c r="I486" t="s">
        <v>959</v>
      </c>
      <c r="J486" t="s">
        <v>960</v>
      </c>
      <c r="K486" t="s">
        <v>961</v>
      </c>
      <c r="L486">
        <v>1348</v>
      </c>
      <c r="N486">
        <v>1009</v>
      </c>
      <c r="O486" t="s">
        <v>199</v>
      </c>
      <c r="P486" t="s">
        <v>199</v>
      </c>
      <c r="Q486">
        <v>1000</v>
      </c>
      <c r="X486">
        <v>1.6000000000000001E-4</v>
      </c>
      <c r="Y486">
        <v>29800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4</v>
      </c>
      <c r="AG486">
        <v>1.6000000000000001E-4</v>
      </c>
      <c r="AH486">
        <v>2</v>
      </c>
      <c r="AI486">
        <v>16484184</v>
      </c>
      <c r="AJ486">
        <v>499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ROW(Source!A233)</f>
        <v>233</v>
      </c>
      <c r="B487">
        <v>16484185</v>
      </c>
      <c r="C487">
        <v>16484162</v>
      </c>
      <c r="D487">
        <v>15170438</v>
      </c>
      <c r="E487">
        <v>1</v>
      </c>
      <c r="F487">
        <v>1</v>
      </c>
      <c r="G487">
        <v>1</v>
      </c>
      <c r="H487">
        <v>3</v>
      </c>
      <c r="I487" t="s">
        <v>916</v>
      </c>
      <c r="J487" t="s">
        <v>917</v>
      </c>
      <c r="K487" t="s">
        <v>918</v>
      </c>
      <c r="L487">
        <v>1348</v>
      </c>
      <c r="N487">
        <v>1009</v>
      </c>
      <c r="O487" t="s">
        <v>199</v>
      </c>
      <c r="P487" t="s">
        <v>199</v>
      </c>
      <c r="Q487">
        <v>1000</v>
      </c>
      <c r="X487">
        <v>2.9999999999999997E-4</v>
      </c>
      <c r="Y487">
        <v>12430</v>
      </c>
      <c r="Z487">
        <v>0</v>
      </c>
      <c r="AA487">
        <v>0</v>
      </c>
      <c r="AB487">
        <v>0</v>
      </c>
      <c r="AC487">
        <v>0</v>
      </c>
      <c r="AD487">
        <v>1</v>
      </c>
      <c r="AE487">
        <v>0</v>
      </c>
      <c r="AF487" t="s">
        <v>4</v>
      </c>
      <c r="AG487">
        <v>2.9999999999999997E-4</v>
      </c>
      <c r="AH487">
        <v>2</v>
      </c>
      <c r="AI487">
        <v>16484185</v>
      </c>
      <c r="AJ487">
        <v>500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ROW(Source!A233)</f>
        <v>233</v>
      </c>
      <c r="B488">
        <v>16484186</v>
      </c>
      <c r="C488">
        <v>16484162</v>
      </c>
      <c r="D488">
        <v>15164559</v>
      </c>
      <c r="E488">
        <v>17</v>
      </c>
      <c r="F488">
        <v>1</v>
      </c>
      <c r="G488">
        <v>1</v>
      </c>
      <c r="H488">
        <v>3</v>
      </c>
      <c r="I488" t="s">
        <v>908</v>
      </c>
      <c r="J488" t="s">
        <v>4</v>
      </c>
      <c r="K488" t="s">
        <v>909</v>
      </c>
      <c r="L488">
        <v>1374</v>
      </c>
      <c r="N488">
        <v>1013</v>
      </c>
      <c r="O488" t="s">
        <v>910</v>
      </c>
      <c r="P488" t="s">
        <v>910</v>
      </c>
      <c r="Q488">
        <v>1</v>
      </c>
      <c r="X488">
        <v>6.97</v>
      </c>
      <c r="Y488">
        <v>1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4</v>
      </c>
      <c r="AG488">
        <v>6.97</v>
      </c>
      <c r="AH488">
        <v>2</v>
      </c>
      <c r="AI488">
        <v>16484186</v>
      </c>
      <c r="AJ488">
        <v>502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ROW(Source!A236)</f>
        <v>236</v>
      </c>
      <c r="B489">
        <v>16484208</v>
      </c>
      <c r="C489">
        <v>16484189</v>
      </c>
      <c r="D489">
        <v>15446300</v>
      </c>
      <c r="E489">
        <v>1</v>
      </c>
      <c r="F489">
        <v>1</v>
      </c>
      <c r="G489">
        <v>1</v>
      </c>
      <c r="H489">
        <v>1</v>
      </c>
      <c r="I489" t="s">
        <v>693</v>
      </c>
      <c r="J489" t="s">
        <v>4</v>
      </c>
      <c r="K489" t="s">
        <v>694</v>
      </c>
      <c r="L489">
        <v>1191</v>
      </c>
      <c r="N489">
        <v>1013</v>
      </c>
      <c r="O489" t="s">
        <v>695</v>
      </c>
      <c r="P489" t="s">
        <v>695</v>
      </c>
      <c r="Q489">
        <v>1</v>
      </c>
      <c r="X489">
        <v>34.56</v>
      </c>
      <c r="Y489">
        <v>0</v>
      </c>
      <c r="Z489">
        <v>0</v>
      </c>
      <c r="AA489">
        <v>0</v>
      </c>
      <c r="AB489">
        <v>9.92</v>
      </c>
      <c r="AC489">
        <v>0</v>
      </c>
      <c r="AD489">
        <v>1</v>
      </c>
      <c r="AE489">
        <v>1</v>
      </c>
      <c r="AF489" t="s">
        <v>4</v>
      </c>
      <c r="AG489">
        <v>34.56</v>
      </c>
      <c r="AH489">
        <v>2</v>
      </c>
      <c r="AI489">
        <v>16484208</v>
      </c>
      <c r="AJ489">
        <v>503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ROW(Source!A236)</f>
        <v>236</v>
      </c>
      <c r="B490">
        <v>16484209</v>
      </c>
      <c r="C490">
        <v>16484189</v>
      </c>
      <c r="D490">
        <v>15430395</v>
      </c>
      <c r="E490">
        <v>1</v>
      </c>
      <c r="F490">
        <v>1</v>
      </c>
      <c r="G490">
        <v>1</v>
      </c>
      <c r="H490">
        <v>1</v>
      </c>
      <c r="I490" t="s">
        <v>696</v>
      </c>
      <c r="J490" t="s">
        <v>4</v>
      </c>
      <c r="K490" t="s">
        <v>697</v>
      </c>
      <c r="L490">
        <v>1191</v>
      </c>
      <c r="N490">
        <v>1013</v>
      </c>
      <c r="O490" t="s">
        <v>695</v>
      </c>
      <c r="P490" t="s">
        <v>695</v>
      </c>
      <c r="Q490">
        <v>1</v>
      </c>
      <c r="X490">
        <v>0.05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2</v>
      </c>
      <c r="AF490" t="s">
        <v>4</v>
      </c>
      <c r="AG490">
        <v>0.05</v>
      </c>
      <c r="AH490">
        <v>2</v>
      </c>
      <c r="AI490">
        <v>16484209</v>
      </c>
      <c r="AJ490">
        <v>504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ROW(Source!A236)</f>
        <v>236</v>
      </c>
      <c r="B491">
        <v>16484210</v>
      </c>
      <c r="C491">
        <v>16484189</v>
      </c>
      <c r="D491">
        <v>15247680</v>
      </c>
      <c r="E491">
        <v>1</v>
      </c>
      <c r="F491">
        <v>1</v>
      </c>
      <c r="G491">
        <v>1</v>
      </c>
      <c r="H491">
        <v>2</v>
      </c>
      <c r="I491" t="s">
        <v>726</v>
      </c>
      <c r="J491" t="s">
        <v>727</v>
      </c>
      <c r="K491" t="s">
        <v>728</v>
      </c>
      <c r="L491">
        <v>1368</v>
      </c>
      <c r="N491">
        <v>1011</v>
      </c>
      <c r="O491" t="s">
        <v>701</v>
      </c>
      <c r="P491" t="s">
        <v>701</v>
      </c>
      <c r="Q491">
        <v>1</v>
      </c>
      <c r="X491">
        <v>0.03</v>
      </c>
      <c r="Y491">
        <v>0</v>
      </c>
      <c r="Z491">
        <v>111.99</v>
      </c>
      <c r="AA491">
        <v>13.5</v>
      </c>
      <c r="AB491">
        <v>0</v>
      </c>
      <c r="AC491">
        <v>0</v>
      </c>
      <c r="AD491">
        <v>1</v>
      </c>
      <c r="AE491">
        <v>0</v>
      </c>
      <c r="AF491" t="s">
        <v>4</v>
      </c>
      <c r="AG491">
        <v>0.03</v>
      </c>
      <c r="AH491">
        <v>2</v>
      </c>
      <c r="AI491">
        <v>16484210</v>
      </c>
      <c r="AJ491">
        <v>505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ROW(Source!A236)</f>
        <v>236</v>
      </c>
      <c r="B492">
        <v>16484211</v>
      </c>
      <c r="C492">
        <v>16484189</v>
      </c>
      <c r="D492">
        <v>15249073</v>
      </c>
      <c r="E492">
        <v>1</v>
      </c>
      <c r="F492">
        <v>1</v>
      </c>
      <c r="G492">
        <v>1</v>
      </c>
      <c r="H492">
        <v>2</v>
      </c>
      <c r="I492" t="s">
        <v>698</v>
      </c>
      <c r="J492" t="s">
        <v>699</v>
      </c>
      <c r="K492" t="s">
        <v>700</v>
      </c>
      <c r="L492">
        <v>1368</v>
      </c>
      <c r="N492">
        <v>1011</v>
      </c>
      <c r="O492" t="s">
        <v>701</v>
      </c>
      <c r="P492" t="s">
        <v>701</v>
      </c>
      <c r="Q492">
        <v>1</v>
      </c>
      <c r="X492">
        <v>0.02</v>
      </c>
      <c r="Y492">
        <v>0</v>
      </c>
      <c r="Z492">
        <v>65.709999999999994</v>
      </c>
      <c r="AA492">
        <v>11.6</v>
      </c>
      <c r="AB492">
        <v>0</v>
      </c>
      <c r="AC492">
        <v>0</v>
      </c>
      <c r="AD492">
        <v>1</v>
      </c>
      <c r="AE492">
        <v>0</v>
      </c>
      <c r="AF492" t="s">
        <v>4</v>
      </c>
      <c r="AG492">
        <v>0.02</v>
      </c>
      <c r="AH492">
        <v>2</v>
      </c>
      <c r="AI492">
        <v>16484211</v>
      </c>
      <c r="AJ492">
        <v>506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ROW(Source!A236)</f>
        <v>236</v>
      </c>
      <c r="B493">
        <v>16484212</v>
      </c>
      <c r="C493">
        <v>16484189</v>
      </c>
      <c r="D493">
        <v>15167588</v>
      </c>
      <c r="E493">
        <v>1</v>
      </c>
      <c r="F493">
        <v>1</v>
      </c>
      <c r="G493">
        <v>1</v>
      </c>
      <c r="H493">
        <v>3</v>
      </c>
      <c r="I493" t="s">
        <v>887</v>
      </c>
      <c r="J493" t="s">
        <v>888</v>
      </c>
      <c r="K493" t="s">
        <v>889</v>
      </c>
      <c r="L493">
        <v>1346</v>
      </c>
      <c r="N493">
        <v>1009</v>
      </c>
      <c r="O493" t="s">
        <v>550</v>
      </c>
      <c r="P493" t="s">
        <v>550</v>
      </c>
      <c r="Q493">
        <v>1</v>
      </c>
      <c r="X493">
        <v>0.11</v>
      </c>
      <c r="Y493">
        <v>30.4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4</v>
      </c>
      <c r="AG493">
        <v>0.11</v>
      </c>
      <c r="AH493">
        <v>2</v>
      </c>
      <c r="AI493">
        <v>16484212</v>
      </c>
      <c r="AJ493">
        <v>507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ROW(Source!A236)</f>
        <v>236</v>
      </c>
      <c r="B494">
        <v>16484213</v>
      </c>
      <c r="C494">
        <v>16484189</v>
      </c>
      <c r="D494">
        <v>15170074</v>
      </c>
      <c r="E494">
        <v>1</v>
      </c>
      <c r="F494">
        <v>1</v>
      </c>
      <c r="G494">
        <v>1</v>
      </c>
      <c r="H494">
        <v>3</v>
      </c>
      <c r="I494" t="s">
        <v>890</v>
      </c>
      <c r="J494" t="s">
        <v>891</v>
      </c>
      <c r="K494" t="s">
        <v>892</v>
      </c>
      <c r="L494">
        <v>1355</v>
      </c>
      <c r="N494">
        <v>1010</v>
      </c>
      <c r="O494" t="s">
        <v>258</v>
      </c>
      <c r="P494" t="s">
        <v>258</v>
      </c>
      <c r="Q494">
        <v>100</v>
      </c>
      <c r="X494">
        <v>1.02</v>
      </c>
      <c r="Y494">
        <v>86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0</v>
      </c>
      <c r="AF494" t="s">
        <v>4</v>
      </c>
      <c r="AG494">
        <v>1.02</v>
      </c>
      <c r="AH494">
        <v>2</v>
      </c>
      <c r="AI494">
        <v>16484213</v>
      </c>
      <c r="AJ494">
        <v>508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ROW(Source!A236)</f>
        <v>236</v>
      </c>
      <c r="B495">
        <v>16484214</v>
      </c>
      <c r="C495">
        <v>16484189</v>
      </c>
      <c r="D495">
        <v>15170434</v>
      </c>
      <c r="E495">
        <v>1</v>
      </c>
      <c r="F495">
        <v>1</v>
      </c>
      <c r="G495">
        <v>1</v>
      </c>
      <c r="H495">
        <v>3</v>
      </c>
      <c r="I495" t="s">
        <v>959</v>
      </c>
      <c r="J495" t="s">
        <v>960</v>
      </c>
      <c r="K495" t="s">
        <v>961</v>
      </c>
      <c r="L495">
        <v>1348</v>
      </c>
      <c r="N495">
        <v>1009</v>
      </c>
      <c r="O495" t="s">
        <v>199</v>
      </c>
      <c r="P495" t="s">
        <v>199</v>
      </c>
      <c r="Q495">
        <v>1000</v>
      </c>
      <c r="X495">
        <v>1.6000000000000001E-4</v>
      </c>
      <c r="Y495">
        <v>29800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0</v>
      </c>
      <c r="AF495" t="s">
        <v>4</v>
      </c>
      <c r="AG495">
        <v>1.6000000000000001E-4</v>
      </c>
      <c r="AH495">
        <v>2</v>
      </c>
      <c r="AI495">
        <v>16484214</v>
      </c>
      <c r="AJ495">
        <v>509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ROW(Source!A236)</f>
        <v>236</v>
      </c>
      <c r="B496">
        <v>16484215</v>
      </c>
      <c r="C496">
        <v>16484189</v>
      </c>
      <c r="D496">
        <v>15170438</v>
      </c>
      <c r="E496">
        <v>1</v>
      </c>
      <c r="F496">
        <v>1</v>
      </c>
      <c r="G496">
        <v>1</v>
      </c>
      <c r="H496">
        <v>3</v>
      </c>
      <c r="I496" t="s">
        <v>916</v>
      </c>
      <c r="J496" t="s">
        <v>917</v>
      </c>
      <c r="K496" t="s">
        <v>918</v>
      </c>
      <c r="L496">
        <v>1348</v>
      </c>
      <c r="N496">
        <v>1009</v>
      </c>
      <c r="O496" t="s">
        <v>199</v>
      </c>
      <c r="P496" t="s">
        <v>199</v>
      </c>
      <c r="Q496">
        <v>1000</v>
      </c>
      <c r="X496">
        <v>2.9999999999999997E-4</v>
      </c>
      <c r="Y496">
        <v>12430</v>
      </c>
      <c r="Z496">
        <v>0</v>
      </c>
      <c r="AA496">
        <v>0</v>
      </c>
      <c r="AB496">
        <v>0</v>
      </c>
      <c r="AC496">
        <v>0</v>
      </c>
      <c r="AD496">
        <v>1</v>
      </c>
      <c r="AE496">
        <v>0</v>
      </c>
      <c r="AF496" t="s">
        <v>4</v>
      </c>
      <c r="AG496">
        <v>2.9999999999999997E-4</v>
      </c>
      <c r="AH496">
        <v>2</v>
      </c>
      <c r="AI496">
        <v>16484215</v>
      </c>
      <c r="AJ496">
        <v>510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ROW(Source!A236)</f>
        <v>236</v>
      </c>
      <c r="B497">
        <v>16484216</v>
      </c>
      <c r="C497">
        <v>16484189</v>
      </c>
      <c r="D497">
        <v>15164559</v>
      </c>
      <c r="E497">
        <v>17</v>
      </c>
      <c r="F497">
        <v>1</v>
      </c>
      <c r="G497">
        <v>1</v>
      </c>
      <c r="H497">
        <v>3</v>
      </c>
      <c r="I497" t="s">
        <v>908</v>
      </c>
      <c r="J497" t="s">
        <v>4</v>
      </c>
      <c r="K497" t="s">
        <v>909</v>
      </c>
      <c r="L497">
        <v>1374</v>
      </c>
      <c r="N497">
        <v>1013</v>
      </c>
      <c r="O497" t="s">
        <v>910</v>
      </c>
      <c r="P497" t="s">
        <v>910</v>
      </c>
      <c r="Q497">
        <v>1</v>
      </c>
      <c r="X497">
        <v>6.86</v>
      </c>
      <c r="Y497">
        <v>1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4</v>
      </c>
      <c r="AG497">
        <v>6.86</v>
      </c>
      <c r="AH497">
        <v>2</v>
      </c>
      <c r="AI497">
        <v>16484216</v>
      </c>
      <c r="AJ497">
        <v>513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ROW(Source!A237)</f>
        <v>237</v>
      </c>
      <c r="B498">
        <v>16484208</v>
      </c>
      <c r="C498">
        <v>16484189</v>
      </c>
      <c r="D498">
        <v>15446300</v>
      </c>
      <c r="E498">
        <v>1</v>
      </c>
      <c r="F498">
        <v>1</v>
      </c>
      <c r="G498">
        <v>1</v>
      </c>
      <c r="H498">
        <v>1</v>
      </c>
      <c r="I498" t="s">
        <v>693</v>
      </c>
      <c r="J498" t="s">
        <v>4</v>
      </c>
      <c r="K498" t="s">
        <v>694</v>
      </c>
      <c r="L498">
        <v>1191</v>
      </c>
      <c r="N498">
        <v>1013</v>
      </c>
      <c r="O498" t="s">
        <v>695</v>
      </c>
      <c r="P498" t="s">
        <v>695</v>
      </c>
      <c r="Q498">
        <v>1</v>
      </c>
      <c r="X498">
        <v>34.56</v>
      </c>
      <c r="Y498">
        <v>0</v>
      </c>
      <c r="Z498">
        <v>0</v>
      </c>
      <c r="AA498">
        <v>0</v>
      </c>
      <c r="AB498">
        <v>9.92</v>
      </c>
      <c r="AC498">
        <v>0</v>
      </c>
      <c r="AD498">
        <v>1</v>
      </c>
      <c r="AE498">
        <v>1</v>
      </c>
      <c r="AF498" t="s">
        <v>4</v>
      </c>
      <c r="AG498">
        <v>34.56</v>
      </c>
      <c r="AH498">
        <v>2</v>
      </c>
      <c r="AI498">
        <v>16484208</v>
      </c>
      <c r="AJ498">
        <v>514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ROW(Source!A237)</f>
        <v>237</v>
      </c>
      <c r="B499">
        <v>16484209</v>
      </c>
      <c r="C499">
        <v>16484189</v>
      </c>
      <c r="D499">
        <v>15430395</v>
      </c>
      <c r="E499">
        <v>1</v>
      </c>
      <c r="F499">
        <v>1</v>
      </c>
      <c r="G499">
        <v>1</v>
      </c>
      <c r="H499">
        <v>1</v>
      </c>
      <c r="I499" t="s">
        <v>696</v>
      </c>
      <c r="J499" t="s">
        <v>4</v>
      </c>
      <c r="K499" t="s">
        <v>697</v>
      </c>
      <c r="L499">
        <v>1191</v>
      </c>
      <c r="N499">
        <v>1013</v>
      </c>
      <c r="O499" t="s">
        <v>695</v>
      </c>
      <c r="P499" t="s">
        <v>695</v>
      </c>
      <c r="Q499">
        <v>1</v>
      </c>
      <c r="X499">
        <v>0.05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1</v>
      </c>
      <c r="AE499">
        <v>2</v>
      </c>
      <c r="AF499" t="s">
        <v>4</v>
      </c>
      <c r="AG499">
        <v>0.05</v>
      </c>
      <c r="AH499">
        <v>2</v>
      </c>
      <c r="AI499">
        <v>16484209</v>
      </c>
      <c r="AJ499">
        <v>515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ROW(Source!A237)</f>
        <v>237</v>
      </c>
      <c r="B500">
        <v>16484210</v>
      </c>
      <c r="C500">
        <v>16484189</v>
      </c>
      <c r="D500">
        <v>15247680</v>
      </c>
      <c r="E500">
        <v>1</v>
      </c>
      <c r="F500">
        <v>1</v>
      </c>
      <c r="G500">
        <v>1</v>
      </c>
      <c r="H500">
        <v>2</v>
      </c>
      <c r="I500" t="s">
        <v>726</v>
      </c>
      <c r="J500" t="s">
        <v>727</v>
      </c>
      <c r="K500" t="s">
        <v>728</v>
      </c>
      <c r="L500">
        <v>1368</v>
      </c>
      <c r="N500">
        <v>1011</v>
      </c>
      <c r="O500" t="s">
        <v>701</v>
      </c>
      <c r="P500" t="s">
        <v>701</v>
      </c>
      <c r="Q500">
        <v>1</v>
      </c>
      <c r="X500">
        <v>0.03</v>
      </c>
      <c r="Y500">
        <v>0</v>
      </c>
      <c r="Z500">
        <v>111.99</v>
      </c>
      <c r="AA500">
        <v>13.5</v>
      </c>
      <c r="AB500">
        <v>0</v>
      </c>
      <c r="AC500">
        <v>0</v>
      </c>
      <c r="AD500">
        <v>1</v>
      </c>
      <c r="AE500">
        <v>0</v>
      </c>
      <c r="AF500" t="s">
        <v>4</v>
      </c>
      <c r="AG500">
        <v>0.03</v>
      </c>
      <c r="AH500">
        <v>2</v>
      </c>
      <c r="AI500">
        <v>16484210</v>
      </c>
      <c r="AJ500">
        <v>516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ROW(Source!A237)</f>
        <v>237</v>
      </c>
      <c r="B501">
        <v>16484211</v>
      </c>
      <c r="C501">
        <v>16484189</v>
      </c>
      <c r="D501">
        <v>15249073</v>
      </c>
      <c r="E501">
        <v>1</v>
      </c>
      <c r="F501">
        <v>1</v>
      </c>
      <c r="G501">
        <v>1</v>
      </c>
      <c r="H501">
        <v>2</v>
      </c>
      <c r="I501" t="s">
        <v>698</v>
      </c>
      <c r="J501" t="s">
        <v>699</v>
      </c>
      <c r="K501" t="s">
        <v>700</v>
      </c>
      <c r="L501">
        <v>1368</v>
      </c>
      <c r="N501">
        <v>1011</v>
      </c>
      <c r="O501" t="s">
        <v>701</v>
      </c>
      <c r="P501" t="s">
        <v>701</v>
      </c>
      <c r="Q501">
        <v>1</v>
      </c>
      <c r="X501">
        <v>0.02</v>
      </c>
      <c r="Y501">
        <v>0</v>
      </c>
      <c r="Z501">
        <v>65.709999999999994</v>
      </c>
      <c r="AA501">
        <v>11.6</v>
      </c>
      <c r="AB501">
        <v>0</v>
      </c>
      <c r="AC501">
        <v>0</v>
      </c>
      <c r="AD501">
        <v>1</v>
      </c>
      <c r="AE501">
        <v>0</v>
      </c>
      <c r="AF501" t="s">
        <v>4</v>
      </c>
      <c r="AG501">
        <v>0.02</v>
      </c>
      <c r="AH501">
        <v>2</v>
      </c>
      <c r="AI501">
        <v>16484211</v>
      </c>
      <c r="AJ501">
        <v>517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ROW(Source!A237)</f>
        <v>237</v>
      </c>
      <c r="B502">
        <v>16484212</v>
      </c>
      <c r="C502">
        <v>16484189</v>
      </c>
      <c r="D502">
        <v>15167588</v>
      </c>
      <c r="E502">
        <v>1</v>
      </c>
      <c r="F502">
        <v>1</v>
      </c>
      <c r="G502">
        <v>1</v>
      </c>
      <c r="H502">
        <v>3</v>
      </c>
      <c r="I502" t="s">
        <v>887</v>
      </c>
      <c r="J502" t="s">
        <v>888</v>
      </c>
      <c r="K502" t="s">
        <v>889</v>
      </c>
      <c r="L502">
        <v>1346</v>
      </c>
      <c r="N502">
        <v>1009</v>
      </c>
      <c r="O502" t="s">
        <v>550</v>
      </c>
      <c r="P502" t="s">
        <v>550</v>
      </c>
      <c r="Q502">
        <v>1</v>
      </c>
      <c r="X502">
        <v>0.11</v>
      </c>
      <c r="Y502">
        <v>30.4</v>
      </c>
      <c r="Z502">
        <v>0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4</v>
      </c>
      <c r="AG502">
        <v>0.11</v>
      </c>
      <c r="AH502">
        <v>2</v>
      </c>
      <c r="AI502">
        <v>16484212</v>
      </c>
      <c r="AJ502">
        <v>518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ROW(Source!A237)</f>
        <v>237</v>
      </c>
      <c r="B503">
        <v>16484213</v>
      </c>
      <c r="C503">
        <v>16484189</v>
      </c>
      <c r="D503">
        <v>15170074</v>
      </c>
      <c r="E503">
        <v>1</v>
      </c>
      <c r="F503">
        <v>1</v>
      </c>
      <c r="G503">
        <v>1</v>
      </c>
      <c r="H503">
        <v>3</v>
      </c>
      <c r="I503" t="s">
        <v>890</v>
      </c>
      <c r="J503" t="s">
        <v>891</v>
      </c>
      <c r="K503" t="s">
        <v>892</v>
      </c>
      <c r="L503">
        <v>1355</v>
      </c>
      <c r="N503">
        <v>1010</v>
      </c>
      <c r="O503" t="s">
        <v>258</v>
      </c>
      <c r="P503" t="s">
        <v>258</v>
      </c>
      <c r="Q503">
        <v>100</v>
      </c>
      <c r="X503">
        <v>1.02</v>
      </c>
      <c r="Y503">
        <v>86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4</v>
      </c>
      <c r="AG503">
        <v>1.02</v>
      </c>
      <c r="AH503">
        <v>2</v>
      </c>
      <c r="AI503">
        <v>16484213</v>
      </c>
      <c r="AJ503">
        <v>519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ROW(Source!A237)</f>
        <v>237</v>
      </c>
      <c r="B504">
        <v>16484214</v>
      </c>
      <c r="C504">
        <v>16484189</v>
      </c>
      <c r="D504">
        <v>15170434</v>
      </c>
      <c r="E504">
        <v>1</v>
      </c>
      <c r="F504">
        <v>1</v>
      </c>
      <c r="G504">
        <v>1</v>
      </c>
      <c r="H504">
        <v>3</v>
      </c>
      <c r="I504" t="s">
        <v>959</v>
      </c>
      <c r="J504" t="s">
        <v>960</v>
      </c>
      <c r="K504" t="s">
        <v>961</v>
      </c>
      <c r="L504">
        <v>1348</v>
      </c>
      <c r="N504">
        <v>1009</v>
      </c>
      <c r="O504" t="s">
        <v>199</v>
      </c>
      <c r="P504" t="s">
        <v>199</v>
      </c>
      <c r="Q504">
        <v>1000</v>
      </c>
      <c r="X504">
        <v>1.6000000000000001E-4</v>
      </c>
      <c r="Y504">
        <v>29800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4</v>
      </c>
      <c r="AG504">
        <v>1.6000000000000001E-4</v>
      </c>
      <c r="AH504">
        <v>2</v>
      </c>
      <c r="AI504">
        <v>16484214</v>
      </c>
      <c r="AJ504">
        <v>520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ROW(Source!A237)</f>
        <v>237</v>
      </c>
      <c r="B505">
        <v>16484215</v>
      </c>
      <c r="C505">
        <v>16484189</v>
      </c>
      <c r="D505">
        <v>15170438</v>
      </c>
      <c r="E505">
        <v>1</v>
      </c>
      <c r="F505">
        <v>1</v>
      </c>
      <c r="G505">
        <v>1</v>
      </c>
      <c r="H505">
        <v>3</v>
      </c>
      <c r="I505" t="s">
        <v>916</v>
      </c>
      <c r="J505" t="s">
        <v>917</v>
      </c>
      <c r="K505" t="s">
        <v>918</v>
      </c>
      <c r="L505">
        <v>1348</v>
      </c>
      <c r="N505">
        <v>1009</v>
      </c>
      <c r="O505" t="s">
        <v>199</v>
      </c>
      <c r="P505" t="s">
        <v>199</v>
      </c>
      <c r="Q505">
        <v>1000</v>
      </c>
      <c r="X505">
        <v>2.9999999999999997E-4</v>
      </c>
      <c r="Y505">
        <v>12430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4</v>
      </c>
      <c r="AG505">
        <v>2.9999999999999997E-4</v>
      </c>
      <c r="AH505">
        <v>2</v>
      </c>
      <c r="AI505">
        <v>16484215</v>
      </c>
      <c r="AJ505">
        <v>521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ROW(Source!A237)</f>
        <v>237</v>
      </c>
      <c r="B506">
        <v>16484216</v>
      </c>
      <c r="C506">
        <v>16484189</v>
      </c>
      <c r="D506">
        <v>15164559</v>
      </c>
      <c r="E506">
        <v>17</v>
      </c>
      <c r="F506">
        <v>1</v>
      </c>
      <c r="G506">
        <v>1</v>
      </c>
      <c r="H506">
        <v>3</v>
      </c>
      <c r="I506" t="s">
        <v>908</v>
      </c>
      <c r="J506" t="s">
        <v>4</v>
      </c>
      <c r="K506" t="s">
        <v>909</v>
      </c>
      <c r="L506">
        <v>1374</v>
      </c>
      <c r="N506">
        <v>1013</v>
      </c>
      <c r="O506" t="s">
        <v>910</v>
      </c>
      <c r="P506" t="s">
        <v>910</v>
      </c>
      <c r="Q506">
        <v>1</v>
      </c>
      <c r="X506">
        <v>6.86</v>
      </c>
      <c r="Y506">
        <v>1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4</v>
      </c>
      <c r="AG506">
        <v>6.86</v>
      </c>
      <c r="AH506">
        <v>2</v>
      </c>
      <c r="AI506">
        <v>16484216</v>
      </c>
      <c r="AJ506">
        <v>524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ROW(Source!A242)</f>
        <v>242</v>
      </c>
      <c r="B507">
        <v>16672824</v>
      </c>
      <c r="C507">
        <v>16672823</v>
      </c>
      <c r="D507">
        <v>15446300</v>
      </c>
      <c r="E507">
        <v>1</v>
      </c>
      <c r="F507">
        <v>1</v>
      </c>
      <c r="G507">
        <v>1</v>
      </c>
      <c r="H507">
        <v>1</v>
      </c>
      <c r="I507" t="s">
        <v>693</v>
      </c>
      <c r="J507" t="s">
        <v>4</v>
      </c>
      <c r="K507" t="s">
        <v>694</v>
      </c>
      <c r="L507">
        <v>1191</v>
      </c>
      <c r="N507">
        <v>1013</v>
      </c>
      <c r="O507" t="s">
        <v>695</v>
      </c>
      <c r="P507" t="s">
        <v>695</v>
      </c>
      <c r="Q507">
        <v>1</v>
      </c>
      <c r="X507">
        <v>2.56</v>
      </c>
      <c r="Y507">
        <v>0</v>
      </c>
      <c r="Z507">
        <v>0</v>
      </c>
      <c r="AA507">
        <v>0</v>
      </c>
      <c r="AB507">
        <v>9.92</v>
      </c>
      <c r="AC507">
        <v>0</v>
      </c>
      <c r="AD507">
        <v>1</v>
      </c>
      <c r="AE507">
        <v>1</v>
      </c>
      <c r="AF507" t="s">
        <v>4</v>
      </c>
      <c r="AG507">
        <v>2.56</v>
      </c>
      <c r="AH507">
        <v>2</v>
      </c>
      <c r="AI507">
        <v>16672824</v>
      </c>
      <c r="AJ507">
        <v>525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ROW(Source!A242)</f>
        <v>242</v>
      </c>
      <c r="B508">
        <v>16672825</v>
      </c>
      <c r="C508">
        <v>16672823</v>
      </c>
      <c r="D508">
        <v>15430395</v>
      </c>
      <c r="E508">
        <v>1</v>
      </c>
      <c r="F508">
        <v>1</v>
      </c>
      <c r="G508">
        <v>1</v>
      </c>
      <c r="H508">
        <v>1</v>
      </c>
      <c r="I508" t="s">
        <v>696</v>
      </c>
      <c r="J508" t="s">
        <v>4</v>
      </c>
      <c r="K508" t="s">
        <v>697</v>
      </c>
      <c r="L508">
        <v>1191</v>
      </c>
      <c r="N508">
        <v>1013</v>
      </c>
      <c r="O508" t="s">
        <v>695</v>
      </c>
      <c r="P508" t="s">
        <v>695</v>
      </c>
      <c r="Q508">
        <v>1</v>
      </c>
      <c r="X508">
        <v>0.02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2</v>
      </c>
      <c r="AF508" t="s">
        <v>4</v>
      </c>
      <c r="AG508">
        <v>0.02</v>
      </c>
      <c r="AH508">
        <v>2</v>
      </c>
      <c r="AI508">
        <v>16672825</v>
      </c>
      <c r="AJ508">
        <v>526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ROW(Source!A242)</f>
        <v>242</v>
      </c>
      <c r="B509">
        <v>16672826</v>
      </c>
      <c r="C509">
        <v>16672823</v>
      </c>
      <c r="D509">
        <v>15247680</v>
      </c>
      <c r="E509">
        <v>1</v>
      </c>
      <c r="F509">
        <v>1</v>
      </c>
      <c r="G509">
        <v>1</v>
      </c>
      <c r="H509">
        <v>2</v>
      </c>
      <c r="I509" t="s">
        <v>726</v>
      </c>
      <c r="J509" t="s">
        <v>727</v>
      </c>
      <c r="K509" t="s">
        <v>728</v>
      </c>
      <c r="L509">
        <v>1368</v>
      </c>
      <c r="N509">
        <v>1011</v>
      </c>
      <c r="O509" t="s">
        <v>701</v>
      </c>
      <c r="P509" t="s">
        <v>701</v>
      </c>
      <c r="Q509">
        <v>1</v>
      </c>
      <c r="X509">
        <v>0.01</v>
      </c>
      <c r="Y509">
        <v>0</v>
      </c>
      <c r="Z509">
        <v>111.99</v>
      </c>
      <c r="AA509">
        <v>13.5</v>
      </c>
      <c r="AB509">
        <v>0</v>
      </c>
      <c r="AC509">
        <v>0</v>
      </c>
      <c r="AD509">
        <v>1</v>
      </c>
      <c r="AE509">
        <v>0</v>
      </c>
      <c r="AF509" t="s">
        <v>4</v>
      </c>
      <c r="AG509">
        <v>0.01</v>
      </c>
      <c r="AH509">
        <v>2</v>
      </c>
      <c r="AI509">
        <v>16672826</v>
      </c>
      <c r="AJ509">
        <v>527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ROW(Source!A242)</f>
        <v>242</v>
      </c>
      <c r="B510">
        <v>16672827</v>
      </c>
      <c r="C510">
        <v>16672823</v>
      </c>
      <c r="D510">
        <v>15249073</v>
      </c>
      <c r="E510">
        <v>1</v>
      </c>
      <c r="F510">
        <v>1</v>
      </c>
      <c r="G510">
        <v>1</v>
      </c>
      <c r="H510">
        <v>2</v>
      </c>
      <c r="I510" t="s">
        <v>698</v>
      </c>
      <c r="J510" t="s">
        <v>699</v>
      </c>
      <c r="K510" t="s">
        <v>700</v>
      </c>
      <c r="L510">
        <v>1368</v>
      </c>
      <c r="N510">
        <v>1011</v>
      </c>
      <c r="O510" t="s">
        <v>701</v>
      </c>
      <c r="P510" t="s">
        <v>701</v>
      </c>
      <c r="Q510">
        <v>1</v>
      </c>
      <c r="X510">
        <v>0.01</v>
      </c>
      <c r="Y510">
        <v>0</v>
      </c>
      <c r="Z510">
        <v>65.709999999999994</v>
      </c>
      <c r="AA510">
        <v>11.6</v>
      </c>
      <c r="AB510">
        <v>0</v>
      </c>
      <c r="AC510">
        <v>0</v>
      </c>
      <c r="AD510">
        <v>1</v>
      </c>
      <c r="AE510">
        <v>0</v>
      </c>
      <c r="AF510" t="s">
        <v>4</v>
      </c>
      <c r="AG510">
        <v>0.01</v>
      </c>
      <c r="AH510">
        <v>2</v>
      </c>
      <c r="AI510">
        <v>16672827</v>
      </c>
      <c r="AJ510">
        <v>528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ROW(Source!A242)</f>
        <v>242</v>
      </c>
      <c r="B511">
        <v>16672828</v>
      </c>
      <c r="C511">
        <v>16672823</v>
      </c>
      <c r="D511">
        <v>15167588</v>
      </c>
      <c r="E511">
        <v>1</v>
      </c>
      <c r="F511">
        <v>1</v>
      </c>
      <c r="G511">
        <v>1</v>
      </c>
      <c r="H511">
        <v>3</v>
      </c>
      <c r="I511" t="s">
        <v>887</v>
      </c>
      <c r="J511" t="s">
        <v>888</v>
      </c>
      <c r="K511" t="s">
        <v>889</v>
      </c>
      <c r="L511">
        <v>1346</v>
      </c>
      <c r="N511">
        <v>1009</v>
      </c>
      <c r="O511" t="s">
        <v>550</v>
      </c>
      <c r="P511" t="s">
        <v>550</v>
      </c>
      <c r="Q511">
        <v>1</v>
      </c>
      <c r="X511">
        <v>1.6E-2</v>
      </c>
      <c r="Y511">
        <v>30.4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0</v>
      </c>
      <c r="AF511" t="s">
        <v>4</v>
      </c>
      <c r="AG511">
        <v>1.6E-2</v>
      </c>
      <c r="AH511">
        <v>2</v>
      </c>
      <c r="AI511">
        <v>16672828</v>
      </c>
      <c r="AJ511">
        <v>529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ROW(Source!A242)</f>
        <v>242</v>
      </c>
      <c r="B512">
        <v>16672829</v>
      </c>
      <c r="C512">
        <v>16672823</v>
      </c>
      <c r="D512">
        <v>15170074</v>
      </c>
      <c r="E512">
        <v>1</v>
      </c>
      <c r="F512">
        <v>1</v>
      </c>
      <c r="G512">
        <v>1</v>
      </c>
      <c r="H512">
        <v>3</v>
      </c>
      <c r="I512" t="s">
        <v>890</v>
      </c>
      <c r="J512" t="s">
        <v>891</v>
      </c>
      <c r="K512" t="s">
        <v>892</v>
      </c>
      <c r="L512">
        <v>1355</v>
      </c>
      <c r="N512">
        <v>1010</v>
      </c>
      <c r="O512" t="s">
        <v>258</v>
      </c>
      <c r="P512" t="s">
        <v>258</v>
      </c>
      <c r="Q512">
        <v>100</v>
      </c>
      <c r="X512">
        <v>4.1000000000000002E-2</v>
      </c>
      <c r="Y512">
        <v>86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4</v>
      </c>
      <c r="AG512">
        <v>4.1000000000000002E-2</v>
      </c>
      <c r="AH512">
        <v>2</v>
      </c>
      <c r="AI512">
        <v>16672829</v>
      </c>
      <c r="AJ512">
        <v>530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ROW(Source!A242)</f>
        <v>242</v>
      </c>
      <c r="B513">
        <v>16672830</v>
      </c>
      <c r="C513">
        <v>16672823</v>
      </c>
      <c r="D513">
        <v>15203834</v>
      </c>
      <c r="E513">
        <v>1</v>
      </c>
      <c r="F513">
        <v>1</v>
      </c>
      <c r="G513">
        <v>1</v>
      </c>
      <c r="H513">
        <v>3</v>
      </c>
      <c r="I513" t="s">
        <v>893</v>
      </c>
      <c r="J513" t="s">
        <v>894</v>
      </c>
      <c r="K513" t="s">
        <v>895</v>
      </c>
      <c r="L513">
        <v>1346</v>
      </c>
      <c r="N513">
        <v>1009</v>
      </c>
      <c r="O513" t="s">
        <v>550</v>
      </c>
      <c r="P513" t="s">
        <v>550</v>
      </c>
      <c r="Q513">
        <v>1</v>
      </c>
      <c r="X513">
        <v>0.1</v>
      </c>
      <c r="Y513">
        <v>28.6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4</v>
      </c>
      <c r="AG513">
        <v>0.1</v>
      </c>
      <c r="AH513">
        <v>2</v>
      </c>
      <c r="AI513">
        <v>16672830</v>
      </c>
      <c r="AJ513">
        <v>531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ROW(Source!A242)</f>
        <v>242</v>
      </c>
      <c r="B514">
        <v>16672831</v>
      </c>
      <c r="C514">
        <v>16672823</v>
      </c>
      <c r="D514">
        <v>15217463</v>
      </c>
      <c r="E514">
        <v>1</v>
      </c>
      <c r="F514">
        <v>1</v>
      </c>
      <c r="G514">
        <v>1</v>
      </c>
      <c r="H514">
        <v>3</v>
      </c>
      <c r="I514" t="s">
        <v>896</v>
      </c>
      <c r="J514" t="s">
        <v>897</v>
      </c>
      <c r="K514" t="s">
        <v>898</v>
      </c>
      <c r="L514">
        <v>1358</v>
      </c>
      <c r="N514">
        <v>1010</v>
      </c>
      <c r="O514" t="s">
        <v>437</v>
      </c>
      <c r="P514" t="s">
        <v>437</v>
      </c>
      <c r="Q514">
        <v>10</v>
      </c>
      <c r="X514">
        <v>0.1</v>
      </c>
      <c r="Y514">
        <v>39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0</v>
      </c>
      <c r="AF514" t="s">
        <v>4</v>
      </c>
      <c r="AG514">
        <v>0.1</v>
      </c>
      <c r="AH514">
        <v>2</v>
      </c>
      <c r="AI514">
        <v>16672831</v>
      </c>
      <c r="AJ514">
        <v>532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ROW(Source!A242)</f>
        <v>242</v>
      </c>
      <c r="B515">
        <v>16672832</v>
      </c>
      <c r="C515">
        <v>16672823</v>
      </c>
      <c r="D515">
        <v>15217585</v>
      </c>
      <c r="E515">
        <v>1</v>
      </c>
      <c r="F515">
        <v>1</v>
      </c>
      <c r="G515">
        <v>1</v>
      </c>
      <c r="H515">
        <v>3</v>
      </c>
      <c r="I515" t="s">
        <v>899</v>
      </c>
      <c r="J515" t="s">
        <v>900</v>
      </c>
      <c r="K515" t="s">
        <v>901</v>
      </c>
      <c r="L515">
        <v>1356</v>
      </c>
      <c r="N515">
        <v>1010</v>
      </c>
      <c r="O515" t="s">
        <v>127</v>
      </c>
      <c r="P515" t="s">
        <v>127</v>
      </c>
      <c r="Q515">
        <v>1000</v>
      </c>
      <c r="X515">
        <v>2.1000000000000001E-2</v>
      </c>
      <c r="Y515">
        <v>270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4</v>
      </c>
      <c r="AG515">
        <v>2.1000000000000001E-2</v>
      </c>
      <c r="AH515">
        <v>2</v>
      </c>
      <c r="AI515">
        <v>16672832</v>
      </c>
      <c r="AJ515">
        <v>533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ROW(Source!A242)</f>
        <v>242</v>
      </c>
      <c r="B516">
        <v>16672833</v>
      </c>
      <c r="C516">
        <v>16672823</v>
      </c>
      <c r="D516">
        <v>15221284</v>
      </c>
      <c r="E516">
        <v>1</v>
      </c>
      <c r="F516">
        <v>1</v>
      </c>
      <c r="G516">
        <v>1</v>
      </c>
      <c r="H516">
        <v>3</v>
      </c>
      <c r="I516" t="s">
        <v>902</v>
      </c>
      <c r="J516" t="s">
        <v>903</v>
      </c>
      <c r="K516" t="s">
        <v>904</v>
      </c>
      <c r="L516">
        <v>1355</v>
      </c>
      <c r="N516">
        <v>1010</v>
      </c>
      <c r="O516" t="s">
        <v>258</v>
      </c>
      <c r="P516" t="s">
        <v>258</v>
      </c>
      <c r="Q516">
        <v>100</v>
      </c>
      <c r="X516">
        <v>4.1000000000000002E-2</v>
      </c>
      <c r="Y516">
        <v>528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4</v>
      </c>
      <c r="AG516">
        <v>4.1000000000000002E-2</v>
      </c>
      <c r="AH516">
        <v>2</v>
      </c>
      <c r="AI516">
        <v>16672833</v>
      </c>
      <c r="AJ516">
        <v>534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ROW(Source!A242)</f>
        <v>242</v>
      </c>
      <c r="B517">
        <v>16672834</v>
      </c>
      <c r="C517">
        <v>16672823</v>
      </c>
      <c r="D517">
        <v>15233312</v>
      </c>
      <c r="E517">
        <v>1</v>
      </c>
      <c r="F517">
        <v>1</v>
      </c>
      <c r="G517">
        <v>1</v>
      </c>
      <c r="H517">
        <v>3</v>
      </c>
      <c r="I517" t="s">
        <v>905</v>
      </c>
      <c r="J517" t="s">
        <v>906</v>
      </c>
      <c r="K517" t="s">
        <v>907</v>
      </c>
      <c r="L517">
        <v>1346</v>
      </c>
      <c r="N517">
        <v>1009</v>
      </c>
      <c r="O517" t="s">
        <v>550</v>
      </c>
      <c r="P517" t="s">
        <v>550</v>
      </c>
      <c r="Q517">
        <v>1</v>
      </c>
      <c r="X517">
        <v>0.124</v>
      </c>
      <c r="Y517">
        <v>35.700000000000003</v>
      </c>
      <c r="Z517">
        <v>0</v>
      </c>
      <c r="AA517">
        <v>0</v>
      </c>
      <c r="AB517">
        <v>0</v>
      </c>
      <c r="AC517">
        <v>0</v>
      </c>
      <c r="AD517">
        <v>1</v>
      </c>
      <c r="AE517">
        <v>0</v>
      </c>
      <c r="AF517" t="s">
        <v>4</v>
      </c>
      <c r="AG517">
        <v>0.124</v>
      </c>
      <c r="AH517">
        <v>2</v>
      </c>
      <c r="AI517">
        <v>16672834</v>
      </c>
      <c r="AJ517">
        <v>535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ROW(Source!A242)</f>
        <v>242</v>
      </c>
      <c r="B518">
        <v>16672835</v>
      </c>
      <c r="C518">
        <v>16672823</v>
      </c>
      <c r="D518">
        <v>15164559</v>
      </c>
      <c r="E518">
        <v>17</v>
      </c>
      <c r="F518">
        <v>1</v>
      </c>
      <c r="G518">
        <v>1</v>
      </c>
      <c r="H518">
        <v>3</v>
      </c>
      <c r="I518" t="s">
        <v>908</v>
      </c>
      <c r="J518" t="s">
        <v>4</v>
      </c>
      <c r="K518" t="s">
        <v>909</v>
      </c>
      <c r="L518">
        <v>1374</v>
      </c>
      <c r="N518">
        <v>1013</v>
      </c>
      <c r="O518" t="s">
        <v>910</v>
      </c>
      <c r="P518" t="s">
        <v>910</v>
      </c>
      <c r="Q518">
        <v>1</v>
      </c>
      <c r="X518">
        <v>0.51</v>
      </c>
      <c r="Y518">
        <v>1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4</v>
      </c>
      <c r="AG518">
        <v>0.51</v>
      </c>
      <c r="AH518">
        <v>2</v>
      </c>
      <c r="AI518">
        <v>16672835</v>
      </c>
      <c r="AJ518">
        <v>536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ROW(Source!A243)</f>
        <v>243</v>
      </c>
      <c r="B519">
        <v>16672824</v>
      </c>
      <c r="C519">
        <v>16672823</v>
      </c>
      <c r="D519">
        <v>15446300</v>
      </c>
      <c r="E519">
        <v>1</v>
      </c>
      <c r="F519">
        <v>1</v>
      </c>
      <c r="G519">
        <v>1</v>
      </c>
      <c r="H519">
        <v>1</v>
      </c>
      <c r="I519" t="s">
        <v>693</v>
      </c>
      <c r="J519" t="s">
        <v>4</v>
      </c>
      <c r="K519" t="s">
        <v>694</v>
      </c>
      <c r="L519">
        <v>1191</v>
      </c>
      <c r="N519">
        <v>1013</v>
      </c>
      <c r="O519" t="s">
        <v>695</v>
      </c>
      <c r="P519" t="s">
        <v>695</v>
      </c>
      <c r="Q519">
        <v>1</v>
      </c>
      <c r="X519">
        <v>2.56</v>
      </c>
      <c r="Y519">
        <v>0</v>
      </c>
      <c r="Z519">
        <v>0</v>
      </c>
      <c r="AA519">
        <v>0</v>
      </c>
      <c r="AB519">
        <v>9.92</v>
      </c>
      <c r="AC519">
        <v>0</v>
      </c>
      <c r="AD519">
        <v>1</v>
      </c>
      <c r="AE519">
        <v>1</v>
      </c>
      <c r="AF519" t="s">
        <v>4</v>
      </c>
      <c r="AG519">
        <v>2.56</v>
      </c>
      <c r="AH519">
        <v>2</v>
      </c>
      <c r="AI519">
        <v>16672824</v>
      </c>
      <c r="AJ519">
        <v>537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ROW(Source!A243)</f>
        <v>243</v>
      </c>
      <c r="B520">
        <v>16672825</v>
      </c>
      <c r="C520">
        <v>16672823</v>
      </c>
      <c r="D520">
        <v>15430395</v>
      </c>
      <c r="E520">
        <v>1</v>
      </c>
      <c r="F520">
        <v>1</v>
      </c>
      <c r="G520">
        <v>1</v>
      </c>
      <c r="H520">
        <v>1</v>
      </c>
      <c r="I520" t="s">
        <v>696</v>
      </c>
      <c r="J520" t="s">
        <v>4</v>
      </c>
      <c r="K520" t="s">
        <v>697</v>
      </c>
      <c r="L520">
        <v>1191</v>
      </c>
      <c r="N520">
        <v>1013</v>
      </c>
      <c r="O520" t="s">
        <v>695</v>
      </c>
      <c r="P520" t="s">
        <v>695</v>
      </c>
      <c r="Q520">
        <v>1</v>
      </c>
      <c r="X520">
        <v>0.02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2</v>
      </c>
      <c r="AF520" t="s">
        <v>4</v>
      </c>
      <c r="AG520">
        <v>0.02</v>
      </c>
      <c r="AH520">
        <v>2</v>
      </c>
      <c r="AI520">
        <v>16672825</v>
      </c>
      <c r="AJ520">
        <v>538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ROW(Source!A243)</f>
        <v>243</v>
      </c>
      <c r="B521">
        <v>16672826</v>
      </c>
      <c r="C521">
        <v>16672823</v>
      </c>
      <c r="D521">
        <v>15247680</v>
      </c>
      <c r="E521">
        <v>1</v>
      </c>
      <c r="F521">
        <v>1</v>
      </c>
      <c r="G521">
        <v>1</v>
      </c>
      <c r="H521">
        <v>2</v>
      </c>
      <c r="I521" t="s">
        <v>726</v>
      </c>
      <c r="J521" t="s">
        <v>727</v>
      </c>
      <c r="K521" t="s">
        <v>728</v>
      </c>
      <c r="L521">
        <v>1368</v>
      </c>
      <c r="N521">
        <v>1011</v>
      </c>
      <c r="O521" t="s">
        <v>701</v>
      </c>
      <c r="P521" t="s">
        <v>701</v>
      </c>
      <c r="Q521">
        <v>1</v>
      </c>
      <c r="X521">
        <v>0.01</v>
      </c>
      <c r="Y521">
        <v>0</v>
      </c>
      <c r="Z521">
        <v>111.99</v>
      </c>
      <c r="AA521">
        <v>13.5</v>
      </c>
      <c r="AB521">
        <v>0</v>
      </c>
      <c r="AC521">
        <v>0</v>
      </c>
      <c r="AD521">
        <v>1</v>
      </c>
      <c r="AE521">
        <v>0</v>
      </c>
      <c r="AF521" t="s">
        <v>4</v>
      </c>
      <c r="AG521">
        <v>0.01</v>
      </c>
      <c r="AH521">
        <v>2</v>
      </c>
      <c r="AI521">
        <v>16672826</v>
      </c>
      <c r="AJ521">
        <v>539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ROW(Source!A243)</f>
        <v>243</v>
      </c>
      <c r="B522">
        <v>16672827</v>
      </c>
      <c r="C522">
        <v>16672823</v>
      </c>
      <c r="D522">
        <v>15249073</v>
      </c>
      <c r="E522">
        <v>1</v>
      </c>
      <c r="F522">
        <v>1</v>
      </c>
      <c r="G522">
        <v>1</v>
      </c>
      <c r="H522">
        <v>2</v>
      </c>
      <c r="I522" t="s">
        <v>698</v>
      </c>
      <c r="J522" t="s">
        <v>699</v>
      </c>
      <c r="K522" t="s">
        <v>700</v>
      </c>
      <c r="L522">
        <v>1368</v>
      </c>
      <c r="N522">
        <v>1011</v>
      </c>
      <c r="O522" t="s">
        <v>701</v>
      </c>
      <c r="P522" t="s">
        <v>701</v>
      </c>
      <c r="Q522">
        <v>1</v>
      </c>
      <c r="X522">
        <v>0.01</v>
      </c>
      <c r="Y522">
        <v>0</v>
      </c>
      <c r="Z522">
        <v>65.709999999999994</v>
      </c>
      <c r="AA522">
        <v>11.6</v>
      </c>
      <c r="AB522">
        <v>0</v>
      </c>
      <c r="AC522">
        <v>0</v>
      </c>
      <c r="AD522">
        <v>1</v>
      </c>
      <c r="AE522">
        <v>0</v>
      </c>
      <c r="AF522" t="s">
        <v>4</v>
      </c>
      <c r="AG522">
        <v>0.01</v>
      </c>
      <c r="AH522">
        <v>2</v>
      </c>
      <c r="AI522">
        <v>16672827</v>
      </c>
      <c r="AJ522">
        <v>540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ROW(Source!A243)</f>
        <v>243</v>
      </c>
      <c r="B523">
        <v>16672828</v>
      </c>
      <c r="C523">
        <v>16672823</v>
      </c>
      <c r="D523">
        <v>15167588</v>
      </c>
      <c r="E523">
        <v>1</v>
      </c>
      <c r="F523">
        <v>1</v>
      </c>
      <c r="G523">
        <v>1</v>
      </c>
      <c r="H523">
        <v>3</v>
      </c>
      <c r="I523" t="s">
        <v>887</v>
      </c>
      <c r="J523" t="s">
        <v>888</v>
      </c>
      <c r="K523" t="s">
        <v>889</v>
      </c>
      <c r="L523">
        <v>1346</v>
      </c>
      <c r="N523">
        <v>1009</v>
      </c>
      <c r="O523" t="s">
        <v>550</v>
      </c>
      <c r="P523" t="s">
        <v>550</v>
      </c>
      <c r="Q523">
        <v>1</v>
      </c>
      <c r="X523">
        <v>1.6E-2</v>
      </c>
      <c r="Y523">
        <v>30.4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4</v>
      </c>
      <c r="AG523">
        <v>1.6E-2</v>
      </c>
      <c r="AH523">
        <v>2</v>
      </c>
      <c r="AI523">
        <v>16672828</v>
      </c>
      <c r="AJ523">
        <v>541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ROW(Source!A243)</f>
        <v>243</v>
      </c>
      <c r="B524">
        <v>16672829</v>
      </c>
      <c r="C524">
        <v>16672823</v>
      </c>
      <c r="D524">
        <v>15170074</v>
      </c>
      <c r="E524">
        <v>1</v>
      </c>
      <c r="F524">
        <v>1</v>
      </c>
      <c r="G524">
        <v>1</v>
      </c>
      <c r="H524">
        <v>3</v>
      </c>
      <c r="I524" t="s">
        <v>890</v>
      </c>
      <c r="J524" t="s">
        <v>891</v>
      </c>
      <c r="K524" t="s">
        <v>892</v>
      </c>
      <c r="L524">
        <v>1355</v>
      </c>
      <c r="N524">
        <v>1010</v>
      </c>
      <c r="O524" t="s">
        <v>258</v>
      </c>
      <c r="P524" t="s">
        <v>258</v>
      </c>
      <c r="Q524">
        <v>100</v>
      </c>
      <c r="X524">
        <v>4.1000000000000002E-2</v>
      </c>
      <c r="Y524">
        <v>86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4</v>
      </c>
      <c r="AG524">
        <v>4.1000000000000002E-2</v>
      </c>
      <c r="AH524">
        <v>2</v>
      </c>
      <c r="AI524">
        <v>16672829</v>
      </c>
      <c r="AJ524">
        <v>542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ROW(Source!A243)</f>
        <v>243</v>
      </c>
      <c r="B525">
        <v>16672830</v>
      </c>
      <c r="C525">
        <v>16672823</v>
      </c>
      <c r="D525">
        <v>15203834</v>
      </c>
      <c r="E525">
        <v>1</v>
      </c>
      <c r="F525">
        <v>1</v>
      </c>
      <c r="G525">
        <v>1</v>
      </c>
      <c r="H525">
        <v>3</v>
      </c>
      <c r="I525" t="s">
        <v>893</v>
      </c>
      <c r="J525" t="s">
        <v>894</v>
      </c>
      <c r="K525" t="s">
        <v>895</v>
      </c>
      <c r="L525">
        <v>1346</v>
      </c>
      <c r="N525">
        <v>1009</v>
      </c>
      <c r="O525" t="s">
        <v>550</v>
      </c>
      <c r="P525" t="s">
        <v>550</v>
      </c>
      <c r="Q525">
        <v>1</v>
      </c>
      <c r="X525">
        <v>0.1</v>
      </c>
      <c r="Y525">
        <v>28.6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4</v>
      </c>
      <c r="AG525">
        <v>0.1</v>
      </c>
      <c r="AH525">
        <v>2</v>
      </c>
      <c r="AI525">
        <v>16672830</v>
      </c>
      <c r="AJ525">
        <v>543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ROW(Source!A243)</f>
        <v>243</v>
      </c>
      <c r="B526">
        <v>16672831</v>
      </c>
      <c r="C526">
        <v>16672823</v>
      </c>
      <c r="D526">
        <v>15217463</v>
      </c>
      <c r="E526">
        <v>1</v>
      </c>
      <c r="F526">
        <v>1</v>
      </c>
      <c r="G526">
        <v>1</v>
      </c>
      <c r="H526">
        <v>3</v>
      </c>
      <c r="I526" t="s">
        <v>896</v>
      </c>
      <c r="J526" t="s">
        <v>897</v>
      </c>
      <c r="K526" t="s">
        <v>898</v>
      </c>
      <c r="L526">
        <v>1358</v>
      </c>
      <c r="N526">
        <v>1010</v>
      </c>
      <c r="O526" t="s">
        <v>437</v>
      </c>
      <c r="P526" t="s">
        <v>437</v>
      </c>
      <c r="Q526">
        <v>10</v>
      </c>
      <c r="X526">
        <v>0.1</v>
      </c>
      <c r="Y526">
        <v>39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4</v>
      </c>
      <c r="AG526">
        <v>0.1</v>
      </c>
      <c r="AH526">
        <v>2</v>
      </c>
      <c r="AI526">
        <v>16672831</v>
      </c>
      <c r="AJ526">
        <v>544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ROW(Source!A243)</f>
        <v>243</v>
      </c>
      <c r="B527">
        <v>16672832</v>
      </c>
      <c r="C527">
        <v>16672823</v>
      </c>
      <c r="D527">
        <v>15217585</v>
      </c>
      <c r="E527">
        <v>1</v>
      </c>
      <c r="F527">
        <v>1</v>
      </c>
      <c r="G527">
        <v>1</v>
      </c>
      <c r="H527">
        <v>3</v>
      </c>
      <c r="I527" t="s">
        <v>899</v>
      </c>
      <c r="J527" t="s">
        <v>900</v>
      </c>
      <c r="K527" t="s">
        <v>901</v>
      </c>
      <c r="L527">
        <v>1356</v>
      </c>
      <c r="N527">
        <v>1010</v>
      </c>
      <c r="O527" t="s">
        <v>127</v>
      </c>
      <c r="P527" t="s">
        <v>127</v>
      </c>
      <c r="Q527">
        <v>1000</v>
      </c>
      <c r="X527">
        <v>2.1000000000000001E-2</v>
      </c>
      <c r="Y527">
        <v>270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4</v>
      </c>
      <c r="AG527">
        <v>2.1000000000000001E-2</v>
      </c>
      <c r="AH527">
        <v>2</v>
      </c>
      <c r="AI527">
        <v>16672832</v>
      </c>
      <c r="AJ527">
        <v>545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ROW(Source!A243)</f>
        <v>243</v>
      </c>
      <c r="B528">
        <v>16672833</v>
      </c>
      <c r="C528">
        <v>16672823</v>
      </c>
      <c r="D528">
        <v>15221284</v>
      </c>
      <c r="E528">
        <v>1</v>
      </c>
      <c r="F528">
        <v>1</v>
      </c>
      <c r="G528">
        <v>1</v>
      </c>
      <c r="H528">
        <v>3</v>
      </c>
      <c r="I528" t="s">
        <v>902</v>
      </c>
      <c r="J528" t="s">
        <v>903</v>
      </c>
      <c r="K528" t="s">
        <v>904</v>
      </c>
      <c r="L528">
        <v>1355</v>
      </c>
      <c r="N528">
        <v>1010</v>
      </c>
      <c r="O528" t="s">
        <v>258</v>
      </c>
      <c r="P528" t="s">
        <v>258</v>
      </c>
      <c r="Q528">
        <v>100</v>
      </c>
      <c r="X528">
        <v>4.1000000000000002E-2</v>
      </c>
      <c r="Y528">
        <v>528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4</v>
      </c>
      <c r="AG528">
        <v>4.1000000000000002E-2</v>
      </c>
      <c r="AH528">
        <v>2</v>
      </c>
      <c r="AI528">
        <v>16672833</v>
      </c>
      <c r="AJ528">
        <v>546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ROW(Source!A243)</f>
        <v>243</v>
      </c>
      <c r="B529">
        <v>16672834</v>
      </c>
      <c r="C529">
        <v>16672823</v>
      </c>
      <c r="D529">
        <v>15233312</v>
      </c>
      <c r="E529">
        <v>1</v>
      </c>
      <c r="F529">
        <v>1</v>
      </c>
      <c r="G529">
        <v>1</v>
      </c>
      <c r="H529">
        <v>3</v>
      </c>
      <c r="I529" t="s">
        <v>905</v>
      </c>
      <c r="J529" t="s">
        <v>906</v>
      </c>
      <c r="K529" t="s">
        <v>907</v>
      </c>
      <c r="L529">
        <v>1346</v>
      </c>
      <c r="N529">
        <v>1009</v>
      </c>
      <c r="O529" t="s">
        <v>550</v>
      </c>
      <c r="P529" t="s">
        <v>550</v>
      </c>
      <c r="Q529">
        <v>1</v>
      </c>
      <c r="X529">
        <v>0.124</v>
      </c>
      <c r="Y529">
        <v>35.700000000000003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4</v>
      </c>
      <c r="AG529">
        <v>0.124</v>
      </c>
      <c r="AH529">
        <v>2</v>
      </c>
      <c r="AI529">
        <v>16672834</v>
      </c>
      <c r="AJ529">
        <v>547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ROW(Source!A243)</f>
        <v>243</v>
      </c>
      <c r="B530">
        <v>16672835</v>
      </c>
      <c r="C530">
        <v>16672823</v>
      </c>
      <c r="D530">
        <v>15164559</v>
      </c>
      <c r="E530">
        <v>17</v>
      </c>
      <c r="F530">
        <v>1</v>
      </c>
      <c r="G530">
        <v>1</v>
      </c>
      <c r="H530">
        <v>3</v>
      </c>
      <c r="I530" t="s">
        <v>908</v>
      </c>
      <c r="J530" t="s">
        <v>4</v>
      </c>
      <c r="K530" t="s">
        <v>909</v>
      </c>
      <c r="L530">
        <v>1374</v>
      </c>
      <c r="N530">
        <v>1013</v>
      </c>
      <c r="O530" t="s">
        <v>910</v>
      </c>
      <c r="P530" t="s">
        <v>910</v>
      </c>
      <c r="Q530">
        <v>1</v>
      </c>
      <c r="X530">
        <v>0.51</v>
      </c>
      <c r="Y530">
        <v>1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0</v>
      </c>
      <c r="AF530" t="s">
        <v>4</v>
      </c>
      <c r="AG530">
        <v>0.51</v>
      </c>
      <c r="AH530">
        <v>2</v>
      </c>
      <c r="AI530">
        <v>16672835</v>
      </c>
      <c r="AJ530">
        <v>548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ROW(Source!A244)</f>
        <v>244</v>
      </c>
      <c r="B531">
        <v>16484266</v>
      </c>
      <c r="C531">
        <v>16484265</v>
      </c>
      <c r="D531">
        <v>15435721</v>
      </c>
      <c r="E531">
        <v>1</v>
      </c>
      <c r="F531">
        <v>1</v>
      </c>
      <c r="G531">
        <v>1</v>
      </c>
      <c r="H531">
        <v>1</v>
      </c>
      <c r="I531" t="s">
        <v>911</v>
      </c>
      <c r="J531" t="s">
        <v>4</v>
      </c>
      <c r="K531" t="s">
        <v>912</v>
      </c>
      <c r="L531">
        <v>1191</v>
      </c>
      <c r="N531">
        <v>1013</v>
      </c>
      <c r="O531" t="s">
        <v>695</v>
      </c>
      <c r="P531" t="s">
        <v>695</v>
      </c>
      <c r="Q531">
        <v>1</v>
      </c>
      <c r="X531">
        <v>1.56</v>
      </c>
      <c r="Y531">
        <v>0</v>
      </c>
      <c r="Z531">
        <v>0</v>
      </c>
      <c r="AA531">
        <v>0</v>
      </c>
      <c r="AB531">
        <v>9.51</v>
      </c>
      <c r="AC531">
        <v>0</v>
      </c>
      <c r="AD531">
        <v>1</v>
      </c>
      <c r="AE531">
        <v>1</v>
      </c>
      <c r="AF531" t="s">
        <v>4</v>
      </c>
      <c r="AG531">
        <v>1.56</v>
      </c>
      <c r="AH531">
        <v>2</v>
      </c>
      <c r="AI531">
        <v>16484266</v>
      </c>
      <c r="AJ531">
        <v>549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ROW(Source!A244)</f>
        <v>244</v>
      </c>
      <c r="B532">
        <v>16484267</v>
      </c>
      <c r="C532">
        <v>16484265</v>
      </c>
      <c r="D532">
        <v>15249377</v>
      </c>
      <c r="E532">
        <v>1</v>
      </c>
      <c r="F532">
        <v>1</v>
      </c>
      <c r="G532">
        <v>1</v>
      </c>
      <c r="H532">
        <v>2</v>
      </c>
      <c r="I532" t="s">
        <v>702</v>
      </c>
      <c r="J532" t="s">
        <v>703</v>
      </c>
      <c r="K532" t="s">
        <v>704</v>
      </c>
      <c r="L532">
        <v>1368</v>
      </c>
      <c r="N532">
        <v>1011</v>
      </c>
      <c r="O532" t="s">
        <v>701</v>
      </c>
      <c r="P532" t="s">
        <v>701</v>
      </c>
      <c r="Q532">
        <v>1</v>
      </c>
      <c r="X532">
        <v>0.13</v>
      </c>
      <c r="Y532">
        <v>0</v>
      </c>
      <c r="Z532">
        <v>8.1</v>
      </c>
      <c r="AA532">
        <v>0</v>
      </c>
      <c r="AB532">
        <v>0</v>
      </c>
      <c r="AC532">
        <v>0</v>
      </c>
      <c r="AD532">
        <v>1</v>
      </c>
      <c r="AE532">
        <v>0</v>
      </c>
      <c r="AF532" t="s">
        <v>4</v>
      </c>
      <c r="AG532">
        <v>0.13</v>
      </c>
      <c r="AH532">
        <v>2</v>
      </c>
      <c r="AI532">
        <v>16484267</v>
      </c>
      <c r="AJ532">
        <v>550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ROW(Source!A244)</f>
        <v>244</v>
      </c>
      <c r="B533">
        <v>16484268</v>
      </c>
      <c r="C533">
        <v>16484265</v>
      </c>
      <c r="D533">
        <v>15165537</v>
      </c>
      <c r="E533">
        <v>1</v>
      </c>
      <c r="F533">
        <v>1</v>
      </c>
      <c r="G533">
        <v>1</v>
      </c>
      <c r="H533">
        <v>3</v>
      </c>
      <c r="I533" t="s">
        <v>962</v>
      </c>
      <c r="J533" t="s">
        <v>963</v>
      </c>
      <c r="K533" t="s">
        <v>964</v>
      </c>
      <c r="L533">
        <v>1346</v>
      </c>
      <c r="N533">
        <v>1009</v>
      </c>
      <c r="O533" t="s">
        <v>550</v>
      </c>
      <c r="P533" t="s">
        <v>550</v>
      </c>
      <c r="Q533">
        <v>1</v>
      </c>
      <c r="X533">
        <v>6.0000000000000001E-3</v>
      </c>
      <c r="Y533">
        <v>44.97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4</v>
      </c>
      <c r="AG533">
        <v>6.0000000000000001E-3</v>
      </c>
      <c r="AH533">
        <v>2</v>
      </c>
      <c r="AI533">
        <v>16484268</v>
      </c>
      <c r="AJ533">
        <v>551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ROW(Source!A244)</f>
        <v>244</v>
      </c>
      <c r="B534">
        <v>16484269</v>
      </c>
      <c r="C534">
        <v>16484265</v>
      </c>
      <c r="D534">
        <v>15167269</v>
      </c>
      <c r="E534">
        <v>1</v>
      </c>
      <c r="F534">
        <v>1</v>
      </c>
      <c r="G534">
        <v>1</v>
      </c>
      <c r="H534">
        <v>3</v>
      </c>
      <c r="I534" t="s">
        <v>965</v>
      </c>
      <c r="J534" t="s">
        <v>966</v>
      </c>
      <c r="K534" t="s">
        <v>967</v>
      </c>
      <c r="L534">
        <v>1346</v>
      </c>
      <c r="N534">
        <v>1009</v>
      </c>
      <c r="O534" t="s">
        <v>550</v>
      </c>
      <c r="P534" t="s">
        <v>550</v>
      </c>
      <c r="Q534">
        <v>1</v>
      </c>
      <c r="X534">
        <v>1E-3</v>
      </c>
      <c r="Y534">
        <v>11.5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4</v>
      </c>
      <c r="AG534">
        <v>1E-3</v>
      </c>
      <c r="AH534">
        <v>2</v>
      </c>
      <c r="AI534">
        <v>16484269</v>
      </c>
      <c r="AJ534">
        <v>552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ROW(Source!A244)</f>
        <v>244</v>
      </c>
      <c r="B535">
        <v>16484270</v>
      </c>
      <c r="C535">
        <v>16484265</v>
      </c>
      <c r="D535">
        <v>15167588</v>
      </c>
      <c r="E535">
        <v>1</v>
      </c>
      <c r="F535">
        <v>1</v>
      </c>
      <c r="G535">
        <v>1</v>
      </c>
      <c r="H535">
        <v>3</v>
      </c>
      <c r="I535" t="s">
        <v>887</v>
      </c>
      <c r="J535" t="s">
        <v>888</v>
      </c>
      <c r="K535" t="s">
        <v>889</v>
      </c>
      <c r="L535">
        <v>1346</v>
      </c>
      <c r="N535">
        <v>1009</v>
      </c>
      <c r="O535" t="s">
        <v>550</v>
      </c>
      <c r="P535" t="s">
        <v>550</v>
      </c>
      <c r="Q535">
        <v>1</v>
      </c>
      <c r="X535">
        <v>1.2E-2</v>
      </c>
      <c r="Y535">
        <v>30.4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4</v>
      </c>
      <c r="AG535">
        <v>1.2E-2</v>
      </c>
      <c r="AH535">
        <v>2</v>
      </c>
      <c r="AI535">
        <v>16484270</v>
      </c>
      <c r="AJ535">
        <v>553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ROW(Source!A244)</f>
        <v>244</v>
      </c>
      <c r="B536">
        <v>16484271</v>
      </c>
      <c r="C536">
        <v>16484265</v>
      </c>
      <c r="D536">
        <v>15168752</v>
      </c>
      <c r="E536">
        <v>1</v>
      </c>
      <c r="F536">
        <v>1</v>
      </c>
      <c r="G536">
        <v>1</v>
      </c>
      <c r="H536">
        <v>3</v>
      </c>
      <c r="I536" t="s">
        <v>968</v>
      </c>
      <c r="J536" t="s">
        <v>969</v>
      </c>
      <c r="K536" t="s">
        <v>970</v>
      </c>
      <c r="L536">
        <v>1346</v>
      </c>
      <c r="N536">
        <v>1009</v>
      </c>
      <c r="O536" t="s">
        <v>550</v>
      </c>
      <c r="P536" t="s">
        <v>550</v>
      </c>
      <c r="Q536">
        <v>1</v>
      </c>
      <c r="X536">
        <v>7.0000000000000007E-2</v>
      </c>
      <c r="Y536">
        <v>10.57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4</v>
      </c>
      <c r="AG536">
        <v>7.0000000000000007E-2</v>
      </c>
      <c r="AH536">
        <v>2</v>
      </c>
      <c r="AI536">
        <v>16484271</v>
      </c>
      <c r="AJ536">
        <v>554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ROW(Source!A244)</f>
        <v>244</v>
      </c>
      <c r="B537">
        <v>16484272</v>
      </c>
      <c r="C537">
        <v>16484265</v>
      </c>
      <c r="D537">
        <v>15169942</v>
      </c>
      <c r="E537">
        <v>1</v>
      </c>
      <c r="F537">
        <v>1</v>
      </c>
      <c r="G537">
        <v>1</v>
      </c>
      <c r="H537">
        <v>3</v>
      </c>
      <c r="I537" t="s">
        <v>971</v>
      </c>
      <c r="J537" t="s">
        <v>972</v>
      </c>
      <c r="K537" t="s">
        <v>973</v>
      </c>
      <c r="L537">
        <v>1346</v>
      </c>
      <c r="N537">
        <v>1009</v>
      </c>
      <c r="O537" t="s">
        <v>550</v>
      </c>
      <c r="P537" t="s">
        <v>550</v>
      </c>
      <c r="Q537">
        <v>1</v>
      </c>
      <c r="X537">
        <v>4.9000000000000002E-2</v>
      </c>
      <c r="Y537">
        <v>9.0399999999999991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4</v>
      </c>
      <c r="AG537">
        <v>4.9000000000000002E-2</v>
      </c>
      <c r="AH537">
        <v>2</v>
      </c>
      <c r="AI537">
        <v>16484272</v>
      </c>
      <c r="AJ537">
        <v>555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ROW(Source!A244)</f>
        <v>244</v>
      </c>
      <c r="B538">
        <v>16484273</v>
      </c>
      <c r="C538">
        <v>16484265</v>
      </c>
      <c r="D538">
        <v>15170074</v>
      </c>
      <c r="E538">
        <v>1</v>
      </c>
      <c r="F538">
        <v>1</v>
      </c>
      <c r="G538">
        <v>1</v>
      </c>
      <c r="H538">
        <v>3</v>
      </c>
      <c r="I538" t="s">
        <v>890</v>
      </c>
      <c r="J538" t="s">
        <v>891</v>
      </c>
      <c r="K538" t="s">
        <v>892</v>
      </c>
      <c r="L538">
        <v>1355</v>
      </c>
      <c r="N538">
        <v>1010</v>
      </c>
      <c r="O538" t="s">
        <v>258</v>
      </c>
      <c r="P538" t="s">
        <v>258</v>
      </c>
      <c r="Q538">
        <v>100</v>
      </c>
      <c r="X538">
        <v>1.4E-2</v>
      </c>
      <c r="Y538">
        <v>86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4</v>
      </c>
      <c r="AG538">
        <v>1.4E-2</v>
      </c>
      <c r="AH538">
        <v>2</v>
      </c>
      <c r="AI538">
        <v>16484273</v>
      </c>
      <c r="AJ538">
        <v>556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ROW(Source!A244)</f>
        <v>244</v>
      </c>
      <c r="B539">
        <v>16484274</v>
      </c>
      <c r="C539">
        <v>16484265</v>
      </c>
      <c r="D539">
        <v>15170994</v>
      </c>
      <c r="E539">
        <v>1</v>
      </c>
      <c r="F539">
        <v>1</v>
      </c>
      <c r="G539">
        <v>1</v>
      </c>
      <c r="H539">
        <v>3</v>
      </c>
      <c r="I539" t="s">
        <v>974</v>
      </c>
      <c r="J539" t="s">
        <v>975</v>
      </c>
      <c r="K539" t="s">
        <v>976</v>
      </c>
      <c r="L539">
        <v>1346</v>
      </c>
      <c r="N539">
        <v>1009</v>
      </c>
      <c r="O539" t="s">
        <v>550</v>
      </c>
      <c r="P539" t="s">
        <v>550</v>
      </c>
      <c r="Q539">
        <v>1</v>
      </c>
      <c r="X539">
        <v>1E-3</v>
      </c>
      <c r="Y539">
        <v>133.05000000000001</v>
      </c>
      <c r="Z539">
        <v>0</v>
      </c>
      <c r="AA539">
        <v>0</v>
      </c>
      <c r="AB539">
        <v>0</v>
      </c>
      <c r="AC539">
        <v>0</v>
      </c>
      <c r="AD539">
        <v>1</v>
      </c>
      <c r="AE539">
        <v>0</v>
      </c>
      <c r="AF539" t="s">
        <v>4</v>
      </c>
      <c r="AG539">
        <v>1E-3</v>
      </c>
      <c r="AH539">
        <v>2</v>
      </c>
      <c r="AI539">
        <v>16484274</v>
      </c>
      <c r="AJ539">
        <v>557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ROW(Source!A244)</f>
        <v>244</v>
      </c>
      <c r="B540">
        <v>16484275</v>
      </c>
      <c r="C540">
        <v>16484265</v>
      </c>
      <c r="D540">
        <v>15188647</v>
      </c>
      <c r="E540">
        <v>1</v>
      </c>
      <c r="F540">
        <v>1</v>
      </c>
      <c r="G540">
        <v>1</v>
      </c>
      <c r="H540">
        <v>3</v>
      </c>
      <c r="I540" t="s">
        <v>977</v>
      </c>
      <c r="J540" t="s">
        <v>978</v>
      </c>
      <c r="K540" t="s">
        <v>979</v>
      </c>
      <c r="L540">
        <v>1348</v>
      </c>
      <c r="N540">
        <v>1009</v>
      </c>
      <c r="O540" t="s">
        <v>199</v>
      </c>
      <c r="P540" t="s">
        <v>199</v>
      </c>
      <c r="Q540">
        <v>1000</v>
      </c>
      <c r="X540">
        <v>1E-3</v>
      </c>
      <c r="Y540">
        <v>11500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0</v>
      </c>
      <c r="AF540" t="s">
        <v>4</v>
      </c>
      <c r="AG540">
        <v>1E-3</v>
      </c>
      <c r="AH540">
        <v>2</v>
      </c>
      <c r="AI540">
        <v>16484275</v>
      </c>
      <c r="AJ540">
        <v>558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ROW(Source!A244)</f>
        <v>244</v>
      </c>
      <c r="B541">
        <v>16484276</v>
      </c>
      <c r="C541">
        <v>16484265</v>
      </c>
      <c r="D541">
        <v>15203834</v>
      </c>
      <c r="E541">
        <v>1</v>
      </c>
      <c r="F541">
        <v>1</v>
      </c>
      <c r="G541">
        <v>1</v>
      </c>
      <c r="H541">
        <v>3</v>
      </c>
      <c r="I541" t="s">
        <v>893</v>
      </c>
      <c r="J541" t="s">
        <v>894</v>
      </c>
      <c r="K541" t="s">
        <v>895</v>
      </c>
      <c r="L541">
        <v>1346</v>
      </c>
      <c r="N541">
        <v>1009</v>
      </c>
      <c r="O541" t="s">
        <v>550</v>
      </c>
      <c r="P541" t="s">
        <v>550</v>
      </c>
      <c r="Q541">
        <v>1</v>
      </c>
      <c r="X541">
        <v>3.5999999999999997E-2</v>
      </c>
      <c r="Y541">
        <v>28.6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4</v>
      </c>
      <c r="AG541">
        <v>3.5999999999999997E-2</v>
      </c>
      <c r="AH541">
        <v>2</v>
      </c>
      <c r="AI541">
        <v>16484276</v>
      </c>
      <c r="AJ541">
        <v>559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ROW(Source!A244)</f>
        <v>244</v>
      </c>
      <c r="B542">
        <v>16484277</v>
      </c>
      <c r="C542">
        <v>16484265</v>
      </c>
      <c r="D542">
        <v>15203987</v>
      </c>
      <c r="E542">
        <v>1</v>
      </c>
      <c r="F542">
        <v>1</v>
      </c>
      <c r="G542">
        <v>1</v>
      </c>
      <c r="H542">
        <v>3</v>
      </c>
      <c r="I542" t="s">
        <v>941</v>
      </c>
      <c r="J542" t="s">
        <v>942</v>
      </c>
      <c r="K542" t="s">
        <v>943</v>
      </c>
      <c r="L542">
        <v>1346</v>
      </c>
      <c r="N542">
        <v>1009</v>
      </c>
      <c r="O542" t="s">
        <v>550</v>
      </c>
      <c r="P542" t="s">
        <v>550</v>
      </c>
      <c r="Q542">
        <v>1</v>
      </c>
      <c r="X542">
        <v>6.0000000000000001E-3</v>
      </c>
      <c r="Y542">
        <v>35.630000000000003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4</v>
      </c>
      <c r="AG542">
        <v>6.0000000000000001E-3</v>
      </c>
      <c r="AH542">
        <v>2</v>
      </c>
      <c r="AI542">
        <v>16484277</v>
      </c>
      <c r="AJ542">
        <v>560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ROW(Source!A244)</f>
        <v>244</v>
      </c>
      <c r="B543">
        <v>16484278</v>
      </c>
      <c r="C543">
        <v>16484265</v>
      </c>
      <c r="D543">
        <v>15217463</v>
      </c>
      <c r="E543">
        <v>1</v>
      </c>
      <c r="F543">
        <v>1</v>
      </c>
      <c r="G543">
        <v>1</v>
      </c>
      <c r="H543">
        <v>3</v>
      </c>
      <c r="I543" t="s">
        <v>896</v>
      </c>
      <c r="J543" t="s">
        <v>897</v>
      </c>
      <c r="K543" t="s">
        <v>898</v>
      </c>
      <c r="L543">
        <v>1358</v>
      </c>
      <c r="N543">
        <v>1010</v>
      </c>
      <c r="O543" t="s">
        <v>437</v>
      </c>
      <c r="P543" t="s">
        <v>437</v>
      </c>
      <c r="Q543">
        <v>10</v>
      </c>
      <c r="X543">
        <v>0.1</v>
      </c>
      <c r="Y543">
        <v>39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0</v>
      </c>
      <c r="AF543" t="s">
        <v>4</v>
      </c>
      <c r="AG543">
        <v>0.1</v>
      </c>
      <c r="AH543">
        <v>2</v>
      </c>
      <c r="AI543">
        <v>16484278</v>
      </c>
      <c r="AJ543">
        <v>561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ROW(Source!A244)</f>
        <v>244</v>
      </c>
      <c r="B544">
        <v>16484279</v>
      </c>
      <c r="C544">
        <v>16484265</v>
      </c>
      <c r="D544">
        <v>15164559</v>
      </c>
      <c r="E544">
        <v>17</v>
      </c>
      <c r="F544">
        <v>1</v>
      </c>
      <c r="G544">
        <v>1</v>
      </c>
      <c r="H544">
        <v>3</v>
      </c>
      <c r="I544" t="s">
        <v>908</v>
      </c>
      <c r="J544" t="s">
        <v>4</v>
      </c>
      <c r="K544" t="s">
        <v>909</v>
      </c>
      <c r="L544">
        <v>1374</v>
      </c>
      <c r="N544">
        <v>1013</v>
      </c>
      <c r="O544" t="s">
        <v>910</v>
      </c>
      <c r="P544" t="s">
        <v>910</v>
      </c>
      <c r="Q544">
        <v>1</v>
      </c>
      <c r="X544">
        <v>0.3</v>
      </c>
      <c r="Y544">
        <v>1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4</v>
      </c>
      <c r="AG544">
        <v>0.3</v>
      </c>
      <c r="AH544">
        <v>2</v>
      </c>
      <c r="AI544">
        <v>16484279</v>
      </c>
      <c r="AJ544">
        <v>563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ROW(Source!A245)</f>
        <v>245</v>
      </c>
      <c r="B545">
        <v>16484266</v>
      </c>
      <c r="C545">
        <v>16484265</v>
      </c>
      <c r="D545">
        <v>15435721</v>
      </c>
      <c r="E545">
        <v>1</v>
      </c>
      <c r="F545">
        <v>1</v>
      </c>
      <c r="G545">
        <v>1</v>
      </c>
      <c r="H545">
        <v>1</v>
      </c>
      <c r="I545" t="s">
        <v>911</v>
      </c>
      <c r="J545" t="s">
        <v>4</v>
      </c>
      <c r="K545" t="s">
        <v>912</v>
      </c>
      <c r="L545">
        <v>1191</v>
      </c>
      <c r="N545">
        <v>1013</v>
      </c>
      <c r="O545" t="s">
        <v>695</v>
      </c>
      <c r="P545" t="s">
        <v>695</v>
      </c>
      <c r="Q545">
        <v>1</v>
      </c>
      <c r="X545">
        <v>1.56</v>
      </c>
      <c r="Y545">
        <v>0</v>
      </c>
      <c r="Z545">
        <v>0</v>
      </c>
      <c r="AA545">
        <v>0</v>
      </c>
      <c r="AB545">
        <v>9.51</v>
      </c>
      <c r="AC545">
        <v>0</v>
      </c>
      <c r="AD545">
        <v>1</v>
      </c>
      <c r="AE545">
        <v>1</v>
      </c>
      <c r="AF545" t="s">
        <v>4</v>
      </c>
      <c r="AG545">
        <v>1.56</v>
      </c>
      <c r="AH545">
        <v>2</v>
      </c>
      <c r="AI545">
        <v>16484266</v>
      </c>
      <c r="AJ545">
        <v>564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ROW(Source!A245)</f>
        <v>245</v>
      </c>
      <c r="B546">
        <v>16484267</v>
      </c>
      <c r="C546">
        <v>16484265</v>
      </c>
      <c r="D546">
        <v>15249377</v>
      </c>
      <c r="E546">
        <v>1</v>
      </c>
      <c r="F546">
        <v>1</v>
      </c>
      <c r="G546">
        <v>1</v>
      </c>
      <c r="H546">
        <v>2</v>
      </c>
      <c r="I546" t="s">
        <v>702</v>
      </c>
      <c r="J546" t="s">
        <v>703</v>
      </c>
      <c r="K546" t="s">
        <v>704</v>
      </c>
      <c r="L546">
        <v>1368</v>
      </c>
      <c r="N546">
        <v>1011</v>
      </c>
      <c r="O546" t="s">
        <v>701</v>
      </c>
      <c r="P546" t="s">
        <v>701</v>
      </c>
      <c r="Q546">
        <v>1</v>
      </c>
      <c r="X546">
        <v>0.13</v>
      </c>
      <c r="Y546">
        <v>0</v>
      </c>
      <c r="Z546">
        <v>8.1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4</v>
      </c>
      <c r="AG546">
        <v>0.13</v>
      </c>
      <c r="AH546">
        <v>2</v>
      </c>
      <c r="AI546">
        <v>16484267</v>
      </c>
      <c r="AJ546">
        <v>565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ROW(Source!A245)</f>
        <v>245</v>
      </c>
      <c r="B547">
        <v>16484268</v>
      </c>
      <c r="C547">
        <v>16484265</v>
      </c>
      <c r="D547">
        <v>15165537</v>
      </c>
      <c r="E547">
        <v>1</v>
      </c>
      <c r="F547">
        <v>1</v>
      </c>
      <c r="G547">
        <v>1</v>
      </c>
      <c r="H547">
        <v>3</v>
      </c>
      <c r="I547" t="s">
        <v>962</v>
      </c>
      <c r="J547" t="s">
        <v>963</v>
      </c>
      <c r="K547" t="s">
        <v>964</v>
      </c>
      <c r="L547">
        <v>1346</v>
      </c>
      <c r="N547">
        <v>1009</v>
      </c>
      <c r="O547" t="s">
        <v>550</v>
      </c>
      <c r="P547" t="s">
        <v>550</v>
      </c>
      <c r="Q547">
        <v>1</v>
      </c>
      <c r="X547">
        <v>6.0000000000000001E-3</v>
      </c>
      <c r="Y547">
        <v>44.97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0</v>
      </c>
      <c r="AF547" t="s">
        <v>4</v>
      </c>
      <c r="AG547">
        <v>6.0000000000000001E-3</v>
      </c>
      <c r="AH547">
        <v>2</v>
      </c>
      <c r="AI547">
        <v>16484268</v>
      </c>
      <c r="AJ547">
        <v>566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ROW(Source!A245)</f>
        <v>245</v>
      </c>
      <c r="B548">
        <v>16484269</v>
      </c>
      <c r="C548">
        <v>16484265</v>
      </c>
      <c r="D548">
        <v>15167269</v>
      </c>
      <c r="E548">
        <v>1</v>
      </c>
      <c r="F548">
        <v>1</v>
      </c>
      <c r="G548">
        <v>1</v>
      </c>
      <c r="H548">
        <v>3</v>
      </c>
      <c r="I548" t="s">
        <v>965</v>
      </c>
      <c r="J548" t="s">
        <v>966</v>
      </c>
      <c r="K548" t="s">
        <v>967</v>
      </c>
      <c r="L548">
        <v>1346</v>
      </c>
      <c r="N548">
        <v>1009</v>
      </c>
      <c r="O548" t="s">
        <v>550</v>
      </c>
      <c r="P548" t="s">
        <v>550</v>
      </c>
      <c r="Q548">
        <v>1</v>
      </c>
      <c r="X548">
        <v>1E-3</v>
      </c>
      <c r="Y548">
        <v>11.5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0</v>
      </c>
      <c r="AF548" t="s">
        <v>4</v>
      </c>
      <c r="AG548">
        <v>1E-3</v>
      </c>
      <c r="AH548">
        <v>2</v>
      </c>
      <c r="AI548">
        <v>16484269</v>
      </c>
      <c r="AJ548">
        <v>567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ROW(Source!A245)</f>
        <v>245</v>
      </c>
      <c r="B549">
        <v>16484270</v>
      </c>
      <c r="C549">
        <v>16484265</v>
      </c>
      <c r="D549">
        <v>15167588</v>
      </c>
      <c r="E549">
        <v>1</v>
      </c>
      <c r="F549">
        <v>1</v>
      </c>
      <c r="G549">
        <v>1</v>
      </c>
      <c r="H549">
        <v>3</v>
      </c>
      <c r="I549" t="s">
        <v>887</v>
      </c>
      <c r="J549" t="s">
        <v>888</v>
      </c>
      <c r="K549" t="s">
        <v>889</v>
      </c>
      <c r="L549">
        <v>1346</v>
      </c>
      <c r="N549">
        <v>1009</v>
      </c>
      <c r="O549" t="s">
        <v>550</v>
      </c>
      <c r="P549" t="s">
        <v>550</v>
      </c>
      <c r="Q549">
        <v>1</v>
      </c>
      <c r="X549">
        <v>1.2E-2</v>
      </c>
      <c r="Y549">
        <v>30.4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4</v>
      </c>
      <c r="AG549">
        <v>1.2E-2</v>
      </c>
      <c r="AH549">
        <v>2</v>
      </c>
      <c r="AI549">
        <v>16484270</v>
      </c>
      <c r="AJ549">
        <v>568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ROW(Source!A245)</f>
        <v>245</v>
      </c>
      <c r="B550">
        <v>16484271</v>
      </c>
      <c r="C550">
        <v>16484265</v>
      </c>
      <c r="D550">
        <v>15168752</v>
      </c>
      <c r="E550">
        <v>1</v>
      </c>
      <c r="F550">
        <v>1</v>
      </c>
      <c r="G550">
        <v>1</v>
      </c>
      <c r="H550">
        <v>3</v>
      </c>
      <c r="I550" t="s">
        <v>968</v>
      </c>
      <c r="J550" t="s">
        <v>969</v>
      </c>
      <c r="K550" t="s">
        <v>970</v>
      </c>
      <c r="L550">
        <v>1346</v>
      </c>
      <c r="N550">
        <v>1009</v>
      </c>
      <c r="O550" t="s">
        <v>550</v>
      </c>
      <c r="P550" t="s">
        <v>550</v>
      </c>
      <c r="Q550">
        <v>1</v>
      </c>
      <c r="X550">
        <v>7.0000000000000007E-2</v>
      </c>
      <c r="Y550">
        <v>10.57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4</v>
      </c>
      <c r="AG550">
        <v>7.0000000000000007E-2</v>
      </c>
      <c r="AH550">
        <v>2</v>
      </c>
      <c r="AI550">
        <v>16484271</v>
      </c>
      <c r="AJ550">
        <v>569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ROW(Source!A245)</f>
        <v>245</v>
      </c>
      <c r="B551">
        <v>16484272</v>
      </c>
      <c r="C551">
        <v>16484265</v>
      </c>
      <c r="D551">
        <v>15169942</v>
      </c>
      <c r="E551">
        <v>1</v>
      </c>
      <c r="F551">
        <v>1</v>
      </c>
      <c r="G551">
        <v>1</v>
      </c>
      <c r="H551">
        <v>3</v>
      </c>
      <c r="I551" t="s">
        <v>971</v>
      </c>
      <c r="J551" t="s">
        <v>972</v>
      </c>
      <c r="K551" t="s">
        <v>973</v>
      </c>
      <c r="L551">
        <v>1346</v>
      </c>
      <c r="N551">
        <v>1009</v>
      </c>
      <c r="O551" t="s">
        <v>550</v>
      </c>
      <c r="P551" t="s">
        <v>550</v>
      </c>
      <c r="Q551">
        <v>1</v>
      </c>
      <c r="X551">
        <v>4.9000000000000002E-2</v>
      </c>
      <c r="Y551">
        <v>9.0399999999999991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4</v>
      </c>
      <c r="AG551">
        <v>4.9000000000000002E-2</v>
      </c>
      <c r="AH551">
        <v>2</v>
      </c>
      <c r="AI551">
        <v>16484272</v>
      </c>
      <c r="AJ551">
        <v>570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ROW(Source!A245)</f>
        <v>245</v>
      </c>
      <c r="B552">
        <v>16484273</v>
      </c>
      <c r="C552">
        <v>16484265</v>
      </c>
      <c r="D552">
        <v>15170074</v>
      </c>
      <c r="E552">
        <v>1</v>
      </c>
      <c r="F552">
        <v>1</v>
      </c>
      <c r="G552">
        <v>1</v>
      </c>
      <c r="H552">
        <v>3</v>
      </c>
      <c r="I552" t="s">
        <v>890</v>
      </c>
      <c r="J552" t="s">
        <v>891</v>
      </c>
      <c r="K552" t="s">
        <v>892</v>
      </c>
      <c r="L552">
        <v>1355</v>
      </c>
      <c r="N552">
        <v>1010</v>
      </c>
      <c r="O552" t="s">
        <v>258</v>
      </c>
      <c r="P552" t="s">
        <v>258</v>
      </c>
      <c r="Q552">
        <v>100</v>
      </c>
      <c r="X552">
        <v>1.4E-2</v>
      </c>
      <c r="Y552">
        <v>86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4</v>
      </c>
      <c r="AG552">
        <v>1.4E-2</v>
      </c>
      <c r="AH552">
        <v>2</v>
      </c>
      <c r="AI552">
        <v>16484273</v>
      </c>
      <c r="AJ552">
        <v>571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ROW(Source!A245)</f>
        <v>245</v>
      </c>
      <c r="B553">
        <v>16484274</v>
      </c>
      <c r="C553">
        <v>16484265</v>
      </c>
      <c r="D553">
        <v>15170994</v>
      </c>
      <c r="E553">
        <v>1</v>
      </c>
      <c r="F553">
        <v>1</v>
      </c>
      <c r="G553">
        <v>1</v>
      </c>
      <c r="H553">
        <v>3</v>
      </c>
      <c r="I553" t="s">
        <v>974</v>
      </c>
      <c r="J553" t="s">
        <v>975</v>
      </c>
      <c r="K553" t="s">
        <v>976</v>
      </c>
      <c r="L553">
        <v>1346</v>
      </c>
      <c r="N553">
        <v>1009</v>
      </c>
      <c r="O553" t="s">
        <v>550</v>
      </c>
      <c r="P553" t="s">
        <v>550</v>
      </c>
      <c r="Q553">
        <v>1</v>
      </c>
      <c r="X553">
        <v>1E-3</v>
      </c>
      <c r="Y553">
        <v>133.05000000000001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4</v>
      </c>
      <c r="AG553">
        <v>1E-3</v>
      </c>
      <c r="AH553">
        <v>2</v>
      </c>
      <c r="AI553">
        <v>16484274</v>
      </c>
      <c r="AJ553">
        <v>572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ROW(Source!A245)</f>
        <v>245</v>
      </c>
      <c r="B554">
        <v>16484275</v>
      </c>
      <c r="C554">
        <v>16484265</v>
      </c>
      <c r="D554">
        <v>15188647</v>
      </c>
      <c r="E554">
        <v>1</v>
      </c>
      <c r="F554">
        <v>1</v>
      </c>
      <c r="G554">
        <v>1</v>
      </c>
      <c r="H554">
        <v>3</v>
      </c>
      <c r="I554" t="s">
        <v>977</v>
      </c>
      <c r="J554" t="s">
        <v>978</v>
      </c>
      <c r="K554" t="s">
        <v>979</v>
      </c>
      <c r="L554">
        <v>1348</v>
      </c>
      <c r="N554">
        <v>1009</v>
      </c>
      <c r="O554" t="s">
        <v>199</v>
      </c>
      <c r="P554" t="s">
        <v>199</v>
      </c>
      <c r="Q554">
        <v>1000</v>
      </c>
      <c r="X554">
        <v>1E-3</v>
      </c>
      <c r="Y554">
        <v>11500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4</v>
      </c>
      <c r="AG554">
        <v>1E-3</v>
      </c>
      <c r="AH554">
        <v>2</v>
      </c>
      <c r="AI554">
        <v>16484275</v>
      </c>
      <c r="AJ554">
        <v>573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ROW(Source!A245)</f>
        <v>245</v>
      </c>
      <c r="B555">
        <v>16484276</v>
      </c>
      <c r="C555">
        <v>16484265</v>
      </c>
      <c r="D555">
        <v>15203834</v>
      </c>
      <c r="E555">
        <v>1</v>
      </c>
      <c r="F555">
        <v>1</v>
      </c>
      <c r="G555">
        <v>1</v>
      </c>
      <c r="H555">
        <v>3</v>
      </c>
      <c r="I555" t="s">
        <v>893</v>
      </c>
      <c r="J555" t="s">
        <v>894</v>
      </c>
      <c r="K555" t="s">
        <v>895</v>
      </c>
      <c r="L555">
        <v>1346</v>
      </c>
      <c r="N555">
        <v>1009</v>
      </c>
      <c r="O555" t="s">
        <v>550</v>
      </c>
      <c r="P555" t="s">
        <v>550</v>
      </c>
      <c r="Q555">
        <v>1</v>
      </c>
      <c r="X555">
        <v>3.5999999999999997E-2</v>
      </c>
      <c r="Y555">
        <v>28.6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4</v>
      </c>
      <c r="AG555">
        <v>3.5999999999999997E-2</v>
      </c>
      <c r="AH555">
        <v>2</v>
      </c>
      <c r="AI555">
        <v>16484276</v>
      </c>
      <c r="AJ555">
        <v>574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ROW(Source!A245)</f>
        <v>245</v>
      </c>
      <c r="B556">
        <v>16484277</v>
      </c>
      <c r="C556">
        <v>16484265</v>
      </c>
      <c r="D556">
        <v>15203987</v>
      </c>
      <c r="E556">
        <v>1</v>
      </c>
      <c r="F556">
        <v>1</v>
      </c>
      <c r="G556">
        <v>1</v>
      </c>
      <c r="H556">
        <v>3</v>
      </c>
      <c r="I556" t="s">
        <v>941</v>
      </c>
      <c r="J556" t="s">
        <v>942</v>
      </c>
      <c r="K556" t="s">
        <v>943</v>
      </c>
      <c r="L556">
        <v>1346</v>
      </c>
      <c r="N556">
        <v>1009</v>
      </c>
      <c r="O556" t="s">
        <v>550</v>
      </c>
      <c r="P556" t="s">
        <v>550</v>
      </c>
      <c r="Q556">
        <v>1</v>
      </c>
      <c r="X556">
        <v>6.0000000000000001E-3</v>
      </c>
      <c r="Y556">
        <v>35.630000000000003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4</v>
      </c>
      <c r="AG556">
        <v>6.0000000000000001E-3</v>
      </c>
      <c r="AH556">
        <v>2</v>
      </c>
      <c r="AI556">
        <v>16484277</v>
      </c>
      <c r="AJ556">
        <v>575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ROW(Source!A245)</f>
        <v>245</v>
      </c>
      <c r="B557">
        <v>16484278</v>
      </c>
      <c r="C557">
        <v>16484265</v>
      </c>
      <c r="D557">
        <v>15217463</v>
      </c>
      <c r="E557">
        <v>1</v>
      </c>
      <c r="F557">
        <v>1</v>
      </c>
      <c r="G557">
        <v>1</v>
      </c>
      <c r="H557">
        <v>3</v>
      </c>
      <c r="I557" t="s">
        <v>896</v>
      </c>
      <c r="J557" t="s">
        <v>897</v>
      </c>
      <c r="K557" t="s">
        <v>898</v>
      </c>
      <c r="L557">
        <v>1358</v>
      </c>
      <c r="N557">
        <v>1010</v>
      </c>
      <c r="O557" t="s">
        <v>437</v>
      </c>
      <c r="P557" t="s">
        <v>437</v>
      </c>
      <c r="Q557">
        <v>10</v>
      </c>
      <c r="X557">
        <v>0.1</v>
      </c>
      <c r="Y557">
        <v>39</v>
      </c>
      <c r="Z557">
        <v>0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4</v>
      </c>
      <c r="AG557">
        <v>0.1</v>
      </c>
      <c r="AH557">
        <v>2</v>
      </c>
      <c r="AI557">
        <v>16484278</v>
      </c>
      <c r="AJ557">
        <v>576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ROW(Source!A245)</f>
        <v>245</v>
      </c>
      <c r="B558">
        <v>16484279</v>
      </c>
      <c r="C558">
        <v>16484265</v>
      </c>
      <c r="D558">
        <v>15164559</v>
      </c>
      <c r="E558">
        <v>17</v>
      </c>
      <c r="F558">
        <v>1</v>
      </c>
      <c r="G558">
        <v>1</v>
      </c>
      <c r="H558">
        <v>3</v>
      </c>
      <c r="I558" t="s">
        <v>908</v>
      </c>
      <c r="J558" t="s">
        <v>4</v>
      </c>
      <c r="K558" t="s">
        <v>909</v>
      </c>
      <c r="L558">
        <v>1374</v>
      </c>
      <c r="N558">
        <v>1013</v>
      </c>
      <c r="O558" t="s">
        <v>910</v>
      </c>
      <c r="P558" t="s">
        <v>910</v>
      </c>
      <c r="Q558">
        <v>1</v>
      </c>
      <c r="X558">
        <v>0.3</v>
      </c>
      <c r="Y558">
        <v>1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0</v>
      </c>
      <c r="AF558" t="s">
        <v>4</v>
      </c>
      <c r="AG558">
        <v>0.3</v>
      </c>
      <c r="AH558">
        <v>2</v>
      </c>
      <c r="AI558">
        <v>16484279</v>
      </c>
      <c r="AJ558">
        <v>578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ROW(Source!A248)</f>
        <v>248</v>
      </c>
      <c r="B559">
        <v>16672840</v>
      </c>
      <c r="C559">
        <v>16672839</v>
      </c>
      <c r="D559">
        <v>15446300</v>
      </c>
      <c r="E559">
        <v>1</v>
      </c>
      <c r="F559">
        <v>1</v>
      </c>
      <c r="G559">
        <v>1</v>
      </c>
      <c r="H559">
        <v>1</v>
      </c>
      <c r="I559" t="s">
        <v>693</v>
      </c>
      <c r="J559" t="s">
        <v>4</v>
      </c>
      <c r="K559" t="s">
        <v>694</v>
      </c>
      <c r="L559">
        <v>1191</v>
      </c>
      <c r="N559">
        <v>1013</v>
      </c>
      <c r="O559" t="s">
        <v>695</v>
      </c>
      <c r="P559" t="s">
        <v>695</v>
      </c>
      <c r="Q559">
        <v>1</v>
      </c>
      <c r="X559">
        <v>1.1200000000000001</v>
      </c>
      <c r="Y559">
        <v>0</v>
      </c>
      <c r="Z559">
        <v>0</v>
      </c>
      <c r="AA559">
        <v>0</v>
      </c>
      <c r="AB559">
        <v>9.92</v>
      </c>
      <c r="AC559">
        <v>0</v>
      </c>
      <c r="AD559">
        <v>1</v>
      </c>
      <c r="AE559">
        <v>1</v>
      </c>
      <c r="AF559" t="s">
        <v>4</v>
      </c>
      <c r="AG559">
        <v>1.1200000000000001</v>
      </c>
      <c r="AH559">
        <v>2</v>
      </c>
      <c r="AI559">
        <v>16672840</v>
      </c>
      <c r="AJ559">
        <v>579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ROW(Source!A248)</f>
        <v>248</v>
      </c>
      <c r="B560">
        <v>16672841</v>
      </c>
      <c r="C560">
        <v>16672839</v>
      </c>
      <c r="D560">
        <v>15169942</v>
      </c>
      <c r="E560">
        <v>1</v>
      </c>
      <c r="F560">
        <v>1</v>
      </c>
      <c r="G560">
        <v>1</v>
      </c>
      <c r="H560">
        <v>3</v>
      </c>
      <c r="I560" t="s">
        <v>971</v>
      </c>
      <c r="J560" t="s">
        <v>972</v>
      </c>
      <c r="K560" t="s">
        <v>973</v>
      </c>
      <c r="L560">
        <v>1346</v>
      </c>
      <c r="N560">
        <v>1009</v>
      </c>
      <c r="O560" t="s">
        <v>550</v>
      </c>
      <c r="P560" t="s">
        <v>550</v>
      </c>
      <c r="Q560">
        <v>1</v>
      </c>
      <c r="X560">
        <v>0.02</v>
      </c>
      <c r="Y560">
        <v>9.0399999999999991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4</v>
      </c>
      <c r="AG560">
        <v>0.02</v>
      </c>
      <c r="AH560">
        <v>2</v>
      </c>
      <c r="AI560">
        <v>16672841</v>
      </c>
      <c r="AJ560">
        <v>580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ROW(Source!A248)</f>
        <v>248</v>
      </c>
      <c r="B561">
        <v>16672842</v>
      </c>
      <c r="C561">
        <v>16672839</v>
      </c>
      <c r="D561">
        <v>15164559</v>
      </c>
      <c r="E561">
        <v>17</v>
      </c>
      <c r="F561">
        <v>1</v>
      </c>
      <c r="G561">
        <v>1</v>
      </c>
      <c r="H561">
        <v>3</v>
      </c>
      <c r="I561" t="s">
        <v>908</v>
      </c>
      <c r="J561" t="s">
        <v>4</v>
      </c>
      <c r="K561" t="s">
        <v>909</v>
      </c>
      <c r="L561">
        <v>1374</v>
      </c>
      <c r="N561">
        <v>1013</v>
      </c>
      <c r="O561" t="s">
        <v>910</v>
      </c>
      <c r="P561" t="s">
        <v>910</v>
      </c>
      <c r="Q561">
        <v>1</v>
      </c>
      <c r="X561">
        <v>0.22</v>
      </c>
      <c r="Y561">
        <v>1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4</v>
      </c>
      <c r="AG561">
        <v>0.22</v>
      </c>
      <c r="AH561">
        <v>2</v>
      </c>
      <c r="AI561">
        <v>16672842</v>
      </c>
      <c r="AJ561">
        <v>581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ROW(Source!A249)</f>
        <v>249</v>
      </c>
      <c r="B562">
        <v>16672840</v>
      </c>
      <c r="C562">
        <v>16672839</v>
      </c>
      <c r="D562">
        <v>15446300</v>
      </c>
      <c r="E562">
        <v>1</v>
      </c>
      <c r="F562">
        <v>1</v>
      </c>
      <c r="G562">
        <v>1</v>
      </c>
      <c r="H562">
        <v>1</v>
      </c>
      <c r="I562" t="s">
        <v>693</v>
      </c>
      <c r="J562" t="s">
        <v>4</v>
      </c>
      <c r="K562" t="s">
        <v>694</v>
      </c>
      <c r="L562">
        <v>1191</v>
      </c>
      <c r="N562">
        <v>1013</v>
      </c>
      <c r="O562" t="s">
        <v>695</v>
      </c>
      <c r="P562" t="s">
        <v>695</v>
      </c>
      <c r="Q562">
        <v>1</v>
      </c>
      <c r="X562">
        <v>1.1200000000000001</v>
      </c>
      <c r="Y562">
        <v>0</v>
      </c>
      <c r="Z562">
        <v>0</v>
      </c>
      <c r="AA562">
        <v>0</v>
      </c>
      <c r="AB562">
        <v>9.92</v>
      </c>
      <c r="AC562">
        <v>0</v>
      </c>
      <c r="AD562">
        <v>1</v>
      </c>
      <c r="AE562">
        <v>1</v>
      </c>
      <c r="AF562" t="s">
        <v>4</v>
      </c>
      <c r="AG562">
        <v>1.1200000000000001</v>
      </c>
      <c r="AH562">
        <v>2</v>
      </c>
      <c r="AI562">
        <v>16672840</v>
      </c>
      <c r="AJ562">
        <v>582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ROW(Source!A249)</f>
        <v>249</v>
      </c>
      <c r="B563">
        <v>16672841</v>
      </c>
      <c r="C563">
        <v>16672839</v>
      </c>
      <c r="D563">
        <v>15169942</v>
      </c>
      <c r="E563">
        <v>1</v>
      </c>
      <c r="F563">
        <v>1</v>
      </c>
      <c r="G563">
        <v>1</v>
      </c>
      <c r="H563">
        <v>3</v>
      </c>
      <c r="I563" t="s">
        <v>971</v>
      </c>
      <c r="J563" t="s">
        <v>972</v>
      </c>
      <c r="K563" t="s">
        <v>973</v>
      </c>
      <c r="L563">
        <v>1346</v>
      </c>
      <c r="N563">
        <v>1009</v>
      </c>
      <c r="O563" t="s">
        <v>550</v>
      </c>
      <c r="P563" t="s">
        <v>550</v>
      </c>
      <c r="Q563">
        <v>1</v>
      </c>
      <c r="X563">
        <v>0.02</v>
      </c>
      <c r="Y563">
        <v>9.0399999999999991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4</v>
      </c>
      <c r="AG563">
        <v>0.02</v>
      </c>
      <c r="AH563">
        <v>2</v>
      </c>
      <c r="AI563">
        <v>16672841</v>
      </c>
      <c r="AJ563">
        <v>583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ROW(Source!A249)</f>
        <v>249</v>
      </c>
      <c r="B564">
        <v>16672842</v>
      </c>
      <c r="C564">
        <v>16672839</v>
      </c>
      <c r="D564">
        <v>15164559</v>
      </c>
      <c r="E564">
        <v>17</v>
      </c>
      <c r="F564">
        <v>1</v>
      </c>
      <c r="G564">
        <v>1</v>
      </c>
      <c r="H564">
        <v>3</v>
      </c>
      <c r="I564" t="s">
        <v>908</v>
      </c>
      <c r="J564" t="s">
        <v>4</v>
      </c>
      <c r="K564" t="s">
        <v>909</v>
      </c>
      <c r="L564">
        <v>1374</v>
      </c>
      <c r="N564">
        <v>1013</v>
      </c>
      <c r="O564" t="s">
        <v>910</v>
      </c>
      <c r="P564" t="s">
        <v>910</v>
      </c>
      <c r="Q564">
        <v>1</v>
      </c>
      <c r="X564">
        <v>0.22</v>
      </c>
      <c r="Y564">
        <v>1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4</v>
      </c>
      <c r="AG564">
        <v>0.22</v>
      </c>
      <c r="AH564">
        <v>2</v>
      </c>
      <c r="AI564">
        <v>16672842</v>
      </c>
      <c r="AJ564">
        <v>584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ROW(Source!A250)</f>
        <v>250</v>
      </c>
      <c r="B565">
        <v>16484330</v>
      </c>
      <c r="C565">
        <v>16484320</v>
      </c>
      <c r="D565">
        <v>15446300</v>
      </c>
      <c r="E565">
        <v>1</v>
      </c>
      <c r="F565">
        <v>1</v>
      </c>
      <c r="G565">
        <v>1</v>
      </c>
      <c r="H565">
        <v>1</v>
      </c>
      <c r="I565" t="s">
        <v>693</v>
      </c>
      <c r="J565" t="s">
        <v>4</v>
      </c>
      <c r="K565" t="s">
        <v>694</v>
      </c>
      <c r="L565">
        <v>1191</v>
      </c>
      <c r="N565">
        <v>1013</v>
      </c>
      <c r="O565" t="s">
        <v>695</v>
      </c>
      <c r="P565" t="s">
        <v>695</v>
      </c>
      <c r="Q565">
        <v>1</v>
      </c>
      <c r="X565">
        <v>78.08</v>
      </c>
      <c r="Y565">
        <v>0</v>
      </c>
      <c r="Z565">
        <v>0</v>
      </c>
      <c r="AA565">
        <v>0</v>
      </c>
      <c r="AB565">
        <v>9.92</v>
      </c>
      <c r="AC565">
        <v>0</v>
      </c>
      <c r="AD565">
        <v>1</v>
      </c>
      <c r="AE565">
        <v>1</v>
      </c>
      <c r="AF565" t="s">
        <v>4</v>
      </c>
      <c r="AG565">
        <v>78.08</v>
      </c>
      <c r="AH565">
        <v>2</v>
      </c>
      <c r="AI565">
        <v>16484330</v>
      </c>
      <c r="AJ565">
        <v>585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ROW(Source!A250)</f>
        <v>250</v>
      </c>
      <c r="B566">
        <v>16484331</v>
      </c>
      <c r="C566">
        <v>16484320</v>
      </c>
      <c r="D566">
        <v>15430395</v>
      </c>
      <c r="E566">
        <v>1</v>
      </c>
      <c r="F566">
        <v>1</v>
      </c>
      <c r="G566">
        <v>1</v>
      </c>
      <c r="H566">
        <v>1</v>
      </c>
      <c r="I566" t="s">
        <v>696</v>
      </c>
      <c r="J566" t="s">
        <v>4</v>
      </c>
      <c r="K566" t="s">
        <v>697</v>
      </c>
      <c r="L566">
        <v>1191</v>
      </c>
      <c r="N566">
        <v>1013</v>
      </c>
      <c r="O566" t="s">
        <v>695</v>
      </c>
      <c r="P566" t="s">
        <v>695</v>
      </c>
      <c r="Q566">
        <v>1</v>
      </c>
      <c r="X566">
        <v>2.16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2</v>
      </c>
      <c r="AF566" t="s">
        <v>4</v>
      </c>
      <c r="AG566">
        <v>2.16</v>
      </c>
      <c r="AH566">
        <v>2</v>
      </c>
      <c r="AI566">
        <v>16484331</v>
      </c>
      <c r="AJ566">
        <v>586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ROW(Source!A250)</f>
        <v>250</v>
      </c>
      <c r="B567">
        <v>16484332</v>
      </c>
      <c r="C567">
        <v>16484320</v>
      </c>
      <c r="D567">
        <v>15247680</v>
      </c>
      <c r="E567">
        <v>1</v>
      </c>
      <c r="F567">
        <v>1</v>
      </c>
      <c r="G567">
        <v>1</v>
      </c>
      <c r="H567">
        <v>2</v>
      </c>
      <c r="I567" t="s">
        <v>726</v>
      </c>
      <c r="J567" t="s">
        <v>727</v>
      </c>
      <c r="K567" t="s">
        <v>728</v>
      </c>
      <c r="L567">
        <v>1368</v>
      </c>
      <c r="N567">
        <v>1011</v>
      </c>
      <c r="O567" t="s">
        <v>701</v>
      </c>
      <c r="P567" t="s">
        <v>701</v>
      </c>
      <c r="Q567">
        <v>1</v>
      </c>
      <c r="X567">
        <v>1.08</v>
      </c>
      <c r="Y567">
        <v>0</v>
      </c>
      <c r="Z567">
        <v>111.99</v>
      </c>
      <c r="AA567">
        <v>13.5</v>
      </c>
      <c r="AB567">
        <v>0</v>
      </c>
      <c r="AC567">
        <v>0</v>
      </c>
      <c r="AD567">
        <v>1</v>
      </c>
      <c r="AE567">
        <v>0</v>
      </c>
      <c r="AF567" t="s">
        <v>4</v>
      </c>
      <c r="AG567">
        <v>1.08</v>
      </c>
      <c r="AH567">
        <v>2</v>
      </c>
      <c r="AI567">
        <v>16484332</v>
      </c>
      <c r="AJ567">
        <v>587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ROW(Source!A250)</f>
        <v>250</v>
      </c>
      <c r="B568">
        <v>16484333</v>
      </c>
      <c r="C568">
        <v>16484320</v>
      </c>
      <c r="D568">
        <v>15249073</v>
      </c>
      <c r="E568">
        <v>1</v>
      </c>
      <c r="F568">
        <v>1</v>
      </c>
      <c r="G568">
        <v>1</v>
      </c>
      <c r="H568">
        <v>2</v>
      </c>
      <c r="I568" t="s">
        <v>698</v>
      </c>
      <c r="J568" t="s">
        <v>699</v>
      </c>
      <c r="K568" t="s">
        <v>700</v>
      </c>
      <c r="L568">
        <v>1368</v>
      </c>
      <c r="N568">
        <v>1011</v>
      </c>
      <c r="O568" t="s">
        <v>701</v>
      </c>
      <c r="P568" t="s">
        <v>701</v>
      </c>
      <c r="Q568">
        <v>1</v>
      </c>
      <c r="X568">
        <v>1.08</v>
      </c>
      <c r="Y568">
        <v>0</v>
      </c>
      <c r="Z568">
        <v>65.709999999999994</v>
      </c>
      <c r="AA568">
        <v>11.6</v>
      </c>
      <c r="AB568">
        <v>0</v>
      </c>
      <c r="AC568">
        <v>0</v>
      </c>
      <c r="AD568">
        <v>1</v>
      </c>
      <c r="AE568">
        <v>0</v>
      </c>
      <c r="AF568" t="s">
        <v>4</v>
      </c>
      <c r="AG568">
        <v>1.08</v>
      </c>
      <c r="AH568">
        <v>2</v>
      </c>
      <c r="AI568">
        <v>16484333</v>
      </c>
      <c r="AJ568">
        <v>588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ROW(Source!A250)</f>
        <v>250</v>
      </c>
      <c r="B569">
        <v>16484334</v>
      </c>
      <c r="C569">
        <v>16484320</v>
      </c>
      <c r="D569">
        <v>15167588</v>
      </c>
      <c r="E569">
        <v>1</v>
      </c>
      <c r="F569">
        <v>1</v>
      </c>
      <c r="G569">
        <v>1</v>
      </c>
      <c r="H569">
        <v>3</v>
      </c>
      <c r="I569" t="s">
        <v>887</v>
      </c>
      <c r="J569" t="s">
        <v>888</v>
      </c>
      <c r="K569" t="s">
        <v>889</v>
      </c>
      <c r="L569">
        <v>1346</v>
      </c>
      <c r="N569">
        <v>1009</v>
      </c>
      <c r="O569" t="s">
        <v>550</v>
      </c>
      <c r="P569" t="s">
        <v>550</v>
      </c>
      <c r="Q569">
        <v>1</v>
      </c>
      <c r="X569">
        <v>0.31</v>
      </c>
      <c r="Y569">
        <v>30.4</v>
      </c>
      <c r="Z569">
        <v>0</v>
      </c>
      <c r="AA569">
        <v>0</v>
      </c>
      <c r="AB569">
        <v>0</v>
      </c>
      <c r="AC569">
        <v>0</v>
      </c>
      <c r="AD569">
        <v>1</v>
      </c>
      <c r="AE569">
        <v>0</v>
      </c>
      <c r="AF569" t="s">
        <v>4</v>
      </c>
      <c r="AG569">
        <v>0.31</v>
      </c>
      <c r="AH569">
        <v>2</v>
      </c>
      <c r="AI569">
        <v>16484334</v>
      </c>
      <c r="AJ569">
        <v>589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ROW(Source!A250)</f>
        <v>250</v>
      </c>
      <c r="B570">
        <v>16484335</v>
      </c>
      <c r="C570">
        <v>16484320</v>
      </c>
      <c r="D570">
        <v>15169949</v>
      </c>
      <c r="E570">
        <v>1</v>
      </c>
      <c r="F570">
        <v>1</v>
      </c>
      <c r="G570">
        <v>1</v>
      </c>
      <c r="H570">
        <v>3</v>
      </c>
      <c r="I570" t="s">
        <v>919</v>
      </c>
      <c r="J570" t="s">
        <v>920</v>
      </c>
      <c r="K570" t="s">
        <v>921</v>
      </c>
      <c r="L570">
        <v>1348</v>
      </c>
      <c r="N570">
        <v>1009</v>
      </c>
      <c r="O570" t="s">
        <v>199</v>
      </c>
      <c r="P570" t="s">
        <v>199</v>
      </c>
      <c r="Q570">
        <v>1000</v>
      </c>
      <c r="X570">
        <v>3.0599999999999998E-3</v>
      </c>
      <c r="Y570">
        <v>12430</v>
      </c>
      <c r="Z570">
        <v>0</v>
      </c>
      <c r="AA570">
        <v>0</v>
      </c>
      <c r="AB570">
        <v>0</v>
      </c>
      <c r="AC570">
        <v>0</v>
      </c>
      <c r="AD570">
        <v>1</v>
      </c>
      <c r="AE570">
        <v>0</v>
      </c>
      <c r="AF570" t="s">
        <v>4</v>
      </c>
      <c r="AG570">
        <v>3.0599999999999998E-3</v>
      </c>
      <c r="AH570">
        <v>2</v>
      </c>
      <c r="AI570">
        <v>16484335</v>
      </c>
      <c r="AJ570">
        <v>590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ROW(Source!A250)</f>
        <v>250</v>
      </c>
      <c r="B571">
        <v>16484336</v>
      </c>
      <c r="C571">
        <v>16484320</v>
      </c>
      <c r="D571">
        <v>15170074</v>
      </c>
      <c r="E571">
        <v>1</v>
      </c>
      <c r="F571">
        <v>1</v>
      </c>
      <c r="G571">
        <v>1</v>
      </c>
      <c r="H571">
        <v>3</v>
      </c>
      <c r="I571" t="s">
        <v>890</v>
      </c>
      <c r="J571" t="s">
        <v>891</v>
      </c>
      <c r="K571" t="s">
        <v>892</v>
      </c>
      <c r="L571">
        <v>1355</v>
      </c>
      <c r="N571">
        <v>1010</v>
      </c>
      <c r="O571" t="s">
        <v>258</v>
      </c>
      <c r="P571" t="s">
        <v>258</v>
      </c>
      <c r="Q571">
        <v>100</v>
      </c>
      <c r="X571">
        <v>4.08</v>
      </c>
      <c r="Y571">
        <v>86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4</v>
      </c>
      <c r="AG571">
        <v>4.08</v>
      </c>
      <c r="AH571">
        <v>2</v>
      </c>
      <c r="AI571">
        <v>16484336</v>
      </c>
      <c r="AJ571">
        <v>591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ROW(Source!A250)</f>
        <v>250</v>
      </c>
      <c r="B572">
        <v>16484337</v>
      </c>
      <c r="C572">
        <v>16484320</v>
      </c>
      <c r="D572">
        <v>15221296</v>
      </c>
      <c r="E572">
        <v>1</v>
      </c>
      <c r="F572">
        <v>1</v>
      </c>
      <c r="G572">
        <v>1</v>
      </c>
      <c r="H572">
        <v>3</v>
      </c>
      <c r="I572" t="s">
        <v>922</v>
      </c>
      <c r="J572" t="s">
        <v>923</v>
      </c>
      <c r="K572" t="s">
        <v>924</v>
      </c>
      <c r="L572">
        <v>1355</v>
      </c>
      <c r="N572">
        <v>1010</v>
      </c>
      <c r="O572" t="s">
        <v>258</v>
      </c>
      <c r="P572" t="s">
        <v>258</v>
      </c>
      <c r="Q572">
        <v>100</v>
      </c>
      <c r="X572">
        <v>1.02</v>
      </c>
      <c r="Y572">
        <v>100</v>
      </c>
      <c r="Z572">
        <v>0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4</v>
      </c>
      <c r="AG572">
        <v>1.02</v>
      </c>
      <c r="AH572">
        <v>2</v>
      </c>
      <c r="AI572">
        <v>16484337</v>
      </c>
      <c r="AJ572">
        <v>593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ROW(Source!A250)</f>
        <v>250</v>
      </c>
      <c r="B573">
        <v>16484338</v>
      </c>
      <c r="C573">
        <v>16484320</v>
      </c>
      <c r="D573">
        <v>15164559</v>
      </c>
      <c r="E573">
        <v>17</v>
      </c>
      <c r="F573">
        <v>1</v>
      </c>
      <c r="G573">
        <v>1</v>
      </c>
      <c r="H573">
        <v>3</v>
      </c>
      <c r="I573" t="s">
        <v>908</v>
      </c>
      <c r="J573" t="s">
        <v>4</v>
      </c>
      <c r="K573" t="s">
        <v>909</v>
      </c>
      <c r="L573">
        <v>1374</v>
      </c>
      <c r="N573">
        <v>1013</v>
      </c>
      <c r="O573" t="s">
        <v>910</v>
      </c>
      <c r="P573" t="s">
        <v>910</v>
      </c>
      <c r="Q573">
        <v>1</v>
      </c>
      <c r="X573">
        <v>15.49</v>
      </c>
      <c r="Y573">
        <v>1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4</v>
      </c>
      <c r="AG573">
        <v>15.49</v>
      </c>
      <c r="AH573">
        <v>2</v>
      </c>
      <c r="AI573">
        <v>16484338</v>
      </c>
      <c r="AJ573">
        <v>594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ROW(Source!A251)</f>
        <v>251</v>
      </c>
      <c r="B574">
        <v>16484330</v>
      </c>
      <c r="C574">
        <v>16484320</v>
      </c>
      <c r="D574">
        <v>15446300</v>
      </c>
      <c r="E574">
        <v>1</v>
      </c>
      <c r="F574">
        <v>1</v>
      </c>
      <c r="G574">
        <v>1</v>
      </c>
      <c r="H574">
        <v>1</v>
      </c>
      <c r="I574" t="s">
        <v>693</v>
      </c>
      <c r="J574" t="s">
        <v>4</v>
      </c>
      <c r="K574" t="s">
        <v>694</v>
      </c>
      <c r="L574">
        <v>1191</v>
      </c>
      <c r="N574">
        <v>1013</v>
      </c>
      <c r="O574" t="s">
        <v>695</v>
      </c>
      <c r="P574" t="s">
        <v>695</v>
      </c>
      <c r="Q574">
        <v>1</v>
      </c>
      <c r="X574">
        <v>78.08</v>
      </c>
      <c r="Y574">
        <v>0</v>
      </c>
      <c r="Z574">
        <v>0</v>
      </c>
      <c r="AA574">
        <v>0</v>
      </c>
      <c r="AB574">
        <v>9.92</v>
      </c>
      <c r="AC574">
        <v>0</v>
      </c>
      <c r="AD574">
        <v>1</v>
      </c>
      <c r="AE574">
        <v>1</v>
      </c>
      <c r="AF574" t="s">
        <v>4</v>
      </c>
      <c r="AG574">
        <v>78.08</v>
      </c>
      <c r="AH574">
        <v>2</v>
      </c>
      <c r="AI574">
        <v>16484330</v>
      </c>
      <c r="AJ574">
        <v>595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ROW(Source!A251)</f>
        <v>251</v>
      </c>
      <c r="B575">
        <v>16484331</v>
      </c>
      <c r="C575">
        <v>16484320</v>
      </c>
      <c r="D575">
        <v>15430395</v>
      </c>
      <c r="E575">
        <v>1</v>
      </c>
      <c r="F575">
        <v>1</v>
      </c>
      <c r="G575">
        <v>1</v>
      </c>
      <c r="H575">
        <v>1</v>
      </c>
      <c r="I575" t="s">
        <v>696</v>
      </c>
      <c r="J575" t="s">
        <v>4</v>
      </c>
      <c r="K575" t="s">
        <v>697</v>
      </c>
      <c r="L575">
        <v>1191</v>
      </c>
      <c r="N575">
        <v>1013</v>
      </c>
      <c r="O575" t="s">
        <v>695</v>
      </c>
      <c r="P575" t="s">
        <v>695</v>
      </c>
      <c r="Q575">
        <v>1</v>
      </c>
      <c r="X575">
        <v>2.16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2</v>
      </c>
      <c r="AF575" t="s">
        <v>4</v>
      </c>
      <c r="AG575">
        <v>2.16</v>
      </c>
      <c r="AH575">
        <v>2</v>
      </c>
      <c r="AI575">
        <v>16484331</v>
      </c>
      <c r="AJ575">
        <v>596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ROW(Source!A251)</f>
        <v>251</v>
      </c>
      <c r="B576">
        <v>16484332</v>
      </c>
      <c r="C576">
        <v>16484320</v>
      </c>
      <c r="D576">
        <v>15247680</v>
      </c>
      <c r="E576">
        <v>1</v>
      </c>
      <c r="F576">
        <v>1</v>
      </c>
      <c r="G576">
        <v>1</v>
      </c>
      <c r="H576">
        <v>2</v>
      </c>
      <c r="I576" t="s">
        <v>726</v>
      </c>
      <c r="J576" t="s">
        <v>727</v>
      </c>
      <c r="K576" t="s">
        <v>728</v>
      </c>
      <c r="L576">
        <v>1368</v>
      </c>
      <c r="N576">
        <v>1011</v>
      </c>
      <c r="O576" t="s">
        <v>701</v>
      </c>
      <c r="P576" t="s">
        <v>701</v>
      </c>
      <c r="Q576">
        <v>1</v>
      </c>
      <c r="X576">
        <v>1.08</v>
      </c>
      <c r="Y576">
        <v>0</v>
      </c>
      <c r="Z576">
        <v>111.99</v>
      </c>
      <c r="AA576">
        <v>13.5</v>
      </c>
      <c r="AB576">
        <v>0</v>
      </c>
      <c r="AC576">
        <v>0</v>
      </c>
      <c r="AD576">
        <v>1</v>
      </c>
      <c r="AE576">
        <v>0</v>
      </c>
      <c r="AF576" t="s">
        <v>4</v>
      </c>
      <c r="AG576">
        <v>1.08</v>
      </c>
      <c r="AH576">
        <v>2</v>
      </c>
      <c r="AI576">
        <v>16484332</v>
      </c>
      <c r="AJ576">
        <v>597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ROW(Source!A251)</f>
        <v>251</v>
      </c>
      <c r="B577">
        <v>16484333</v>
      </c>
      <c r="C577">
        <v>16484320</v>
      </c>
      <c r="D577">
        <v>15249073</v>
      </c>
      <c r="E577">
        <v>1</v>
      </c>
      <c r="F577">
        <v>1</v>
      </c>
      <c r="G577">
        <v>1</v>
      </c>
      <c r="H577">
        <v>2</v>
      </c>
      <c r="I577" t="s">
        <v>698</v>
      </c>
      <c r="J577" t="s">
        <v>699</v>
      </c>
      <c r="K577" t="s">
        <v>700</v>
      </c>
      <c r="L577">
        <v>1368</v>
      </c>
      <c r="N577">
        <v>1011</v>
      </c>
      <c r="O577" t="s">
        <v>701</v>
      </c>
      <c r="P577" t="s">
        <v>701</v>
      </c>
      <c r="Q577">
        <v>1</v>
      </c>
      <c r="X577">
        <v>1.08</v>
      </c>
      <c r="Y577">
        <v>0</v>
      </c>
      <c r="Z577">
        <v>65.709999999999994</v>
      </c>
      <c r="AA577">
        <v>11.6</v>
      </c>
      <c r="AB577">
        <v>0</v>
      </c>
      <c r="AC577">
        <v>0</v>
      </c>
      <c r="AD577">
        <v>1</v>
      </c>
      <c r="AE577">
        <v>0</v>
      </c>
      <c r="AF577" t="s">
        <v>4</v>
      </c>
      <c r="AG577">
        <v>1.08</v>
      </c>
      <c r="AH577">
        <v>2</v>
      </c>
      <c r="AI577">
        <v>16484333</v>
      </c>
      <c r="AJ577">
        <v>598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ROW(Source!A251)</f>
        <v>251</v>
      </c>
      <c r="B578">
        <v>16484334</v>
      </c>
      <c r="C578">
        <v>16484320</v>
      </c>
      <c r="D578">
        <v>15167588</v>
      </c>
      <c r="E578">
        <v>1</v>
      </c>
      <c r="F578">
        <v>1</v>
      </c>
      <c r="G578">
        <v>1</v>
      </c>
      <c r="H578">
        <v>3</v>
      </c>
      <c r="I578" t="s">
        <v>887</v>
      </c>
      <c r="J578" t="s">
        <v>888</v>
      </c>
      <c r="K578" t="s">
        <v>889</v>
      </c>
      <c r="L578">
        <v>1346</v>
      </c>
      <c r="N578">
        <v>1009</v>
      </c>
      <c r="O578" t="s">
        <v>550</v>
      </c>
      <c r="P578" t="s">
        <v>550</v>
      </c>
      <c r="Q578">
        <v>1</v>
      </c>
      <c r="X578">
        <v>0.31</v>
      </c>
      <c r="Y578">
        <v>30.4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4</v>
      </c>
      <c r="AG578">
        <v>0.31</v>
      </c>
      <c r="AH578">
        <v>2</v>
      </c>
      <c r="AI578">
        <v>16484334</v>
      </c>
      <c r="AJ578">
        <v>599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ROW(Source!A251)</f>
        <v>251</v>
      </c>
      <c r="B579">
        <v>16484335</v>
      </c>
      <c r="C579">
        <v>16484320</v>
      </c>
      <c r="D579">
        <v>15169949</v>
      </c>
      <c r="E579">
        <v>1</v>
      </c>
      <c r="F579">
        <v>1</v>
      </c>
      <c r="G579">
        <v>1</v>
      </c>
      <c r="H579">
        <v>3</v>
      </c>
      <c r="I579" t="s">
        <v>919</v>
      </c>
      <c r="J579" t="s">
        <v>920</v>
      </c>
      <c r="K579" t="s">
        <v>921</v>
      </c>
      <c r="L579">
        <v>1348</v>
      </c>
      <c r="N579">
        <v>1009</v>
      </c>
      <c r="O579" t="s">
        <v>199</v>
      </c>
      <c r="P579" t="s">
        <v>199</v>
      </c>
      <c r="Q579">
        <v>1000</v>
      </c>
      <c r="X579">
        <v>3.0599999999999998E-3</v>
      </c>
      <c r="Y579">
        <v>12430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4</v>
      </c>
      <c r="AG579">
        <v>3.0599999999999998E-3</v>
      </c>
      <c r="AH579">
        <v>2</v>
      </c>
      <c r="AI579">
        <v>16484335</v>
      </c>
      <c r="AJ579">
        <v>600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ROW(Source!A251)</f>
        <v>251</v>
      </c>
      <c r="B580">
        <v>16484336</v>
      </c>
      <c r="C580">
        <v>16484320</v>
      </c>
      <c r="D580">
        <v>15170074</v>
      </c>
      <c r="E580">
        <v>1</v>
      </c>
      <c r="F580">
        <v>1</v>
      </c>
      <c r="G580">
        <v>1</v>
      </c>
      <c r="H580">
        <v>3</v>
      </c>
      <c r="I580" t="s">
        <v>890</v>
      </c>
      <c r="J580" t="s">
        <v>891</v>
      </c>
      <c r="K580" t="s">
        <v>892</v>
      </c>
      <c r="L580">
        <v>1355</v>
      </c>
      <c r="N580">
        <v>1010</v>
      </c>
      <c r="O580" t="s">
        <v>258</v>
      </c>
      <c r="P580" t="s">
        <v>258</v>
      </c>
      <c r="Q580">
        <v>100</v>
      </c>
      <c r="X580">
        <v>4.08</v>
      </c>
      <c r="Y580">
        <v>86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4</v>
      </c>
      <c r="AG580">
        <v>4.08</v>
      </c>
      <c r="AH580">
        <v>2</v>
      </c>
      <c r="AI580">
        <v>16484336</v>
      </c>
      <c r="AJ580">
        <v>601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ROW(Source!A251)</f>
        <v>251</v>
      </c>
      <c r="B581">
        <v>16484337</v>
      </c>
      <c r="C581">
        <v>16484320</v>
      </c>
      <c r="D581">
        <v>15221296</v>
      </c>
      <c r="E581">
        <v>1</v>
      </c>
      <c r="F581">
        <v>1</v>
      </c>
      <c r="G581">
        <v>1</v>
      </c>
      <c r="H581">
        <v>3</v>
      </c>
      <c r="I581" t="s">
        <v>922</v>
      </c>
      <c r="J581" t="s">
        <v>923</v>
      </c>
      <c r="K581" t="s">
        <v>924</v>
      </c>
      <c r="L581">
        <v>1355</v>
      </c>
      <c r="N581">
        <v>1010</v>
      </c>
      <c r="O581" t="s">
        <v>258</v>
      </c>
      <c r="P581" t="s">
        <v>258</v>
      </c>
      <c r="Q581">
        <v>100</v>
      </c>
      <c r="X581">
        <v>1.02</v>
      </c>
      <c r="Y581">
        <v>100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0</v>
      </c>
      <c r="AF581" t="s">
        <v>4</v>
      </c>
      <c r="AG581">
        <v>1.02</v>
      </c>
      <c r="AH581">
        <v>2</v>
      </c>
      <c r="AI581">
        <v>16484337</v>
      </c>
      <c r="AJ581">
        <v>603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ROW(Source!A251)</f>
        <v>251</v>
      </c>
      <c r="B582">
        <v>16484338</v>
      </c>
      <c r="C582">
        <v>16484320</v>
      </c>
      <c r="D582">
        <v>15164559</v>
      </c>
      <c r="E582">
        <v>17</v>
      </c>
      <c r="F582">
        <v>1</v>
      </c>
      <c r="G582">
        <v>1</v>
      </c>
      <c r="H582">
        <v>3</v>
      </c>
      <c r="I582" t="s">
        <v>908</v>
      </c>
      <c r="J582" t="s">
        <v>4</v>
      </c>
      <c r="K582" t="s">
        <v>909</v>
      </c>
      <c r="L582">
        <v>1374</v>
      </c>
      <c r="N582">
        <v>1013</v>
      </c>
      <c r="O582" t="s">
        <v>910</v>
      </c>
      <c r="P582" t="s">
        <v>910</v>
      </c>
      <c r="Q582">
        <v>1</v>
      </c>
      <c r="X582">
        <v>15.49</v>
      </c>
      <c r="Y582">
        <v>1</v>
      </c>
      <c r="Z582">
        <v>0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4</v>
      </c>
      <c r="AG582">
        <v>15.49</v>
      </c>
      <c r="AH582">
        <v>2</v>
      </c>
      <c r="AI582">
        <v>16484338</v>
      </c>
      <c r="AJ582">
        <v>604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ROW(Source!A254)</f>
        <v>254</v>
      </c>
      <c r="B583">
        <v>16484347</v>
      </c>
      <c r="C583">
        <v>16484342</v>
      </c>
      <c r="D583">
        <v>15885198</v>
      </c>
      <c r="E583">
        <v>1</v>
      </c>
      <c r="F583">
        <v>1</v>
      </c>
      <c r="G583">
        <v>1</v>
      </c>
      <c r="H583">
        <v>1</v>
      </c>
      <c r="I583" t="s">
        <v>980</v>
      </c>
      <c r="J583" t="s">
        <v>4</v>
      </c>
      <c r="K583" t="s">
        <v>981</v>
      </c>
      <c r="L583">
        <v>1191</v>
      </c>
      <c r="N583">
        <v>1013</v>
      </c>
      <c r="O583" t="s">
        <v>695</v>
      </c>
      <c r="P583" t="s">
        <v>695</v>
      </c>
      <c r="Q583">
        <v>1</v>
      </c>
      <c r="X583">
        <v>0.16</v>
      </c>
      <c r="Y583">
        <v>0</v>
      </c>
      <c r="Z583">
        <v>0</v>
      </c>
      <c r="AA583">
        <v>0</v>
      </c>
      <c r="AB583">
        <v>12.92</v>
      </c>
      <c r="AC583">
        <v>0</v>
      </c>
      <c r="AD583">
        <v>1</v>
      </c>
      <c r="AE583">
        <v>1</v>
      </c>
      <c r="AF583" t="s">
        <v>41</v>
      </c>
      <c r="AG583">
        <v>0.128</v>
      </c>
      <c r="AH583">
        <v>2</v>
      </c>
      <c r="AI583">
        <v>16484347</v>
      </c>
      <c r="AJ583">
        <v>605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ROW(Source!A254)</f>
        <v>254</v>
      </c>
      <c r="B584">
        <v>16484348</v>
      </c>
      <c r="C584">
        <v>16484342</v>
      </c>
      <c r="D584">
        <v>15884235</v>
      </c>
      <c r="E584">
        <v>1</v>
      </c>
      <c r="F584">
        <v>1</v>
      </c>
      <c r="G584">
        <v>1</v>
      </c>
      <c r="H584">
        <v>1</v>
      </c>
      <c r="I584" t="s">
        <v>982</v>
      </c>
      <c r="J584" t="s">
        <v>4</v>
      </c>
      <c r="K584" t="s">
        <v>983</v>
      </c>
      <c r="L584">
        <v>1191</v>
      </c>
      <c r="N584">
        <v>1013</v>
      </c>
      <c r="O584" t="s">
        <v>695</v>
      </c>
      <c r="P584" t="s">
        <v>695</v>
      </c>
      <c r="Q584">
        <v>1</v>
      </c>
      <c r="X584">
        <v>0.16</v>
      </c>
      <c r="Y584">
        <v>0</v>
      </c>
      <c r="Z584">
        <v>0</v>
      </c>
      <c r="AA584">
        <v>0</v>
      </c>
      <c r="AB584">
        <v>12.69</v>
      </c>
      <c r="AC584">
        <v>0</v>
      </c>
      <c r="AD584">
        <v>1</v>
      </c>
      <c r="AE584">
        <v>1</v>
      </c>
      <c r="AF584" t="s">
        <v>41</v>
      </c>
      <c r="AG584">
        <v>0.128</v>
      </c>
      <c r="AH584">
        <v>2</v>
      </c>
      <c r="AI584">
        <v>16484348</v>
      </c>
      <c r="AJ584">
        <v>606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ROW(Source!A255)</f>
        <v>255</v>
      </c>
      <c r="B585">
        <v>16484347</v>
      </c>
      <c r="C585">
        <v>16484342</v>
      </c>
      <c r="D585">
        <v>15885198</v>
      </c>
      <c r="E585">
        <v>1</v>
      </c>
      <c r="F585">
        <v>1</v>
      </c>
      <c r="G585">
        <v>1</v>
      </c>
      <c r="H585">
        <v>1</v>
      </c>
      <c r="I585" t="s">
        <v>980</v>
      </c>
      <c r="J585" t="s">
        <v>4</v>
      </c>
      <c r="K585" t="s">
        <v>981</v>
      </c>
      <c r="L585">
        <v>1191</v>
      </c>
      <c r="N585">
        <v>1013</v>
      </c>
      <c r="O585" t="s">
        <v>695</v>
      </c>
      <c r="P585" t="s">
        <v>695</v>
      </c>
      <c r="Q585">
        <v>1</v>
      </c>
      <c r="X585">
        <v>0.16</v>
      </c>
      <c r="Y585">
        <v>0</v>
      </c>
      <c r="Z585">
        <v>0</v>
      </c>
      <c r="AA585">
        <v>0</v>
      </c>
      <c r="AB585">
        <v>12.92</v>
      </c>
      <c r="AC585">
        <v>0</v>
      </c>
      <c r="AD585">
        <v>1</v>
      </c>
      <c r="AE585">
        <v>1</v>
      </c>
      <c r="AF585" t="s">
        <v>41</v>
      </c>
      <c r="AG585">
        <v>0.128</v>
      </c>
      <c r="AH585">
        <v>2</v>
      </c>
      <c r="AI585">
        <v>16484347</v>
      </c>
      <c r="AJ585">
        <v>607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ROW(Source!A255)</f>
        <v>255</v>
      </c>
      <c r="B586">
        <v>16484348</v>
      </c>
      <c r="C586">
        <v>16484342</v>
      </c>
      <c r="D586">
        <v>15884235</v>
      </c>
      <c r="E586">
        <v>1</v>
      </c>
      <c r="F586">
        <v>1</v>
      </c>
      <c r="G586">
        <v>1</v>
      </c>
      <c r="H586">
        <v>1</v>
      </c>
      <c r="I586" t="s">
        <v>982</v>
      </c>
      <c r="J586" t="s">
        <v>4</v>
      </c>
      <c r="K586" t="s">
        <v>983</v>
      </c>
      <c r="L586">
        <v>1191</v>
      </c>
      <c r="N586">
        <v>1013</v>
      </c>
      <c r="O586" t="s">
        <v>695</v>
      </c>
      <c r="P586" t="s">
        <v>695</v>
      </c>
      <c r="Q586">
        <v>1</v>
      </c>
      <c r="X586">
        <v>0.16</v>
      </c>
      <c r="Y586">
        <v>0</v>
      </c>
      <c r="Z586">
        <v>0</v>
      </c>
      <c r="AA586">
        <v>0</v>
      </c>
      <c r="AB586">
        <v>12.69</v>
      </c>
      <c r="AC586">
        <v>0</v>
      </c>
      <c r="AD586">
        <v>1</v>
      </c>
      <c r="AE586">
        <v>1</v>
      </c>
      <c r="AF586" t="s">
        <v>41</v>
      </c>
      <c r="AG586">
        <v>0.128</v>
      </c>
      <c r="AH586">
        <v>2</v>
      </c>
      <c r="AI586">
        <v>16484348</v>
      </c>
      <c r="AJ586">
        <v>608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ROW(Source!A256)</f>
        <v>256</v>
      </c>
      <c r="B587">
        <v>16484350</v>
      </c>
      <c r="C587">
        <v>16484349</v>
      </c>
      <c r="D587">
        <v>15885198</v>
      </c>
      <c r="E587">
        <v>1</v>
      </c>
      <c r="F587">
        <v>1</v>
      </c>
      <c r="G587">
        <v>1</v>
      </c>
      <c r="H587">
        <v>1</v>
      </c>
      <c r="I587" t="s">
        <v>980</v>
      </c>
      <c r="J587" t="s">
        <v>4</v>
      </c>
      <c r="K587" t="s">
        <v>981</v>
      </c>
      <c r="L587">
        <v>1191</v>
      </c>
      <c r="N587">
        <v>1013</v>
      </c>
      <c r="O587" t="s">
        <v>695</v>
      </c>
      <c r="P587" t="s">
        <v>695</v>
      </c>
      <c r="Q587">
        <v>1</v>
      </c>
      <c r="X587">
        <v>6.48</v>
      </c>
      <c r="Y587">
        <v>0</v>
      </c>
      <c r="Z587">
        <v>0</v>
      </c>
      <c r="AA587">
        <v>0</v>
      </c>
      <c r="AB587">
        <v>12.92</v>
      </c>
      <c r="AC587">
        <v>0</v>
      </c>
      <c r="AD587">
        <v>1</v>
      </c>
      <c r="AE587">
        <v>1</v>
      </c>
      <c r="AF587" t="s">
        <v>41</v>
      </c>
      <c r="AG587">
        <v>5.1840000000000011</v>
      </c>
      <c r="AH587">
        <v>2</v>
      </c>
      <c r="AI587">
        <v>16484350</v>
      </c>
      <c r="AJ587">
        <v>609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ROW(Source!A256)</f>
        <v>256</v>
      </c>
      <c r="B588">
        <v>16484351</v>
      </c>
      <c r="C588">
        <v>16484349</v>
      </c>
      <c r="D588">
        <v>15884235</v>
      </c>
      <c r="E588">
        <v>1</v>
      </c>
      <c r="F588">
        <v>1</v>
      </c>
      <c r="G588">
        <v>1</v>
      </c>
      <c r="H588">
        <v>1</v>
      </c>
      <c r="I588" t="s">
        <v>982</v>
      </c>
      <c r="J588" t="s">
        <v>4</v>
      </c>
      <c r="K588" t="s">
        <v>983</v>
      </c>
      <c r="L588">
        <v>1191</v>
      </c>
      <c r="N588">
        <v>1013</v>
      </c>
      <c r="O588" t="s">
        <v>695</v>
      </c>
      <c r="P588" t="s">
        <v>695</v>
      </c>
      <c r="Q588">
        <v>1</v>
      </c>
      <c r="X588">
        <v>6.48</v>
      </c>
      <c r="Y588">
        <v>0</v>
      </c>
      <c r="Z588">
        <v>0</v>
      </c>
      <c r="AA588">
        <v>0</v>
      </c>
      <c r="AB588">
        <v>12.69</v>
      </c>
      <c r="AC588">
        <v>0</v>
      </c>
      <c r="AD588">
        <v>1</v>
      </c>
      <c r="AE588">
        <v>1</v>
      </c>
      <c r="AF588" t="s">
        <v>41</v>
      </c>
      <c r="AG588">
        <v>5.1840000000000011</v>
      </c>
      <c r="AH588">
        <v>2</v>
      </c>
      <c r="AI588">
        <v>16484351</v>
      </c>
      <c r="AJ588">
        <v>610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ROW(Source!A257)</f>
        <v>257</v>
      </c>
      <c r="B589">
        <v>16484350</v>
      </c>
      <c r="C589">
        <v>16484349</v>
      </c>
      <c r="D589">
        <v>15885198</v>
      </c>
      <c r="E589">
        <v>1</v>
      </c>
      <c r="F589">
        <v>1</v>
      </c>
      <c r="G589">
        <v>1</v>
      </c>
      <c r="H589">
        <v>1</v>
      </c>
      <c r="I589" t="s">
        <v>980</v>
      </c>
      <c r="J589" t="s">
        <v>4</v>
      </c>
      <c r="K589" t="s">
        <v>981</v>
      </c>
      <c r="L589">
        <v>1191</v>
      </c>
      <c r="N589">
        <v>1013</v>
      </c>
      <c r="O589" t="s">
        <v>695</v>
      </c>
      <c r="P589" t="s">
        <v>695</v>
      </c>
      <c r="Q589">
        <v>1</v>
      </c>
      <c r="X589">
        <v>6.48</v>
      </c>
      <c r="Y589">
        <v>0</v>
      </c>
      <c r="Z589">
        <v>0</v>
      </c>
      <c r="AA589">
        <v>0</v>
      </c>
      <c r="AB589">
        <v>12.92</v>
      </c>
      <c r="AC589">
        <v>0</v>
      </c>
      <c r="AD589">
        <v>1</v>
      </c>
      <c r="AE589">
        <v>1</v>
      </c>
      <c r="AF589" t="s">
        <v>41</v>
      </c>
      <c r="AG589">
        <v>5.1840000000000011</v>
      </c>
      <c r="AH589">
        <v>2</v>
      </c>
      <c r="AI589">
        <v>16484350</v>
      </c>
      <c r="AJ589">
        <v>611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ROW(Source!A257)</f>
        <v>257</v>
      </c>
      <c r="B590">
        <v>16484351</v>
      </c>
      <c r="C590">
        <v>16484349</v>
      </c>
      <c r="D590">
        <v>15884235</v>
      </c>
      <c r="E590">
        <v>1</v>
      </c>
      <c r="F590">
        <v>1</v>
      </c>
      <c r="G590">
        <v>1</v>
      </c>
      <c r="H590">
        <v>1</v>
      </c>
      <c r="I590" t="s">
        <v>982</v>
      </c>
      <c r="J590" t="s">
        <v>4</v>
      </c>
      <c r="K590" t="s">
        <v>983</v>
      </c>
      <c r="L590">
        <v>1191</v>
      </c>
      <c r="N590">
        <v>1013</v>
      </c>
      <c r="O590" t="s">
        <v>695</v>
      </c>
      <c r="P590" t="s">
        <v>695</v>
      </c>
      <c r="Q590">
        <v>1</v>
      </c>
      <c r="X590">
        <v>6.48</v>
      </c>
      <c r="Y590">
        <v>0</v>
      </c>
      <c r="Z590">
        <v>0</v>
      </c>
      <c r="AA590">
        <v>0</v>
      </c>
      <c r="AB590">
        <v>12.69</v>
      </c>
      <c r="AC590">
        <v>0</v>
      </c>
      <c r="AD590">
        <v>1</v>
      </c>
      <c r="AE590">
        <v>1</v>
      </c>
      <c r="AF590" t="s">
        <v>41</v>
      </c>
      <c r="AG590">
        <v>5.1840000000000011</v>
      </c>
      <c r="AH590">
        <v>2</v>
      </c>
      <c r="AI590">
        <v>16484351</v>
      </c>
      <c r="AJ590">
        <v>612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ROW(Source!A258)</f>
        <v>258</v>
      </c>
      <c r="B591">
        <v>16484353</v>
      </c>
      <c r="C591">
        <v>16484352</v>
      </c>
      <c r="D591">
        <v>15885198</v>
      </c>
      <c r="E591">
        <v>1</v>
      </c>
      <c r="F591">
        <v>1</v>
      </c>
      <c r="G591">
        <v>1</v>
      </c>
      <c r="H591">
        <v>1</v>
      </c>
      <c r="I591" t="s">
        <v>980</v>
      </c>
      <c r="J591" t="s">
        <v>4</v>
      </c>
      <c r="K591" t="s">
        <v>981</v>
      </c>
      <c r="L591">
        <v>1191</v>
      </c>
      <c r="N591">
        <v>1013</v>
      </c>
      <c r="O591" t="s">
        <v>695</v>
      </c>
      <c r="P591" t="s">
        <v>695</v>
      </c>
      <c r="Q591">
        <v>1</v>
      </c>
      <c r="X591">
        <v>0.61</v>
      </c>
      <c r="Y591">
        <v>0</v>
      </c>
      <c r="Z591">
        <v>0</v>
      </c>
      <c r="AA591">
        <v>0</v>
      </c>
      <c r="AB591">
        <v>12.92</v>
      </c>
      <c r="AC591">
        <v>0</v>
      </c>
      <c r="AD591">
        <v>1</v>
      </c>
      <c r="AE591">
        <v>1</v>
      </c>
      <c r="AF591" t="s">
        <v>41</v>
      </c>
      <c r="AG591">
        <v>0.48799999999999999</v>
      </c>
      <c r="AH591">
        <v>2</v>
      </c>
      <c r="AI591">
        <v>16484353</v>
      </c>
      <c r="AJ591">
        <v>613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ROW(Source!A258)</f>
        <v>258</v>
      </c>
      <c r="B592">
        <v>16484354</v>
      </c>
      <c r="C592">
        <v>16484352</v>
      </c>
      <c r="D592">
        <v>15884235</v>
      </c>
      <c r="E592">
        <v>1</v>
      </c>
      <c r="F592">
        <v>1</v>
      </c>
      <c r="G592">
        <v>1</v>
      </c>
      <c r="H592">
        <v>1</v>
      </c>
      <c r="I592" t="s">
        <v>982</v>
      </c>
      <c r="J592" t="s">
        <v>4</v>
      </c>
      <c r="K592" t="s">
        <v>983</v>
      </c>
      <c r="L592">
        <v>1191</v>
      </c>
      <c r="N592">
        <v>1013</v>
      </c>
      <c r="O592" t="s">
        <v>695</v>
      </c>
      <c r="P592" t="s">
        <v>695</v>
      </c>
      <c r="Q592">
        <v>1</v>
      </c>
      <c r="X592">
        <v>0.61</v>
      </c>
      <c r="Y592">
        <v>0</v>
      </c>
      <c r="Z592">
        <v>0</v>
      </c>
      <c r="AA592">
        <v>0</v>
      </c>
      <c r="AB592">
        <v>12.69</v>
      </c>
      <c r="AC592">
        <v>0</v>
      </c>
      <c r="AD592">
        <v>1</v>
      </c>
      <c r="AE592">
        <v>1</v>
      </c>
      <c r="AF592" t="s">
        <v>41</v>
      </c>
      <c r="AG592">
        <v>0.48799999999999999</v>
      </c>
      <c r="AH592">
        <v>2</v>
      </c>
      <c r="AI592">
        <v>16484354</v>
      </c>
      <c r="AJ592">
        <v>614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ROW(Source!A259)</f>
        <v>259</v>
      </c>
      <c r="B593">
        <v>16484353</v>
      </c>
      <c r="C593">
        <v>16484352</v>
      </c>
      <c r="D593">
        <v>15885198</v>
      </c>
      <c r="E593">
        <v>1</v>
      </c>
      <c r="F593">
        <v>1</v>
      </c>
      <c r="G593">
        <v>1</v>
      </c>
      <c r="H593">
        <v>1</v>
      </c>
      <c r="I593" t="s">
        <v>980</v>
      </c>
      <c r="J593" t="s">
        <v>4</v>
      </c>
      <c r="K593" t="s">
        <v>981</v>
      </c>
      <c r="L593">
        <v>1191</v>
      </c>
      <c r="N593">
        <v>1013</v>
      </c>
      <c r="O593" t="s">
        <v>695</v>
      </c>
      <c r="P593" t="s">
        <v>695</v>
      </c>
      <c r="Q593">
        <v>1</v>
      </c>
      <c r="X593">
        <v>0.61</v>
      </c>
      <c r="Y593">
        <v>0</v>
      </c>
      <c r="Z593">
        <v>0</v>
      </c>
      <c r="AA593">
        <v>0</v>
      </c>
      <c r="AB593">
        <v>12.92</v>
      </c>
      <c r="AC593">
        <v>0</v>
      </c>
      <c r="AD593">
        <v>1</v>
      </c>
      <c r="AE593">
        <v>1</v>
      </c>
      <c r="AF593" t="s">
        <v>41</v>
      </c>
      <c r="AG593">
        <v>0.48799999999999999</v>
      </c>
      <c r="AH593">
        <v>2</v>
      </c>
      <c r="AI593">
        <v>16484353</v>
      </c>
      <c r="AJ593">
        <v>615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ROW(Source!A259)</f>
        <v>259</v>
      </c>
      <c r="B594">
        <v>16484354</v>
      </c>
      <c r="C594">
        <v>16484352</v>
      </c>
      <c r="D594">
        <v>15884235</v>
      </c>
      <c r="E594">
        <v>1</v>
      </c>
      <c r="F594">
        <v>1</v>
      </c>
      <c r="G594">
        <v>1</v>
      </c>
      <c r="H594">
        <v>1</v>
      </c>
      <c r="I594" t="s">
        <v>982</v>
      </c>
      <c r="J594" t="s">
        <v>4</v>
      </c>
      <c r="K594" t="s">
        <v>983</v>
      </c>
      <c r="L594">
        <v>1191</v>
      </c>
      <c r="N594">
        <v>1013</v>
      </c>
      <c r="O594" t="s">
        <v>695</v>
      </c>
      <c r="P594" t="s">
        <v>695</v>
      </c>
      <c r="Q594">
        <v>1</v>
      </c>
      <c r="X594">
        <v>0.61</v>
      </c>
      <c r="Y594">
        <v>0</v>
      </c>
      <c r="Z594">
        <v>0</v>
      </c>
      <c r="AA594">
        <v>0</v>
      </c>
      <c r="AB594">
        <v>12.69</v>
      </c>
      <c r="AC594">
        <v>0</v>
      </c>
      <c r="AD594">
        <v>1</v>
      </c>
      <c r="AE594">
        <v>1</v>
      </c>
      <c r="AF594" t="s">
        <v>41</v>
      </c>
      <c r="AG594">
        <v>0.48799999999999999</v>
      </c>
      <c r="AH594">
        <v>2</v>
      </c>
      <c r="AI594">
        <v>16484354</v>
      </c>
      <c r="AJ594">
        <v>616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ROW(Source!A260)</f>
        <v>260</v>
      </c>
      <c r="B595">
        <v>16484356</v>
      </c>
      <c r="C595">
        <v>16484355</v>
      </c>
      <c r="D595">
        <v>15884482</v>
      </c>
      <c r="E595">
        <v>1</v>
      </c>
      <c r="F595">
        <v>1</v>
      </c>
      <c r="G595">
        <v>1</v>
      </c>
      <c r="H595">
        <v>1</v>
      </c>
      <c r="I595" t="s">
        <v>984</v>
      </c>
      <c r="J595" t="s">
        <v>4</v>
      </c>
      <c r="K595" t="s">
        <v>985</v>
      </c>
      <c r="L595">
        <v>1191</v>
      </c>
      <c r="N595">
        <v>1013</v>
      </c>
      <c r="O595" t="s">
        <v>695</v>
      </c>
      <c r="P595" t="s">
        <v>695</v>
      </c>
      <c r="Q595">
        <v>1</v>
      </c>
      <c r="X595">
        <v>0.9</v>
      </c>
      <c r="Y595">
        <v>0</v>
      </c>
      <c r="Z595">
        <v>0</v>
      </c>
      <c r="AA595">
        <v>0</v>
      </c>
      <c r="AB595">
        <v>9.6199999999999992</v>
      </c>
      <c r="AC595">
        <v>0</v>
      </c>
      <c r="AD595">
        <v>1</v>
      </c>
      <c r="AE595">
        <v>1</v>
      </c>
      <c r="AF595" t="s">
        <v>41</v>
      </c>
      <c r="AG595">
        <v>0.72000000000000008</v>
      </c>
      <c r="AH595">
        <v>2</v>
      </c>
      <c r="AI595">
        <v>16484356</v>
      </c>
      <c r="AJ595">
        <v>617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ROW(Source!A260)</f>
        <v>260</v>
      </c>
      <c r="B596">
        <v>16484357</v>
      </c>
      <c r="C596">
        <v>16484355</v>
      </c>
      <c r="D596">
        <v>15884231</v>
      </c>
      <c r="E596">
        <v>1</v>
      </c>
      <c r="F596">
        <v>1</v>
      </c>
      <c r="G596">
        <v>1</v>
      </c>
      <c r="H596">
        <v>1</v>
      </c>
      <c r="I596" t="s">
        <v>986</v>
      </c>
      <c r="J596" t="s">
        <v>4</v>
      </c>
      <c r="K596" t="s">
        <v>987</v>
      </c>
      <c r="L596">
        <v>1191</v>
      </c>
      <c r="N596">
        <v>1013</v>
      </c>
      <c r="O596" t="s">
        <v>695</v>
      </c>
      <c r="P596" t="s">
        <v>695</v>
      </c>
      <c r="Q596">
        <v>1</v>
      </c>
      <c r="X596">
        <v>0.9</v>
      </c>
      <c r="Y596">
        <v>0</v>
      </c>
      <c r="Z596">
        <v>0</v>
      </c>
      <c r="AA596">
        <v>0</v>
      </c>
      <c r="AB596">
        <v>9.17</v>
      </c>
      <c r="AC596">
        <v>0</v>
      </c>
      <c r="AD596">
        <v>1</v>
      </c>
      <c r="AE596">
        <v>1</v>
      </c>
      <c r="AF596" t="s">
        <v>41</v>
      </c>
      <c r="AG596">
        <v>0.72000000000000008</v>
      </c>
      <c r="AH596">
        <v>2</v>
      </c>
      <c r="AI596">
        <v>16484357</v>
      </c>
      <c r="AJ596">
        <v>618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ROW(Source!A261)</f>
        <v>261</v>
      </c>
      <c r="B597">
        <v>16484356</v>
      </c>
      <c r="C597">
        <v>16484355</v>
      </c>
      <c r="D597">
        <v>15884482</v>
      </c>
      <c r="E597">
        <v>1</v>
      </c>
      <c r="F597">
        <v>1</v>
      </c>
      <c r="G597">
        <v>1</v>
      </c>
      <c r="H597">
        <v>1</v>
      </c>
      <c r="I597" t="s">
        <v>984</v>
      </c>
      <c r="J597" t="s">
        <v>4</v>
      </c>
      <c r="K597" t="s">
        <v>985</v>
      </c>
      <c r="L597">
        <v>1191</v>
      </c>
      <c r="N597">
        <v>1013</v>
      </c>
      <c r="O597" t="s">
        <v>695</v>
      </c>
      <c r="P597" t="s">
        <v>695</v>
      </c>
      <c r="Q597">
        <v>1</v>
      </c>
      <c r="X597">
        <v>0.9</v>
      </c>
      <c r="Y597">
        <v>0</v>
      </c>
      <c r="Z597">
        <v>0</v>
      </c>
      <c r="AA597">
        <v>0</v>
      </c>
      <c r="AB597">
        <v>9.6199999999999992</v>
      </c>
      <c r="AC597">
        <v>0</v>
      </c>
      <c r="AD597">
        <v>1</v>
      </c>
      <c r="AE597">
        <v>1</v>
      </c>
      <c r="AF597" t="s">
        <v>41</v>
      </c>
      <c r="AG597">
        <v>0.72000000000000008</v>
      </c>
      <c r="AH597">
        <v>2</v>
      </c>
      <c r="AI597">
        <v>16484356</v>
      </c>
      <c r="AJ597">
        <v>619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ROW(Source!A261)</f>
        <v>261</v>
      </c>
      <c r="B598">
        <v>16484357</v>
      </c>
      <c r="C598">
        <v>16484355</v>
      </c>
      <c r="D598">
        <v>15884231</v>
      </c>
      <c r="E598">
        <v>1</v>
      </c>
      <c r="F598">
        <v>1</v>
      </c>
      <c r="G598">
        <v>1</v>
      </c>
      <c r="H598">
        <v>1</v>
      </c>
      <c r="I598" t="s">
        <v>986</v>
      </c>
      <c r="J598" t="s">
        <v>4</v>
      </c>
      <c r="K598" t="s">
        <v>987</v>
      </c>
      <c r="L598">
        <v>1191</v>
      </c>
      <c r="N598">
        <v>1013</v>
      </c>
      <c r="O598" t="s">
        <v>695</v>
      </c>
      <c r="P598" t="s">
        <v>695</v>
      </c>
      <c r="Q598">
        <v>1</v>
      </c>
      <c r="X598">
        <v>0.9</v>
      </c>
      <c r="Y598">
        <v>0</v>
      </c>
      <c r="Z598">
        <v>0</v>
      </c>
      <c r="AA598">
        <v>0</v>
      </c>
      <c r="AB598">
        <v>9.17</v>
      </c>
      <c r="AC598">
        <v>0</v>
      </c>
      <c r="AD598">
        <v>1</v>
      </c>
      <c r="AE598">
        <v>1</v>
      </c>
      <c r="AF598" t="s">
        <v>41</v>
      </c>
      <c r="AG598">
        <v>0.72000000000000008</v>
      </c>
      <c r="AH598">
        <v>2</v>
      </c>
      <c r="AI598">
        <v>16484357</v>
      </c>
      <c r="AJ598">
        <v>620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ROW(Source!A262)</f>
        <v>262</v>
      </c>
      <c r="B599">
        <v>16484359</v>
      </c>
      <c r="C599">
        <v>16484358</v>
      </c>
      <c r="D599">
        <v>15884482</v>
      </c>
      <c r="E599">
        <v>1</v>
      </c>
      <c r="F599">
        <v>1</v>
      </c>
      <c r="G599">
        <v>1</v>
      </c>
      <c r="H599">
        <v>1</v>
      </c>
      <c r="I599" t="s">
        <v>984</v>
      </c>
      <c r="J599" t="s">
        <v>4</v>
      </c>
      <c r="K599" t="s">
        <v>985</v>
      </c>
      <c r="L599">
        <v>1191</v>
      </c>
      <c r="N599">
        <v>1013</v>
      </c>
      <c r="O599" t="s">
        <v>695</v>
      </c>
      <c r="P599" t="s">
        <v>695</v>
      </c>
      <c r="Q599">
        <v>1</v>
      </c>
      <c r="X599">
        <v>1.8</v>
      </c>
      <c r="Y599">
        <v>0</v>
      </c>
      <c r="Z599">
        <v>0</v>
      </c>
      <c r="AA599">
        <v>0</v>
      </c>
      <c r="AB599">
        <v>9.6199999999999992</v>
      </c>
      <c r="AC599">
        <v>0</v>
      </c>
      <c r="AD599">
        <v>1</v>
      </c>
      <c r="AE599">
        <v>1</v>
      </c>
      <c r="AF599" t="s">
        <v>41</v>
      </c>
      <c r="AG599">
        <v>1.4400000000000002</v>
      </c>
      <c r="AH599">
        <v>2</v>
      </c>
      <c r="AI599">
        <v>16484359</v>
      </c>
      <c r="AJ599">
        <v>621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ROW(Source!A262)</f>
        <v>262</v>
      </c>
      <c r="B600">
        <v>16484360</v>
      </c>
      <c r="C600">
        <v>16484358</v>
      </c>
      <c r="D600">
        <v>15884231</v>
      </c>
      <c r="E600">
        <v>1</v>
      </c>
      <c r="F600">
        <v>1</v>
      </c>
      <c r="G600">
        <v>1</v>
      </c>
      <c r="H600">
        <v>1</v>
      </c>
      <c r="I600" t="s">
        <v>986</v>
      </c>
      <c r="J600" t="s">
        <v>4</v>
      </c>
      <c r="K600" t="s">
        <v>987</v>
      </c>
      <c r="L600">
        <v>1191</v>
      </c>
      <c r="N600">
        <v>1013</v>
      </c>
      <c r="O600" t="s">
        <v>695</v>
      </c>
      <c r="P600" t="s">
        <v>695</v>
      </c>
      <c r="Q600">
        <v>1</v>
      </c>
      <c r="X600">
        <v>1.8</v>
      </c>
      <c r="Y600">
        <v>0</v>
      </c>
      <c r="Z600">
        <v>0</v>
      </c>
      <c r="AA600">
        <v>0</v>
      </c>
      <c r="AB600">
        <v>9.17</v>
      </c>
      <c r="AC600">
        <v>0</v>
      </c>
      <c r="AD600">
        <v>1</v>
      </c>
      <c r="AE600">
        <v>1</v>
      </c>
      <c r="AF600" t="s">
        <v>41</v>
      </c>
      <c r="AG600">
        <v>1.4400000000000002</v>
      </c>
      <c r="AH600">
        <v>2</v>
      </c>
      <c r="AI600">
        <v>16484360</v>
      </c>
      <c r="AJ600">
        <v>622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ROW(Source!A263)</f>
        <v>263</v>
      </c>
      <c r="B601">
        <v>16484359</v>
      </c>
      <c r="C601">
        <v>16484358</v>
      </c>
      <c r="D601">
        <v>15884482</v>
      </c>
      <c r="E601">
        <v>1</v>
      </c>
      <c r="F601">
        <v>1</v>
      </c>
      <c r="G601">
        <v>1</v>
      </c>
      <c r="H601">
        <v>1</v>
      </c>
      <c r="I601" t="s">
        <v>984</v>
      </c>
      <c r="J601" t="s">
        <v>4</v>
      </c>
      <c r="K601" t="s">
        <v>985</v>
      </c>
      <c r="L601">
        <v>1191</v>
      </c>
      <c r="N601">
        <v>1013</v>
      </c>
      <c r="O601" t="s">
        <v>695</v>
      </c>
      <c r="P601" t="s">
        <v>695</v>
      </c>
      <c r="Q601">
        <v>1</v>
      </c>
      <c r="X601">
        <v>1.8</v>
      </c>
      <c r="Y601">
        <v>0</v>
      </c>
      <c r="Z601">
        <v>0</v>
      </c>
      <c r="AA601">
        <v>0</v>
      </c>
      <c r="AB601">
        <v>9.6199999999999992</v>
      </c>
      <c r="AC601">
        <v>0</v>
      </c>
      <c r="AD601">
        <v>1</v>
      </c>
      <c r="AE601">
        <v>1</v>
      </c>
      <c r="AF601" t="s">
        <v>41</v>
      </c>
      <c r="AG601">
        <v>1.4400000000000002</v>
      </c>
      <c r="AH601">
        <v>2</v>
      </c>
      <c r="AI601">
        <v>16484359</v>
      </c>
      <c r="AJ601">
        <v>623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ROW(Source!A263)</f>
        <v>263</v>
      </c>
      <c r="B602">
        <v>16484360</v>
      </c>
      <c r="C602">
        <v>16484358</v>
      </c>
      <c r="D602">
        <v>15884231</v>
      </c>
      <c r="E602">
        <v>1</v>
      </c>
      <c r="F602">
        <v>1</v>
      </c>
      <c r="G602">
        <v>1</v>
      </c>
      <c r="H602">
        <v>1</v>
      </c>
      <c r="I602" t="s">
        <v>986</v>
      </c>
      <c r="J602" t="s">
        <v>4</v>
      </c>
      <c r="K602" t="s">
        <v>987</v>
      </c>
      <c r="L602">
        <v>1191</v>
      </c>
      <c r="N602">
        <v>1013</v>
      </c>
      <c r="O602" t="s">
        <v>695</v>
      </c>
      <c r="P602" t="s">
        <v>695</v>
      </c>
      <c r="Q602">
        <v>1</v>
      </c>
      <c r="X602">
        <v>1.8</v>
      </c>
      <c r="Y602">
        <v>0</v>
      </c>
      <c r="Z602">
        <v>0</v>
      </c>
      <c r="AA602">
        <v>0</v>
      </c>
      <c r="AB602">
        <v>9.17</v>
      </c>
      <c r="AC602">
        <v>0</v>
      </c>
      <c r="AD602">
        <v>1</v>
      </c>
      <c r="AE602">
        <v>1</v>
      </c>
      <c r="AF602" t="s">
        <v>41</v>
      </c>
      <c r="AG602">
        <v>1.4400000000000002</v>
      </c>
      <c r="AH602">
        <v>2</v>
      </c>
      <c r="AI602">
        <v>16484360</v>
      </c>
      <c r="AJ602">
        <v>624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ROW(Source!A306)</f>
        <v>306</v>
      </c>
      <c r="B603">
        <v>16484418</v>
      </c>
      <c r="C603">
        <v>16484417</v>
      </c>
      <c r="D603">
        <v>15436556</v>
      </c>
      <c r="E603">
        <v>1</v>
      </c>
      <c r="F603">
        <v>1</v>
      </c>
      <c r="G603">
        <v>1</v>
      </c>
      <c r="H603">
        <v>1</v>
      </c>
      <c r="I603" t="s">
        <v>860</v>
      </c>
      <c r="J603" t="s">
        <v>4</v>
      </c>
      <c r="K603" t="s">
        <v>861</v>
      </c>
      <c r="L603">
        <v>1191</v>
      </c>
      <c r="N603">
        <v>1013</v>
      </c>
      <c r="O603" t="s">
        <v>695</v>
      </c>
      <c r="P603" t="s">
        <v>695</v>
      </c>
      <c r="Q603">
        <v>1</v>
      </c>
      <c r="X603">
        <v>94.83</v>
      </c>
      <c r="Y603">
        <v>0</v>
      </c>
      <c r="Z603">
        <v>0</v>
      </c>
      <c r="AA603">
        <v>0</v>
      </c>
      <c r="AB603">
        <v>9.6199999999999992</v>
      </c>
      <c r="AC603">
        <v>0</v>
      </c>
      <c r="AD603">
        <v>1</v>
      </c>
      <c r="AE603">
        <v>1</v>
      </c>
      <c r="AF603" t="s">
        <v>4</v>
      </c>
      <c r="AG603">
        <v>94.83</v>
      </c>
      <c r="AH603">
        <v>2</v>
      </c>
      <c r="AI603">
        <v>16484418</v>
      </c>
      <c r="AJ603">
        <v>625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ROW(Source!A306)</f>
        <v>306</v>
      </c>
      <c r="B604">
        <v>16484419</v>
      </c>
      <c r="C604">
        <v>16484417</v>
      </c>
      <c r="D604">
        <v>15430395</v>
      </c>
      <c r="E604">
        <v>1</v>
      </c>
      <c r="F604">
        <v>1</v>
      </c>
      <c r="G604">
        <v>1</v>
      </c>
      <c r="H604">
        <v>1</v>
      </c>
      <c r="I604" t="s">
        <v>696</v>
      </c>
      <c r="J604" t="s">
        <v>4</v>
      </c>
      <c r="K604" t="s">
        <v>697</v>
      </c>
      <c r="L604">
        <v>1191</v>
      </c>
      <c r="N604">
        <v>1013</v>
      </c>
      <c r="O604" t="s">
        <v>695</v>
      </c>
      <c r="P604" t="s">
        <v>695</v>
      </c>
      <c r="Q604">
        <v>1</v>
      </c>
      <c r="X604">
        <v>0.42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1</v>
      </c>
      <c r="AE604">
        <v>2</v>
      </c>
      <c r="AF604" t="s">
        <v>4</v>
      </c>
      <c r="AG604">
        <v>0.42</v>
      </c>
      <c r="AH604">
        <v>2</v>
      </c>
      <c r="AI604">
        <v>16484419</v>
      </c>
      <c r="AJ604">
        <v>626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ROW(Source!A306)</f>
        <v>306</v>
      </c>
      <c r="B605">
        <v>16484420</v>
      </c>
      <c r="C605">
        <v>16484417</v>
      </c>
      <c r="D605">
        <v>15247974</v>
      </c>
      <c r="E605">
        <v>1</v>
      </c>
      <c r="F605">
        <v>1</v>
      </c>
      <c r="G605">
        <v>1</v>
      </c>
      <c r="H605">
        <v>2</v>
      </c>
      <c r="I605" t="s">
        <v>716</v>
      </c>
      <c r="J605" t="s">
        <v>717</v>
      </c>
      <c r="K605" t="s">
        <v>718</v>
      </c>
      <c r="L605">
        <v>1368</v>
      </c>
      <c r="N605">
        <v>1011</v>
      </c>
      <c r="O605" t="s">
        <v>701</v>
      </c>
      <c r="P605" t="s">
        <v>701</v>
      </c>
      <c r="Q605">
        <v>1</v>
      </c>
      <c r="X605">
        <v>0.21</v>
      </c>
      <c r="Y605">
        <v>0</v>
      </c>
      <c r="Z605">
        <v>31.26</v>
      </c>
      <c r="AA605">
        <v>13.5</v>
      </c>
      <c r="AB605">
        <v>0</v>
      </c>
      <c r="AC605">
        <v>0</v>
      </c>
      <c r="AD605">
        <v>1</v>
      </c>
      <c r="AE605">
        <v>0</v>
      </c>
      <c r="AF605" t="s">
        <v>4</v>
      </c>
      <c r="AG605">
        <v>0.21</v>
      </c>
      <c r="AH605">
        <v>2</v>
      </c>
      <c r="AI605">
        <v>16484420</v>
      </c>
      <c r="AJ605">
        <v>627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ROW(Source!A306)</f>
        <v>306</v>
      </c>
      <c r="B606">
        <v>16484421</v>
      </c>
      <c r="C606">
        <v>16484417</v>
      </c>
      <c r="D606">
        <v>15249073</v>
      </c>
      <c r="E606">
        <v>1</v>
      </c>
      <c r="F606">
        <v>1</v>
      </c>
      <c r="G606">
        <v>1</v>
      </c>
      <c r="H606">
        <v>2</v>
      </c>
      <c r="I606" t="s">
        <v>698</v>
      </c>
      <c r="J606" t="s">
        <v>699</v>
      </c>
      <c r="K606" t="s">
        <v>700</v>
      </c>
      <c r="L606">
        <v>1368</v>
      </c>
      <c r="N606">
        <v>1011</v>
      </c>
      <c r="O606" t="s">
        <v>701</v>
      </c>
      <c r="P606" t="s">
        <v>701</v>
      </c>
      <c r="Q606">
        <v>1</v>
      </c>
      <c r="X606">
        <v>0.21</v>
      </c>
      <c r="Y606">
        <v>0</v>
      </c>
      <c r="Z606">
        <v>65.709999999999994</v>
      </c>
      <c r="AA606">
        <v>11.6</v>
      </c>
      <c r="AB606">
        <v>0</v>
      </c>
      <c r="AC606">
        <v>0</v>
      </c>
      <c r="AD606">
        <v>1</v>
      </c>
      <c r="AE606">
        <v>0</v>
      </c>
      <c r="AF606" t="s">
        <v>4</v>
      </c>
      <c r="AG606">
        <v>0.21</v>
      </c>
      <c r="AH606">
        <v>2</v>
      </c>
      <c r="AI606">
        <v>16484421</v>
      </c>
      <c r="AJ606">
        <v>628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ROW(Source!A306)</f>
        <v>306</v>
      </c>
      <c r="B607">
        <v>16484422</v>
      </c>
      <c r="C607">
        <v>16484417</v>
      </c>
      <c r="D607">
        <v>15249308</v>
      </c>
      <c r="E607">
        <v>1</v>
      </c>
      <c r="F607">
        <v>1</v>
      </c>
      <c r="G607">
        <v>1</v>
      </c>
      <c r="H607">
        <v>2</v>
      </c>
      <c r="I607" t="s">
        <v>988</v>
      </c>
      <c r="J607" t="s">
        <v>989</v>
      </c>
      <c r="K607" t="s">
        <v>990</v>
      </c>
      <c r="L607">
        <v>1368</v>
      </c>
      <c r="N607">
        <v>1011</v>
      </c>
      <c r="O607" t="s">
        <v>701</v>
      </c>
      <c r="P607" t="s">
        <v>701</v>
      </c>
      <c r="Q607">
        <v>1</v>
      </c>
      <c r="X607">
        <v>3.07</v>
      </c>
      <c r="Y607">
        <v>0</v>
      </c>
      <c r="Z607">
        <v>1.2</v>
      </c>
      <c r="AA607">
        <v>0</v>
      </c>
      <c r="AB607">
        <v>0</v>
      </c>
      <c r="AC607">
        <v>0</v>
      </c>
      <c r="AD607">
        <v>1</v>
      </c>
      <c r="AE607">
        <v>0</v>
      </c>
      <c r="AF607" t="s">
        <v>4</v>
      </c>
      <c r="AG607">
        <v>3.07</v>
      </c>
      <c r="AH607">
        <v>2</v>
      </c>
      <c r="AI607">
        <v>16484422</v>
      </c>
      <c r="AJ607">
        <v>629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ROW(Source!A306)</f>
        <v>306</v>
      </c>
      <c r="B608">
        <v>16484423</v>
      </c>
      <c r="C608">
        <v>16484417</v>
      </c>
      <c r="D608">
        <v>15249377</v>
      </c>
      <c r="E608">
        <v>1</v>
      </c>
      <c r="F608">
        <v>1</v>
      </c>
      <c r="G608">
        <v>1</v>
      </c>
      <c r="H608">
        <v>2</v>
      </c>
      <c r="I608" t="s">
        <v>702</v>
      </c>
      <c r="J608" t="s">
        <v>703</v>
      </c>
      <c r="K608" t="s">
        <v>704</v>
      </c>
      <c r="L608">
        <v>1368</v>
      </c>
      <c r="N608">
        <v>1011</v>
      </c>
      <c r="O608" t="s">
        <v>701</v>
      </c>
      <c r="P608" t="s">
        <v>701</v>
      </c>
      <c r="Q608">
        <v>1</v>
      </c>
      <c r="X608">
        <v>4.58</v>
      </c>
      <c r="Y608">
        <v>0</v>
      </c>
      <c r="Z608">
        <v>8.1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4</v>
      </c>
      <c r="AG608">
        <v>4.58</v>
      </c>
      <c r="AH608">
        <v>2</v>
      </c>
      <c r="AI608">
        <v>16484423</v>
      </c>
      <c r="AJ608">
        <v>630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ROW(Source!A306)</f>
        <v>306</v>
      </c>
      <c r="B609">
        <v>16484424</v>
      </c>
      <c r="C609">
        <v>16484417</v>
      </c>
      <c r="D609">
        <v>15165634</v>
      </c>
      <c r="E609">
        <v>1</v>
      </c>
      <c r="F609">
        <v>1</v>
      </c>
      <c r="G609">
        <v>1</v>
      </c>
      <c r="H609">
        <v>3</v>
      </c>
      <c r="I609" t="s">
        <v>991</v>
      </c>
      <c r="J609" t="s">
        <v>992</v>
      </c>
      <c r="K609" t="s">
        <v>993</v>
      </c>
      <c r="L609">
        <v>1339</v>
      </c>
      <c r="N609">
        <v>1007</v>
      </c>
      <c r="O609" t="s">
        <v>166</v>
      </c>
      <c r="P609" t="s">
        <v>166</v>
      </c>
      <c r="Q609">
        <v>1</v>
      </c>
      <c r="X609">
        <v>0.23</v>
      </c>
      <c r="Y609">
        <v>38.51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4</v>
      </c>
      <c r="AG609">
        <v>0.23</v>
      </c>
      <c r="AH609">
        <v>2</v>
      </c>
      <c r="AI609">
        <v>16484424</v>
      </c>
      <c r="AJ609">
        <v>631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ROW(Source!A306)</f>
        <v>306</v>
      </c>
      <c r="B610">
        <v>16484425</v>
      </c>
      <c r="C610">
        <v>16484417</v>
      </c>
      <c r="D610">
        <v>15165653</v>
      </c>
      <c r="E610">
        <v>1</v>
      </c>
      <c r="F610">
        <v>1</v>
      </c>
      <c r="G610">
        <v>1</v>
      </c>
      <c r="H610">
        <v>3</v>
      </c>
      <c r="I610" t="s">
        <v>994</v>
      </c>
      <c r="J610" t="s">
        <v>995</v>
      </c>
      <c r="K610" t="s">
        <v>996</v>
      </c>
      <c r="L610">
        <v>1339</v>
      </c>
      <c r="N610">
        <v>1007</v>
      </c>
      <c r="O610" t="s">
        <v>166</v>
      </c>
      <c r="P610" t="s">
        <v>166</v>
      </c>
      <c r="Q610">
        <v>1</v>
      </c>
      <c r="X610">
        <v>0.51</v>
      </c>
      <c r="Y610">
        <v>6.22</v>
      </c>
      <c r="Z610">
        <v>0</v>
      </c>
      <c r="AA610">
        <v>0</v>
      </c>
      <c r="AB610">
        <v>0</v>
      </c>
      <c r="AC610">
        <v>0</v>
      </c>
      <c r="AD610">
        <v>1</v>
      </c>
      <c r="AE610">
        <v>0</v>
      </c>
      <c r="AF610" t="s">
        <v>4</v>
      </c>
      <c r="AG610">
        <v>0.51</v>
      </c>
      <c r="AH610">
        <v>2</v>
      </c>
      <c r="AI610">
        <v>16484425</v>
      </c>
      <c r="AJ610">
        <v>632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ROW(Source!A306)</f>
        <v>306</v>
      </c>
      <c r="B611">
        <v>16484426</v>
      </c>
      <c r="C611">
        <v>16484417</v>
      </c>
      <c r="D611">
        <v>15167963</v>
      </c>
      <c r="E611">
        <v>1</v>
      </c>
      <c r="F611">
        <v>1</v>
      </c>
      <c r="G611">
        <v>1</v>
      </c>
      <c r="H611">
        <v>3</v>
      </c>
      <c r="I611" t="s">
        <v>997</v>
      </c>
      <c r="J611" t="s">
        <v>998</v>
      </c>
      <c r="K611" t="s">
        <v>999</v>
      </c>
      <c r="L611">
        <v>1346</v>
      </c>
      <c r="N611">
        <v>1009</v>
      </c>
      <c r="O611" t="s">
        <v>550</v>
      </c>
      <c r="P611" t="s">
        <v>550</v>
      </c>
      <c r="Q611">
        <v>1</v>
      </c>
      <c r="X611">
        <v>0.05</v>
      </c>
      <c r="Y611">
        <v>37.29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4</v>
      </c>
      <c r="AG611">
        <v>0.05</v>
      </c>
      <c r="AH611">
        <v>2</v>
      </c>
      <c r="AI611">
        <v>16484426</v>
      </c>
      <c r="AJ611">
        <v>633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ROW(Source!A306)</f>
        <v>306</v>
      </c>
      <c r="B612">
        <v>16484427</v>
      </c>
      <c r="C612">
        <v>16484417</v>
      </c>
      <c r="D612">
        <v>15168695</v>
      </c>
      <c r="E612">
        <v>1</v>
      </c>
      <c r="F612">
        <v>1</v>
      </c>
      <c r="G612">
        <v>1</v>
      </c>
      <c r="H612">
        <v>3</v>
      </c>
      <c r="I612" t="s">
        <v>1000</v>
      </c>
      <c r="J612" t="s">
        <v>1001</v>
      </c>
      <c r="K612" t="s">
        <v>1002</v>
      </c>
      <c r="L612">
        <v>1348</v>
      </c>
      <c r="N612">
        <v>1009</v>
      </c>
      <c r="O612" t="s">
        <v>199</v>
      </c>
      <c r="P612" t="s">
        <v>199</v>
      </c>
      <c r="Q612">
        <v>1000</v>
      </c>
      <c r="X612">
        <v>4.0000000000000002E-4</v>
      </c>
      <c r="Y612">
        <v>13560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4</v>
      </c>
      <c r="AG612">
        <v>4.0000000000000002E-4</v>
      </c>
      <c r="AH612">
        <v>2</v>
      </c>
      <c r="AI612">
        <v>16484427</v>
      </c>
      <c r="AJ612">
        <v>634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ROW(Source!A306)</f>
        <v>306</v>
      </c>
      <c r="B613">
        <v>16484428</v>
      </c>
      <c r="C613">
        <v>16484417</v>
      </c>
      <c r="D613">
        <v>15168763</v>
      </c>
      <c r="E613">
        <v>1</v>
      </c>
      <c r="F613">
        <v>1</v>
      </c>
      <c r="G613">
        <v>1</v>
      </c>
      <c r="H613">
        <v>3</v>
      </c>
      <c r="I613" t="s">
        <v>1003</v>
      </c>
      <c r="J613" t="s">
        <v>1004</v>
      </c>
      <c r="K613" t="s">
        <v>1005</v>
      </c>
      <c r="L613">
        <v>1348</v>
      </c>
      <c r="N613">
        <v>1009</v>
      </c>
      <c r="O613" t="s">
        <v>199</v>
      </c>
      <c r="P613" t="s">
        <v>199</v>
      </c>
      <c r="Q613">
        <v>1000</v>
      </c>
      <c r="X613">
        <v>1.9E-3</v>
      </c>
      <c r="Y613">
        <v>10362</v>
      </c>
      <c r="Z613">
        <v>0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4</v>
      </c>
      <c r="AG613">
        <v>1.9E-3</v>
      </c>
      <c r="AH613">
        <v>2</v>
      </c>
      <c r="AI613">
        <v>16484428</v>
      </c>
      <c r="AJ613">
        <v>635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ROW(Source!A306)</f>
        <v>306</v>
      </c>
      <c r="B614">
        <v>16484429</v>
      </c>
      <c r="C614">
        <v>16484417</v>
      </c>
      <c r="D614">
        <v>15203740</v>
      </c>
      <c r="E614">
        <v>1</v>
      </c>
      <c r="F614">
        <v>1</v>
      </c>
      <c r="G614">
        <v>1</v>
      </c>
      <c r="H614">
        <v>3</v>
      </c>
      <c r="I614" t="s">
        <v>1006</v>
      </c>
      <c r="J614" t="s">
        <v>1007</v>
      </c>
      <c r="K614" t="s">
        <v>1008</v>
      </c>
      <c r="L614">
        <v>1348</v>
      </c>
      <c r="N614">
        <v>1009</v>
      </c>
      <c r="O614" t="s">
        <v>199</v>
      </c>
      <c r="P614" t="s">
        <v>199</v>
      </c>
      <c r="Q614">
        <v>1000</v>
      </c>
      <c r="X614">
        <v>1.1E-4</v>
      </c>
      <c r="Y614">
        <v>15119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0</v>
      </c>
      <c r="AF614" t="s">
        <v>4</v>
      </c>
      <c r="AG614">
        <v>1.1E-4</v>
      </c>
      <c r="AH614">
        <v>2</v>
      </c>
      <c r="AI614">
        <v>16484429</v>
      </c>
      <c r="AJ614">
        <v>636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ROW(Source!A306)</f>
        <v>306</v>
      </c>
      <c r="B615">
        <v>16484430</v>
      </c>
      <c r="C615">
        <v>16484417</v>
      </c>
      <c r="D615">
        <v>15204468</v>
      </c>
      <c r="E615">
        <v>1</v>
      </c>
      <c r="F615">
        <v>1</v>
      </c>
      <c r="G615">
        <v>1</v>
      </c>
      <c r="H615">
        <v>3</v>
      </c>
      <c r="I615" t="s">
        <v>1009</v>
      </c>
      <c r="J615" t="s">
        <v>1010</v>
      </c>
      <c r="K615" t="s">
        <v>1011</v>
      </c>
      <c r="L615">
        <v>1348</v>
      </c>
      <c r="N615">
        <v>1009</v>
      </c>
      <c r="O615" t="s">
        <v>199</v>
      </c>
      <c r="P615" t="s">
        <v>199</v>
      </c>
      <c r="Q615">
        <v>1000</v>
      </c>
      <c r="X615">
        <v>5.0000000000000002E-5</v>
      </c>
      <c r="Y615">
        <v>16950</v>
      </c>
      <c r="Z615">
        <v>0</v>
      </c>
      <c r="AA615">
        <v>0</v>
      </c>
      <c r="AB615">
        <v>0</v>
      </c>
      <c r="AC615">
        <v>0</v>
      </c>
      <c r="AD615">
        <v>1</v>
      </c>
      <c r="AE615">
        <v>0</v>
      </c>
      <c r="AF615" t="s">
        <v>4</v>
      </c>
      <c r="AG615">
        <v>5.0000000000000002E-5</v>
      </c>
      <c r="AH615">
        <v>2</v>
      </c>
      <c r="AI615">
        <v>16484430</v>
      </c>
      <c r="AJ615">
        <v>637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ROW(Source!A306)</f>
        <v>306</v>
      </c>
      <c r="B616">
        <v>16484431</v>
      </c>
      <c r="C616">
        <v>16484417</v>
      </c>
      <c r="D616">
        <v>15163129</v>
      </c>
      <c r="E616">
        <v>17</v>
      </c>
      <c r="F616">
        <v>1</v>
      </c>
      <c r="G616">
        <v>1</v>
      </c>
      <c r="H616">
        <v>3</v>
      </c>
      <c r="I616" t="s">
        <v>1104</v>
      </c>
      <c r="J616" t="s">
        <v>4</v>
      </c>
      <c r="K616" t="s">
        <v>1105</v>
      </c>
      <c r="L616">
        <v>1354</v>
      </c>
      <c r="N616">
        <v>1010</v>
      </c>
      <c r="O616" t="s">
        <v>82</v>
      </c>
      <c r="P616" t="s">
        <v>82</v>
      </c>
      <c r="Q616">
        <v>1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1</v>
      </c>
      <c r="AD616">
        <v>0</v>
      </c>
      <c r="AE616">
        <v>0</v>
      </c>
      <c r="AF616" t="s">
        <v>4</v>
      </c>
      <c r="AG616">
        <v>0</v>
      </c>
      <c r="AH616">
        <v>3</v>
      </c>
      <c r="AI616">
        <v>-1</v>
      </c>
      <c r="AJ616" t="s">
        <v>4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ROW(Source!A306)</f>
        <v>306</v>
      </c>
      <c r="B617">
        <v>16484432</v>
      </c>
      <c r="C617">
        <v>16484417</v>
      </c>
      <c r="D617">
        <v>15163115</v>
      </c>
      <c r="E617">
        <v>17</v>
      </c>
      <c r="F617">
        <v>1</v>
      </c>
      <c r="G617">
        <v>1</v>
      </c>
      <c r="H617">
        <v>3</v>
      </c>
      <c r="I617" t="s">
        <v>1106</v>
      </c>
      <c r="J617" t="s">
        <v>4</v>
      </c>
      <c r="K617" t="s">
        <v>1107</v>
      </c>
      <c r="L617">
        <v>1346</v>
      </c>
      <c r="N617">
        <v>1009</v>
      </c>
      <c r="O617" t="s">
        <v>550</v>
      </c>
      <c r="P617" t="s">
        <v>550</v>
      </c>
      <c r="Q617">
        <v>1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1</v>
      </c>
      <c r="AD617">
        <v>0</v>
      </c>
      <c r="AE617">
        <v>0</v>
      </c>
      <c r="AF617" t="s">
        <v>4</v>
      </c>
      <c r="AG617">
        <v>0</v>
      </c>
      <c r="AH617">
        <v>3</v>
      </c>
      <c r="AI617">
        <v>-1</v>
      </c>
      <c r="AJ617" t="s">
        <v>4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ROW(Source!A306)</f>
        <v>306</v>
      </c>
      <c r="B618">
        <v>16484433</v>
      </c>
      <c r="C618">
        <v>16484417</v>
      </c>
      <c r="D618">
        <v>15163128</v>
      </c>
      <c r="E618">
        <v>17</v>
      </c>
      <c r="F618">
        <v>1</v>
      </c>
      <c r="G618">
        <v>1</v>
      </c>
      <c r="H618">
        <v>3</v>
      </c>
      <c r="I618" t="s">
        <v>1108</v>
      </c>
      <c r="J618" t="s">
        <v>4</v>
      </c>
      <c r="K618" t="s">
        <v>1109</v>
      </c>
      <c r="L618">
        <v>1301</v>
      </c>
      <c r="N618">
        <v>1003</v>
      </c>
      <c r="O618" t="s">
        <v>147</v>
      </c>
      <c r="P618" t="s">
        <v>147</v>
      </c>
      <c r="Q618">
        <v>1</v>
      </c>
      <c r="X618">
        <v>100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 t="s">
        <v>4</v>
      </c>
      <c r="AG618">
        <v>100</v>
      </c>
      <c r="AH618">
        <v>3</v>
      </c>
      <c r="AI618">
        <v>-1</v>
      </c>
      <c r="AJ618" t="s">
        <v>4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ROW(Source!A307)</f>
        <v>307</v>
      </c>
      <c r="B619">
        <v>16484418</v>
      </c>
      <c r="C619">
        <v>16484417</v>
      </c>
      <c r="D619">
        <v>15436556</v>
      </c>
      <c r="E619">
        <v>1</v>
      </c>
      <c r="F619">
        <v>1</v>
      </c>
      <c r="G619">
        <v>1</v>
      </c>
      <c r="H619">
        <v>1</v>
      </c>
      <c r="I619" t="s">
        <v>860</v>
      </c>
      <c r="J619" t="s">
        <v>4</v>
      </c>
      <c r="K619" t="s">
        <v>861</v>
      </c>
      <c r="L619">
        <v>1191</v>
      </c>
      <c r="N619">
        <v>1013</v>
      </c>
      <c r="O619" t="s">
        <v>695</v>
      </c>
      <c r="P619" t="s">
        <v>695</v>
      </c>
      <c r="Q619">
        <v>1</v>
      </c>
      <c r="X619">
        <v>94.83</v>
      </c>
      <c r="Y619">
        <v>0</v>
      </c>
      <c r="Z619">
        <v>0</v>
      </c>
      <c r="AA619">
        <v>0</v>
      </c>
      <c r="AB619">
        <v>9.6199999999999992</v>
      </c>
      <c r="AC619">
        <v>0</v>
      </c>
      <c r="AD619">
        <v>1</v>
      </c>
      <c r="AE619">
        <v>1</v>
      </c>
      <c r="AF619" t="s">
        <v>4</v>
      </c>
      <c r="AG619">
        <v>94.83</v>
      </c>
      <c r="AH619">
        <v>2</v>
      </c>
      <c r="AI619">
        <v>16484418</v>
      </c>
      <c r="AJ619">
        <v>639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ROW(Source!A307)</f>
        <v>307</v>
      </c>
      <c r="B620">
        <v>16484419</v>
      </c>
      <c r="C620">
        <v>16484417</v>
      </c>
      <c r="D620">
        <v>15430395</v>
      </c>
      <c r="E620">
        <v>1</v>
      </c>
      <c r="F620">
        <v>1</v>
      </c>
      <c r="G620">
        <v>1</v>
      </c>
      <c r="H620">
        <v>1</v>
      </c>
      <c r="I620" t="s">
        <v>696</v>
      </c>
      <c r="J620" t="s">
        <v>4</v>
      </c>
      <c r="K620" t="s">
        <v>697</v>
      </c>
      <c r="L620">
        <v>1191</v>
      </c>
      <c r="N620">
        <v>1013</v>
      </c>
      <c r="O620" t="s">
        <v>695</v>
      </c>
      <c r="P620" t="s">
        <v>695</v>
      </c>
      <c r="Q620">
        <v>1</v>
      </c>
      <c r="X620">
        <v>0.42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2</v>
      </c>
      <c r="AF620" t="s">
        <v>4</v>
      </c>
      <c r="AG620">
        <v>0.42</v>
      </c>
      <c r="AH620">
        <v>2</v>
      </c>
      <c r="AI620">
        <v>16484419</v>
      </c>
      <c r="AJ620">
        <v>640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ROW(Source!A307)</f>
        <v>307</v>
      </c>
      <c r="B621">
        <v>16484420</v>
      </c>
      <c r="C621">
        <v>16484417</v>
      </c>
      <c r="D621">
        <v>15247974</v>
      </c>
      <c r="E621">
        <v>1</v>
      </c>
      <c r="F621">
        <v>1</v>
      </c>
      <c r="G621">
        <v>1</v>
      </c>
      <c r="H621">
        <v>2</v>
      </c>
      <c r="I621" t="s">
        <v>716</v>
      </c>
      <c r="J621" t="s">
        <v>717</v>
      </c>
      <c r="K621" t="s">
        <v>718</v>
      </c>
      <c r="L621">
        <v>1368</v>
      </c>
      <c r="N621">
        <v>1011</v>
      </c>
      <c r="O621" t="s">
        <v>701</v>
      </c>
      <c r="P621" t="s">
        <v>701</v>
      </c>
      <c r="Q621">
        <v>1</v>
      </c>
      <c r="X621">
        <v>0.21</v>
      </c>
      <c r="Y621">
        <v>0</v>
      </c>
      <c r="Z621">
        <v>31.26</v>
      </c>
      <c r="AA621">
        <v>13.5</v>
      </c>
      <c r="AB621">
        <v>0</v>
      </c>
      <c r="AC621">
        <v>0</v>
      </c>
      <c r="AD621">
        <v>1</v>
      </c>
      <c r="AE621">
        <v>0</v>
      </c>
      <c r="AF621" t="s">
        <v>4</v>
      </c>
      <c r="AG621">
        <v>0.21</v>
      </c>
      <c r="AH621">
        <v>2</v>
      </c>
      <c r="AI621">
        <v>16484420</v>
      </c>
      <c r="AJ621">
        <v>641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ROW(Source!A307)</f>
        <v>307</v>
      </c>
      <c r="B622">
        <v>16484421</v>
      </c>
      <c r="C622">
        <v>16484417</v>
      </c>
      <c r="D622">
        <v>15249073</v>
      </c>
      <c r="E622">
        <v>1</v>
      </c>
      <c r="F622">
        <v>1</v>
      </c>
      <c r="G622">
        <v>1</v>
      </c>
      <c r="H622">
        <v>2</v>
      </c>
      <c r="I622" t="s">
        <v>698</v>
      </c>
      <c r="J622" t="s">
        <v>699</v>
      </c>
      <c r="K622" t="s">
        <v>700</v>
      </c>
      <c r="L622">
        <v>1368</v>
      </c>
      <c r="N622">
        <v>1011</v>
      </c>
      <c r="O622" t="s">
        <v>701</v>
      </c>
      <c r="P622" t="s">
        <v>701</v>
      </c>
      <c r="Q622">
        <v>1</v>
      </c>
      <c r="X622">
        <v>0.21</v>
      </c>
      <c r="Y622">
        <v>0</v>
      </c>
      <c r="Z622">
        <v>65.709999999999994</v>
      </c>
      <c r="AA622">
        <v>11.6</v>
      </c>
      <c r="AB622">
        <v>0</v>
      </c>
      <c r="AC622">
        <v>0</v>
      </c>
      <c r="AD622">
        <v>1</v>
      </c>
      <c r="AE622">
        <v>0</v>
      </c>
      <c r="AF622" t="s">
        <v>4</v>
      </c>
      <c r="AG622">
        <v>0.21</v>
      </c>
      <c r="AH622">
        <v>2</v>
      </c>
      <c r="AI622">
        <v>16484421</v>
      </c>
      <c r="AJ622">
        <v>642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ROW(Source!A307)</f>
        <v>307</v>
      </c>
      <c r="B623">
        <v>16484422</v>
      </c>
      <c r="C623">
        <v>16484417</v>
      </c>
      <c r="D623">
        <v>15249308</v>
      </c>
      <c r="E623">
        <v>1</v>
      </c>
      <c r="F623">
        <v>1</v>
      </c>
      <c r="G623">
        <v>1</v>
      </c>
      <c r="H623">
        <v>2</v>
      </c>
      <c r="I623" t="s">
        <v>988</v>
      </c>
      <c r="J623" t="s">
        <v>989</v>
      </c>
      <c r="K623" t="s">
        <v>990</v>
      </c>
      <c r="L623">
        <v>1368</v>
      </c>
      <c r="N623">
        <v>1011</v>
      </c>
      <c r="O623" t="s">
        <v>701</v>
      </c>
      <c r="P623" t="s">
        <v>701</v>
      </c>
      <c r="Q623">
        <v>1</v>
      </c>
      <c r="X623">
        <v>3.07</v>
      </c>
      <c r="Y623">
        <v>0</v>
      </c>
      <c r="Z623">
        <v>1.2</v>
      </c>
      <c r="AA623">
        <v>0</v>
      </c>
      <c r="AB623">
        <v>0</v>
      </c>
      <c r="AC623">
        <v>0</v>
      </c>
      <c r="AD623">
        <v>1</v>
      </c>
      <c r="AE623">
        <v>0</v>
      </c>
      <c r="AF623" t="s">
        <v>4</v>
      </c>
      <c r="AG623">
        <v>3.07</v>
      </c>
      <c r="AH623">
        <v>2</v>
      </c>
      <c r="AI623">
        <v>16484422</v>
      </c>
      <c r="AJ623">
        <v>643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ROW(Source!A307)</f>
        <v>307</v>
      </c>
      <c r="B624">
        <v>16484423</v>
      </c>
      <c r="C624">
        <v>16484417</v>
      </c>
      <c r="D624">
        <v>15249377</v>
      </c>
      <c r="E624">
        <v>1</v>
      </c>
      <c r="F624">
        <v>1</v>
      </c>
      <c r="G624">
        <v>1</v>
      </c>
      <c r="H624">
        <v>2</v>
      </c>
      <c r="I624" t="s">
        <v>702</v>
      </c>
      <c r="J624" t="s">
        <v>703</v>
      </c>
      <c r="K624" t="s">
        <v>704</v>
      </c>
      <c r="L624">
        <v>1368</v>
      </c>
      <c r="N624">
        <v>1011</v>
      </c>
      <c r="O624" t="s">
        <v>701</v>
      </c>
      <c r="P624" t="s">
        <v>701</v>
      </c>
      <c r="Q624">
        <v>1</v>
      </c>
      <c r="X624">
        <v>4.58</v>
      </c>
      <c r="Y624">
        <v>0</v>
      </c>
      <c r="Z624">
        <v>8.1</v>
      </c>
      <c r="AA624">
        <v>0</v>
      </c>
      <c r="AB624">
        <v>0</v>
      </c>
      <c r="AC624">
        <v>0</v>
      </c>
      <c r="AD624">
        <v>1</v>
      </c>
      <c r="AE624">
        <v>0</v>
      </c>
      <c r="AF624" t="s">
        <v>4</v>
      </c>
      <c r="AG624">
        <v>4.58</v>
      </c>
      <c r="AH624">
        <v>2</v>
      </c>
      <c r="AI624">
        <v>16484423</v>
      </c>
      <c r="AJ624">
        <v>644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ROW(Source!A307)</f>
        <v>307</v>
      </c>
      <c r="B625">
        <v>16484424</v>
      </c>
      <c r="C625">
        <v>16484417</v>
      </c>
      <c r="D625">
        <v>15165634</v>
      </c>
      <c r="E625">
        <v>1</v>
      </c>
      <c r="F625">
        <v>1</v>
      </c>
      <c r="G625">
        <v>1</v>
      </c>
      <c r="H625">
        <v>3</v>
      </c>
      <c r="I625" t="s">
        <v>991</v>
      </c>
      <c r="J625" t="s">
        <v>992</v>
      </c>
      <c r="K625" t="s">
        <v>993</v>
      </c>
      <c r="L625">
        <v>1339</v>
      </c>
      <c r="N625">
        <v>1007</v>
      </c>
      <c r="O625" t="s">
        <v>166</v>
      </c>
      <c r="P625" t="s">
        <v>166</v>
      </c>
      <c r="Q625">
        <v>1</v>
      </c>
      <c r="X625">
        <v>0.23</v>
      </c>
      <c r="Y625">
        <v>38.51</v>
      </c>
      <c r="Z625">
        <v>0</v>
      </c>
      <c r="AA625">
        <v>0</v>
      </c>
      <c r="AB625">
        <v>0</v>
      </c>
      <c r="AC625">
        <v>0</v>
      </c>
      <c r="AD625">
        <v>1</v>
      </c>
      <c r="AE625">
        <v>0</v>
      </c>
      <c r="AF625" t="s">
        <v>4</v>
      </c>
      <c r="AG625">
        <v>0.23</v>
      </c>
      <c r="AH625">
        <v>2</v>
      </c>
      <c r="AI625">
        <v>16484424</v>
      </c>
      <c r="AJ625">
        <v>645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ROW(Source!A307)</f>
        <v>307</v>
      </c>
      <c r="B626">
        <v>16484425</v>
      </c>
      <c r="C626">
        <v>16484417</v>
      </c>
      <c r="D626">
        <v>15165653</v>
      </c>
      <c r="E626">
        <v>1</v>
      </c>
      <c r="F626">
        <v>1</v>
      </c>
      <c r="G626">
        <v>1</v>
      </c>
      <c r="H626">
        <v>3</v>
      </c>
      <c r="I626" t="s">
        <v>994</v>
      </c>
      <c r="J626" t="s">
        <v>995</v>
      </c>
      <c r="K626" t="s">
        <v>996</v>
      </c>
      <c r="L626">
        <v>1339</v>
      </c>
      <c r="N626">
        <v>1007</v>
      </c>
      <c r="O626" t="s">
        <v>166</v>
      </c>
      <c r="P626" t="s">
        <v>166</v>
      </c>
      <c r="Q626">
        <v>1</v>
      </c>
      <c r="X626">
        <v>0.51</v>
      </c>
      <c r="Y626">
        <v>6.22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4</v>
      </c>
      <c r="AG626">
        <v>0.51</v>
      </c>
      <c r="AH626">
        <v>2</v>
      </c>
      <c r="AI626">
        <v>16484425</v>
      </c>
      <c r="AJ626">
        <v>646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ROW(Source!A307)</f>
        <v>307</v>
      </c>
      <c r="B627">
        <v>16484426</v>
      </c>
      <c r="C627">
        <v>16484417</v>
      </c>
      <c r="D627">
        <v>15167963</v>
      </c>
      <c r="E627">
        <v>1</v>
      </c>
      <c r="F627">
        <v>1</v>
      </c>
      <c r="G627">
        <v>1</v>
      </c>
      <c r="H627">
        <v>3</v>
      </c>
      <c r="I627" t="s">
        <v>997</v>
      </c>
      <c r="J627" t="s">
        <v>998</v>
      </c>
      <c r="K627" t="s">
        <v>999</v>
      </c>
      <c r="L627">
        <v>1346</v>
      </c>
      <c r="N627">
        <v>1009</v>
      </c>
      <c r="O627" t="s">
        <v>550</v>
      </c>
      <c r="P627" t="s">
        <v>550</v>
      </c>
      <c r="Q627">
        <v>1</v>
      </c>
      <c r="X627">
        <v>0.05</v>
      </c>
      <c r="Y627">
        <v>37.29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0</v>
      </c>
      <c r="AF627" t="s">
        <v>4</v>
      </c>
      <c r="AG627">
        <v>0.05</v>
      </c>
      <c r="AH627">
        <v>2</v>
      </c>
      <c r="AI627">
        <v>16484426</v>
      </c>
      <c r="AJ627">
        <v>647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ROW(Source!A307)</f>
        <v>307</v>
      </c>
      <c r="B628">
        <v>16484427</v>
      </c>
      <c r="C628">
        <v>16484417</v>
      </c>
      <c r="D628">
        <v>15168695</v>
      </c>
      <c r="E628">
        <v>1</v>
      </c>
      <c r="F628">
        <v>1</v>
      </c>
      <c r="G628">
        <v>1</v>
      </c>
      <c r="H628">
        <v>3</v>
      </c>
      <c r="I628" t="s">
        <v>1000</v>
      </c>
      <c r="J628" t="s">
        <v>1001</v>
      </c>
      <c r="K628" t="s">
        <v>1002</v>
      </c>
      <c r="L628">
        <v>1348</v>
      </c>
      <c r="N628">
        <v>1009</v>
      </c>
      <c r="O628" t="s">
        <v>199</v>
      </c>
      <c r="P628" t="s">
        <v>199</v>
      </c>
      <c r="Q628">
        <v>1000</v>
      </c>
      <c r="X628">
        <v>4.0000000000000002E-4</v>
      </c>
      <c r="Y628">
        <v>13560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4</v>
      </c>
      <c r="AG628">
        <v>4.0000000000000002E-4</v>
      </c>
      <c r="AH628">
        <v>2</v>
      </c>
      <c r="AI628">
        <v>16484427</v>
      </c>
      <c r="AJ628">
        <v>648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ROW(Source!A307)</f>
        <v>307</v>
      </c>
      <c r="B629">
        <v>16484428</v>
      </c>
      <c r="C629">
        <v>16484417</v>
      </c>
      <c r="D629">
        <v>15168763</v>
      </c>
      <c r="E629">
        <v>1</v>
      </c>
      <c r="F629">
        <v>1</v>
      </c>
      <c r="G629">
        <v>1</v>
      </c>
      <c r="H629">
        <v>3</v>
      </c>
      <c r="I629" t="s">
        <v>1003</v>
      </c>
      <c r="J629" t="s">
        <v>1004</v>
      </c>
      <c r="K629" t="s">
        <v>1005</v>
      </c>
      <c r="L629">
        <v>1348</v>
      </c>
      <c r="N629">
        <v>1009</v>
      </c>
      <c r="O629" t="s">
        <v>199</v>
      </c>
      <c r="P629" t="s">
        <v>199</v>
      </c>
      <c r="Q629">
        <v>1000</v>
      </c>
      <c r="X629">
        <v>1.9E-3</v>
      </c>
      <c r="Y629">
        <v>10362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 t="s">
        <v>4</v>
      </c>
      <c r="AG629">
        <v>1.9E-3</v>
      </c>
      <c r="AH629">
        <v>2</v>
      </c>
      <c r="AI629">
        <v>16484428</v>
      </c>
      <c r="AJ629">
        <v>649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ROW(Source!A307)</f>
        <v>307</v>
      </c>
      <c r="B630">
        <v>16484429</v>
      </c>
      <c r="C630">
        <v>16484417</v>
      </c>
      <c r="D630">
        <v>15203740</v>
      </c>
      <c r="E630">
        <v>1</v>
      </c>
      <c r="F630">
        <v>1</v>
      </c>
      <c r="G630">
        <v>1</v>
      </c>
      <c r="H630">
        <v>3</v>
      </c>
      <c r="I630" t="s">
        <v>1006</v>
      </c>
      <c r="J630" t="s">
        <v>1007</v>
      </c>
      <c r="K630" t="s">
        <v>1008</v>
      </c>
      <c r="L630">
        <v>1348</v>
      </c>
      <c r="N630">
        <v>1009</v>
      </c>
      <c r="O630" t="s">
        <v>199</v>
      </c>
      <c r="P630" t="s">
        <v>199</v>
      </c>
      <c r="Q630">
        <v>1000</v>
      </c>
      <c r="X630">
        <v>1.1E-4</v>
      </c>
      <c r="Y630">
        <v>15119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4</v>
      </c>
      <c r="AG630">
        <v>1.1E-4</v>
      </c>
      <c r="AH630">
        <v>2</v>
      </c>
      <c r="AI630">
        <v>16484429</v>
      </c>
      <c r="AJ630">
        <v>650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ROW(Source!A307)</f>
        <v>307</v>
      </c>
      <c r="B631">
        <v>16484430</v>
      </c>
      <c r="C631">
        <v>16484417</v>
      </c>
      <c r="D631">
        <v>15204468</v>
      </c>
      <c r="E631">
        <v>1</v>
      </c>
      <c r="F631">
        <v>1</v>
      </c>
      <c r="G631">
        <v>1</v>
      </c>
      <c r="H631">
        <v>3</v>
      </c>
      <c r="I631" t="s">
        <v>1009</v>
      </c>
      <c r="J631" t="s">
        <v>1010</v>
      </c>
      <c r="K631" t="s">
        <v>1011</v>
      </c>
      <c r="L631">
        <v>1348</v>
      </c>
      <c r="N631">
        <v>1009</v>
      </c>
      <c r="O631" t="s">
        <v>199</v>
      </c>
      <c r="P631" t="s">
        <v>199</v>
      </c>
      <c r="Q631">
        <v>1000</v>
      </c>
      <c r="X631">
        <v>5.0000000000000002E-5</v>
      </c>
      <c r="Y631">
        <v>16950</v>
      </c>
      <c r="Z631">
        <v>0</v>
      </c>
      <c r="AA631">
        <v>0</v>
      </c>
      <c r="AB631">
        <v>0</v>
      </c>
      <c r="AC631">
        <v>0</v>
      </c>
      <c r="AD631">
        <v>1</v>
      </c>
      <c r="AE631">
        <v>0</v>
      </c>
      <c r="AF631" t="s">
        <v>4</v>
      </c>
      <c r="AG631">
        <v>5.0000000000000002E-5</v>
      </c>
      <c r="AH631">
        <v>2</v>
      </c>
      <c r="AI631">
        <v>16484430</v>
      </c>
      <c r="AJ631">
        <v>651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ROW(Source!A307)</f>
        <v>307</v>
      </c>
      <c r="B632">
        <v>16484431</v>
      </c>
      <c r="C632">
        <v>16484417</v>
      </c>
      <c r="D632">
        <v>15163129</v>
      </c>
      <c r="E632">
        <v>17</v>
      </c>
      <c r="F632">
        <v>1</v>
      </c>
      <c r="G632">
        <v>1</v>
      </c>
      <c r="H632">
        <v>3</v>
      </c>
      <c r="I632" t="s">
        <v>1104</v>
      </c>
      <c r="J632" t="s">
        <v>4</v>
      </c>
      <c r="K632" t="s">
        <v>1105</v>
      </c>
      <c r="L632">
        <v>1354</v>
      </c>
      <c r="N632">
        <v>1010</v>
      </c>
      <c r="O632" t="s">
        <v>82</v>
      </c>
      <c r="P632" t="s">
        <v>82</v>
      </c>
      <c r="Q632">
        <v>1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1</v>
      </c>
      <c r="AD632">
        <v>0</v>
      </c>
      <c r="AE632">
        <v>0</v>
      </c>
      <c r="AF632" t="s">
        <v>4</v>
      </c>
      <c r="AG632">
        <v>0</v>
      </c>
      <c r="AH632">
        <v>3</v>
      </c>
      <c r="AI632">
        <v>-1</v>
      </c>
      <c r="AJ632" t="s">
        <v>4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ROW(Source!A307)</f>
        <v>307</v>
      </c>
      <c r="B633">
        <v>16484432</v>
      </c>
      <c r="C633">
        <v>16484417</v>
      </c>
      <c r="D633">
        <v>15163115</v>
      </c>
      <c r="E633">
        <v>17</v>
      </c>
      <c r="F633">
        <v>1</v>
      </c>
      <c r="G633">
        <v>1</v>
      </c>
      <c r="H633">
        <v>3</v>
      </c>
      <c r="I633" t="s">
        <v>1106</v>
      </c>
      <c r="J633" t="s">
        <v>4</v>
      </c>
      <c r="K633" t="s">
        <v>1107</v>
      </c>
      <c r="L633">
        <v>1346</v>
      </c>
      <c r="N633">
        <v>1009</v>
      </c>
      <c r="O633" t="s">
        <v>550</v>
      </c>
      <c r="P633" t="s">
        <v>550</v>
      </c>
      <c r="Q633">
        <v>1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1</v>
      </c>
      <c r="AD633">
        <v>0</v>
      </c>
      <c r="AE633">
        <v>0</v>
      </c>
      <c r="AF633" t="s">
        <v>4</v>
      </c>
      <c r="AG633">
        <v>0</v>
      </c>
      <c r="AH633">
        <v>3</v>
      </c>
      <c r="AI633">
        <v>-1</v>
      </c>
      <c r="AJ633" t="s">
        <v>4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ROW(Source!A307)</f>
        <v>307</v>
      </c>
      <c r="B634">
        <v>16484433</v>
      </c>
      <c r="C634">
        <v>16484417</v>
      </c>
      <c r="D634">
        <v>15163128</v>
      </c>
      <c r="E634">
        <v>17</v>
      </c>
      <c r="F634">
        <v>1</v>
      </c>
      <c r="G634">
        <v>1</v>
      </c>
      <c r="H634">
        <v>3</v>
      </c>
      <c r="I634" t="s">
        <v>1108</v>
      </c>
      <c r="J634" t="s">
        <v>4</v>
      </c>
      <c r="K634" t="s">
        <v>1109</v>
      </c>
      <c r="L634">
        <v>1301</v>
      </c>
      <c r="N634">
        <v>1003</v>
      </c>
      <c r="O634" t="s">
        <v>147</v>
      </c>
      <c r="P634" t="s">
        <v>147</v>
      </c>
      <c r="Q634">
        <v>1</v>
      </c>
      <c r="X634">
        <v>100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 t="s">
        <v>4</v>
      </c>
      <c r="AG634">
        <v>100</v>
      </c>
      <c r="AH634">
        <v>3</v>
      </c>
      <c r="AI634">
        <v>-1</v>
      </c>
      <c r="AJ634" t="s">
        <v>4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ROW(Source!A310)</f>
        <v>310</v>
      </c>
      <c r="B635">
        <v>16484440</v>
      </c>
      <c r="C635">
        <v>16484439</v>
      </c>
      <c r="D635">
        <v>15436556</v>
      </c>
      <c r="E635">
        <v>1</v>
      </c>
      <c r="F635">
        <v>1</v>
      </c>
      <c r="G635">
        <v>1</v>
      </c>
      <c r="H635">
        <v>1</v>
      </c>
      <c r="I635" t="s">
        <v>860</v>
      </c>
      <c r="J635" t="s">
        <v>4</v>
      </c>
      <c r="K635" t="s">
        <v>861</v>
      </c>
      <c r="L635">
        <v>1191</v>
      </c>
      <c r="N635">
        <v>1013</v>
      </c>
      <c r="O635" t="s">
        <v>695</v>
      </c>
      <c r="P635" t="s">
        <v>695</v>
      </c>
      <c r="Q635">
        <v>1</v>
      </c>
      <c r="X635">
        <v>115.1</v>
      </c>
      <c r="Y635">
        <v>0</v>
      </c>
      <c r="Z635">
        <v>0</v>
      </c>
      <c r="AA635">
        <v>0</v>
      </c>
      <c r="AB635">
        <v>9.6199999999999992</v>
      </c>
      <c r="AC635">
        <v>0</v>
      </c>
      <c r="AD635">
        <v>1</v>
      </c>
      <c r="AE635">
        <v>1</v>
      </c>
      <c r="AF635" t="s">
        <v>4</v>
      </c>
      <c r="AG635">
        <v>115.1</v>
      </c>
      <c r="AH635">
        <v>2</v>
      </c>
      <c r="AI635">
        <v>16484440</v>
      </c>
      <c r="AJ635">
        <v>653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ROW(Source!A310)</f>
        <v>310</v>
      </c>
      <c r="B636">
        <v>16484441</v>
      </c>
      <c r="C636">
        <v>16484439</v>
      </c>
      <c r="D636">
        <v>15430395</v>
      </c>
      <c r="E636">
        <v>1</v>
      </c>
      <c r="F636">
        <v>1</v>
      </c>
      <c r="G636">
        <v>1</v>
      </c>
      <c r="H636">
        <v>1</v>
      </c>
      <c r="I636" t="s">
        <v>696</v>
      </c>
      <c r="J636" t="s">
        <v>4</v>
      </c>
      <c r="K636" t="s">
        <v>697</v>
      </c>
      <c r="L636">
        <v>1191</v>
      </c>
      <c r="N636">
        <v>1013</v>
      </c>
      <c r="O636" t="s">
        <v>695</v>
      </c>
      <c r="P636" t="s">
        <v>695</v>
      </c>
      <c r="Q636">
        <v>1</v>
      </c>
      <c r="X636">
        <v>0.42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2</v>
      </c>
      <c r="AF636" t="s">
        <v>4</v>
      </c>
      <c r="AG636">
        <v>0.42</v>
      </c>
      <c r="AH636">
        <v>2</v>
      </c>
      <c r="AI636">
        <v>16484441</v>
      </c>
      <c r="AJ636">
        <v>654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ROW(Source!A310)</f>
        <v>310</v>
      </c>
      <c r="B637">
        <v>16484442</v>
      </c>
      <c r="C637">
        <v>16484439</v>
      </c>
      <c r="D637">
        <v>15247974</v>
      </c>
      <c r="E637">
        <v>1</v>
      </c>
      <c r="F637">
        <v>1</v>
      </c>
      <c r="G637">
        <v>1</v>
      </c>
      <c r="H637">
        <v>2</v>
      </c>
      <c r="I637" t="s">
        <v>716</v>
      </c>
      <c r="J637" t="s">
        <v>717</v>
      </c>
      <c r="K637" t="s">
        <v>718</v>
      </c>
      <c r="L637">
        <v>1368</v>
      </c>
      <c r="N637">
        <v>1011</v>
      </c>
      <c r="O637" t="s">
        <v>701</v>
      </c>
      <c r="P637" t="s">
        <v>701</v>
      </c>
      <c r="Q637">
        <v>1</v>
      </c>
      <c r="X637">
        <v>0.21</v>
      </c>
      <c r="Y637">
        <v>0</v>
      </c>
      <c r="Z637">
        <v>31.26</v>
      </c>
      <c r="AA637">
        <v>13.5</v>
      </c>
      <c r="AB637">
        <v>0</v>
      </c>
      <c r="AC637">
        <v>0</v>
      </c>
      <c r="AD637">
        <v>1</v>
      </c>
      <c r="AE637">
        <v>0</v>
      </c>
      <c r="AF637" t="s">
        <v>4</v>
      </c>
      <c r="AG637">
        <v>0.21</v>
      </c>
      <c r="AH637">
        <v>2</v>
      </c>
      <c r="AI637">
        <v>16484442</v>
      </c>
      <c r="AJ637">
        <v>655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ROW(Source!A310)</f>
        <v>310</v>
      </c>
      <c r="B638">
        <v>16484443</v>
      </c>
      <c r="C638">
        <v>16484439</v>
      </c>
      <c r="D638">
        <v>15249073</v>
      </c>
      <c r="E638">
        <v>1</v>
      </c>
      <c r="F638">
        <v>1</v>
      </c>
      <c r="G638">
        <v>1</v>
      </c>
      <c r="H638">
        <v>2</v>
      </c>
      <c r="I638" t="s">
        <v>698</v>
      </c>
      <c r="J638" t="s">
        <v>699</v>
      </c>
      <c r="K638" t="s">
        <v>700</v>
      </c>
      <c r="L638">
        <v>1368</v>
      </c>
      <c r="N638">
        <v>1011</v>
      </c>
      <c r="O638" t="s">
        <v>701</v>
      </c>
      <c r="P638" t="s">
        <v>701</v>
      </c>
      <c r="Q638">
        <v>1</v>
      </c>
      <c r="X638">
        <v>0.21</v>
      </c>
      <c r="Y638">
        <v>0</v>
      </c>
      <c r="Z638">
        <v>65.709999999999994</v>
      </c>
      <c r="AA638">
        <v>11.6</v>
      </c>
      <c r="AB638">
        <v>0</v>
      </c>
      <c r="AC638">
        <v>0</v>
      </c>
      <c r="AD638">
        <v>1</v>
      </c>
      <c r="AE638">
        <v>0</v>
      </c>
      <c r="AF638" t="s">
        <v>4</v>
      </c>
      <c r="AG638">
        <v>0.21</v>
      </c>
      <c r="AH638">
        <v>2</v>
      </c>
      <c r="AI638">
        <v>16484443</v>
      </c>
      <c r="AJ638">
        <v>656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ROW(Source!A310)</f>
        <v>310</v>
      </c>
      <c r="B639">
        <v>16484444</v>
      </c>
      <c r="C639">
        <v>16484439</v>
      </c>
      <c r="D639">
        <v>15249308</v>
      </c>
      <c r="E639">
        <v>1</v>
      </c>
      <c r="F639">
        <v>1</v>
      </c>
      <c r="G639">
        <v>1</v>
      </c>
      <c r="H639">
        <v>2</v>
      </c>
      <c r="I639" t="s">
        <v>988</v>
      </c>
      <c r="J639" t="s">
        <v>989</v>
      </c>
      <c r="K639" t="s">
        <v>990</v>
      </c>
      <c r="L639">
        <v>1368</v>
      </c>
      <c r="N639">
        <v>1011</v>
      </c>
      <c r="O639" t="s">
        <v>701</v>
      </c>
      <c r="P639" t="s">
        <v>701</v>
      </c>
      <c r="Q639">
        <v>1</v>
      </c>
      <c r="X639">
        <v>3.07</v>
      </c>
      <c r="Y639">
        <v>0</v>
      </c>
      <c r="Z639">
        <v>1.2</v>
      </c>
      <c r="AA639">
        <v>0</v>
      </c>
      <c r="AB639">
        <v>0</v>
      </c>
      <c r="AC639">
        <v>0</v>
      </c>
      <c r="AD639">
        <v>1</v>
      </c>
      <c r="AE639">
        <v>0</v>
      </c>
      <c r="AF639" t="s">
        <v>4</v>
      </c>
      <c r="AG639">
        <v>3.07</v>
      </c>
      <c r="AH639">
        <v>2</v>
      </c>
      <c r="AI639">
        <v>16484444</v>
      </c>
      <c r="AJ639">
        <v>657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ROW(Source!A310)</f>
        <v>310</v>
      </c>
      <c r="B640">
        <v>16484445</v>
      </c>
      <c r="C640">
        <v>16484439</v>
      </c>
      <c r="D640">
        <v>15249377</v>
      </c>
      <c r="E640">
        <v>1</v>
      </c>
      <c r="F640">
        <v>1</v>
      </c>
      <c r="G640">
        <v>1</v>
      </c>
      <c r="H640">
        <v>2</v>
      </c>
      <c r="I640" t="s">
        <v>702</v>
      </c>
      <c r="J640" t="s">
        <v>703</v>
      </c>
      <c r="K640" t="s">
        <v>704</v>
      </c>
      <c r="L640">
        <v>1368</v>
      </c>
      <c r="N640">
        <v>1011</v>
      </c>
      <c r="O640" t="s">
        <v>701</v>
      </c>
      <c r="P640" t="s">
        <v>701</v>
      </c>
      <c r="Q640">
        <v>1</v>
      </c>
      <c r="X640">
        <v>4.58</v>
      </c>
      <c r="Y640">
        <v>0</v>
      </c>
      <c r="Z640">
        <v>8.1</v>
      </c>
      <c r="AA640">
        <v>0</v>
      </c>
      <c r="AB640">
        <v>0</v>
      </c>
      <c r="AC640">
        <v>0</v>
      </c>
      <c r="AD640">
        <v>1</v>
      </c>
      <c r="AE640">
        <v>0</v>
      </c>
      <c r="AF640" t="s">
        <v>4</v>
      </c>
      <c r="AG640">
        <v>4.58</v>
      </c>
      <c r="AH640">
        <v>2</v>
      </c>
      <c r="AI640">
        <v>16484445</v>
      </c>
      <c r="AJ640">
        <v>658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ROW(Source!A310)</f>
        <v>310</v>
      </c>
      <c r="B641">
        <v>16484446</v>
      </c>
      <c r="C641">
        <v>16484439</v>
      </c>
      <c r="D641">
        <v>15165634</v>
      </c>
      <c r="E641">
        <v>1</v>
      </c>
      <c r="F641">
        <v>1</v>
      </c>
      <c r="G641">
        <v>1</v>
      </c>
      <c r="H641">
        <v>3</v>
      </c>
      <c r="I641" t="s">
        <v>991</v>
      </c>
      <c r="J641" t="s">
        <v>992</v>
      </c>
      <c r="K641" t="s">
        <v>993</v>
      </c>
      <c r="L641">
        <v>1339</v>
      </c>
      <c r="N641">
        <v>1007</v>
      </c>
      <c r="O641" t="s">
        <v>166</v>
      </c>
      <c r="P641" t="s">
        <v>166</v>
      </c>
      <c r="Q641">
        <v>1</v>
      </c>
      <c r="X641">
        <v>0.23</v>
      </c>
      <c r="Y641">
        <v>38.51</v>
      </c>
      <c r="Z641">
        <v>0</v>
      </c>
      <c r="AA641">
        <v>0</v>
      </c>
      <c r="AB641">
        <v>0</v>
      </c>
      <c r="AC641">
        <v>0</v>
      </c>
      <c r="AD641">
        <v>1</v>
      </c>
      <c r="AE641">
        <v>0</v>
      </c>
      <c r="AF641" t="s">
        <v>4</v>
      </c>
      <c r="AG641">
        <v>0.23</v>
      </c>
      <c r="AH641">
        <v>2</v>
      </c>
      <c r="AI641">
        <v>16484446</v>
      </c>
      <c r="AJ641">
        <v>659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ROW(Source!A310)</f>
        <v>310</v>
      </c>
      <c r="B642">
        <v>16484447</v>
      </c>
      <c r="C642">
        <v>16484439</v>
      </c>
      <c r="D642">
        <v>15165653</v>
      </c>
      <c r="E642">
        <v>1</v>
      </c>
      <c r="F642">
        <v>1</v>
      </c>
      <c r="G642">
        <v>1</v>
      </c>
      <c r="H642">
        <v>3</v>
      </c>
      <c r="I642" t="s">
        <v>994</v>
      </c>
      <c r="J642" t="s">
        <v>995</v>
      </c>
      <c r="K642" t="s">
        <v>996</v>
      </c>
      <c r="L642">
        <v>1339</v>
      </c>
      <c r="N642">
        <v>1007</v>
      </c>
      <c r="O642" t="s">
        <v>166</v>
      </c>
      <c r="P642" t="s">
        <v>166</v>
      </c>
      <c r="Q642">
        <v>1</v>
      </c>
      <c r="X642">
        <v>0.51</v>
      </c>
      <c r="Y642">
        <v>6.22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0</v>
      </c>
      <c r="AF642" t="s">
        <v>4</v>
      </c>
      <c r="AG642">
        <v>0.51</v>
      </c>
      <c r="AH642">
        <v>2</v>
      </c>
      <c r="AI642">
        <v>16484447</v>
      </c>
      <c r="AJ642">
        <v>660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ROW(Source!A310)</f>
        <v>310</v>
      </c>
      <c r="B643">
        <v>16484448</v>
      </c>
      <c r="C643">
        <v>16484439</v>
      </c>
      <c r="D643">
        <v>15167963</v>
      </c>
      <c r="E643">
        <v>1</v>
      </c>
      <c r="F643">
        <v>1</v>
      </c>
      <c r="G643">
        <v>1</v>
      </c>
      <c r="H643">
        <v>3</v>
      </c>
      <c r="I643" t="s">
        <v>997</v>
      </c>
      <c r="J643" t="s">
        <v>998</v>
      </c>
      <c r="K643" t="s">
        <v>999</v>
      </c>
      <c r="L643">
        <v>1346</v>
      </c>
      <c r="N643">
        <v>1009</v>
      </c>
      <c r="O643" t="s">
        <v>550</v>
      </c>
      <c r="P643" t="s">
        <v>550</v>
      </c>
      <c r="Q643">
        <v>1</v>
      </c>
      <c r="X643">
        <v>0.05</v>
      </c>
      <c r="Y643">
        <v>37.29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0</v>
      </c>
      <c r="AF643" t="s">
        <v>4</v>
      </c>
      <c r="AG643">
        <v>0.05</v>
      </c>
      <c r="AH643">
        <v>2</v>
      </c>
      <c r="AI643">
        <v>16484448</v>
      </c>
      <c r="AJ643">
        <v>661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ROW(Source!A310)</f>
        <v>310</v>
      </c>
      <c r="B644">
        <v>16484449</v>
      </c>
      <c r="C644">
        <v>16484439</v>
      </c>
      <c r="D644">
        <v>15168695</v>
      </c>
      <c r="E644">
        <v>1</v>
      </c>
      <c r="F644">
        <v>1</v>
      </c>
      <c r="G644">
        <v>1</v>
      </c>
      <c r="H644">
        <v>3</v>
      </c>
      <c r="I644" t="s">
        <v>1000</v>
      </c>
      <c r="J644" t="s">
        <v>1001</v>
      </c>
      <c r="K644" t="s">
        <v>1002</v>
      </c>
      <c r="L644">
        <v>1348</v>
      </c>
      <c r="N644">
        <v>1009</v>
      </c>
      <c r="O644" t="s">
        <v>199</v>
      </c>
      <c r="P644" t="s">
        <v>199</v>
      </c>
      <c r="Q644">
        <v>1000</v>
      </c>
      <c r="X644">
        <v>4.0000000000000002E-4</v>
      </c>
      <c r="Y644">
        <v>13560</v>
      </c>
      <c r="Z644">
        <v>0</v>
      </c>
      <c r="AA644">
        <v>0</v>
      </c>
      <c r="AB644">
        <v>0</v>
      </c>
      <c r="AC644">
        <v>0</v>
      </c>
      <c r="AD644">
        <v>1</v>
      </c>
      <c r="AE644">
        <v>0</v>
      </c>
      <c r="AF644" t="s">
        <v>4</v>
      </c>
      <c r="AG644">
        <v>4.0000000000000002E-4</v>
      </c>
      <c r="AH644">
        <v>2</v>
      </c>
      <c r="AI644">
        <v>16484449</v>
      </c>
      <c r="AJ644">
        <v>662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ROW(Source!A310)</f>
        <v>310</v>
      </c>
      <c r="B645">
        <v>16484450</v>
      </c>
      <c r="C645">
        <v>16484439</v>
      </c>
      <c r="D645">
        <v>15168763</v>
      </c>
      <c r="E645">
        <v>1</v>
      </c>
      <c r="F645">
        <v>1</v>
      </c>
      <c r="G645">
        <v>1</v>
      </c>
      <c r="H645">
        <v>3</v>
      </c>
      <c r="I645" t="s">
        <v>1003</v>
      </c>
      <c r="J645" t="s">
        <v>1004</v>
      </c>
      <c r="K645" t="s">
        <v>1005</v>
      </c>
      <c r="L645">
        <v>1348</v>
      </c>
      <c r="N645">
        <v>1009</v>
      </c>
      <c r="O645" t="s">
        <v>199</v>
      </c>
      <c r="P645" t="s">
        <v>199</v>
      </c>
      <c r="Q645">
        <v>1000</v>
      </c>
      <c r="X645">
        <v>1.9E-3</v>
      </c>
      <c r="Y645">
        <v>10362</v>
      </c>
      <c r="Z645">
        <v>0</v>
      </c>
      <c r="AA645">
        <v>0</v>
      </c>
      <c r="AB645">
        <v>0</v>
      </c>
      <c r="AC645">
        <v>0</v>
      </c>
      <c r="AD645">
        <v>1</v>
      </c>
      <c r="AE645">
        <v>0</v>
      </c>
      <c r="AF645" t="s">
        <v>4</v>
      </c>
      <c r="AG645">
        <v>1.9E-3</v>
      </c>
      <c r="AH645">
        <v>2</v>
      </c>
      <c r="AI645">
        <v>16484450</v>
      </c>
      <c r="AJ645">
        <v>663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ROW(Source!A310)</f>
        <v>310</v>
      </c>
      <c r="B646">
        <v>16484451</v>
      </c>
      <c r="C646">
        <v>16484439</v>
      </c>
      <c r="D646">
        <v>15203740</v>
      </c>
      <c r="E646">
        <v>1</v>
      </c>
      <c r="F646">
        <v>1</v>
      </c>
      <c r="G646">
        <v>1</v>
      </c>
      <c r="H646">
        <v>3</v>
      </c>
      <c r="I646" t="s">
        <v>1006</v>
      </c>
      <c r="J646" t="s">
        <v>1007</v>
      </c>
      <c r="K646" t="s">
        <v>1008</v>
      </c>
      <c r="L646">
        <v>1348</v>
      </c>
      <c r="N646">
        <v>1009</v>
      </c>
      <c r="O646" t="s">
        <v>199</v>
      </c>
      <c r="P646" t="s">
        <v>199</v>
      </c>
      <c r="Q646">
        <v>1000</v>
      </c>
      <c r="X646">
        <v>1.1E-4</v>
      </c>
      <c r="Y646">
        <v>15119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0</v>
      </c>
      <c r="AF646" t="s">
        <v>4</v>
      </c>
      <c r="AG646">
        <v>1.1E-4</v>
      </c>
      <c r="AH646">
        <v>2</v>
      </c>
      <c r="AI646">
        <v>16484451</v>
      </c>
      <c r="AJ646">
        <v>664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ROW(Source!A310)</f>
        <v>310</v>
      </c>
      <c r="B647">
        <v>16484452</v>
      </c>
      <c r="C647">
        <v>16484439</v>
      </c>
      <c r="D647">
        <v>15204468</v>
      </c>
      <c r="E647">
        <v>1</v>
      </c>
      <c r="F647">
        <v>1</v>
      </c>
      <c r="G647">
        <v>1</v>
      </c>
      <c r="H647">
        <v>3</v>
      </c>
      <c r="I647" t="s">
        <v>1009</v>
      </c>
      <c r="J647" t="s">
        <v>1010</v>
      </c>
      <c r="K647" t="s">
        <v>1011</v>
      </c>
      <c r="L647">
        <v>1348</v>
      </c>
      <c r="N647">
        <v>1009</v>
      </c>
      <c r="O647" t="s">
        <v>199</v>
      </c>
      <c r="P647" t="s">
        <v>199</v>
      </c>
      <c r="Q647">
        <v>1000</v>
      </c>
      <c r="X647">
        <v>5.0000000000000002E-5</v>
      </c>
      <c r="Y647">
        <v>16950</v>
      </c>
      <c r="Z647">
        <v>0</v>
      </c>
      <c r="AA647">
        <v>0</v>
      </c>
      <c r="AB647">
        <v>0</v>
      </c>
      <c r="AC647">
        <v>0</v>
      </c>
      <c r="AD647">
        <v>1</v>
      </c>
      <c r="AE647">
        <v>0</v>
      </c>
      <c r="AF647" t="s">
        <v>4</v>
      </c>
      <c r="AG647">
        <v>5.0000000000000002E-5</v>
      </c>
      <c r="AH647">
        <v>2</v>
      </c>
      <c r="AI647">
        <v>16484452</v>
      </c>
      <c r="AJ647">
        <v>665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ROW(Source!A310)</f>
        <v>310</v>
      </c>
      <c r="B648">
        <v>16484453</v>
      </c>
      <c r="C648">
        <v>16484439</v>
      </c>
      <c r="D648">
        <v>15163129</v>
      </c>
      <c r="E648">
        <v>17</v>
      </c>
      <c r="F648">
        <v>1</v>
      </c>
      <c r="G648">
        <v>1</v>
      </c>
      <c r="H648">
        <v>3</v>
      </c>
      <c r="I648" t="s">
        <v>1104</v>
      </c>
      <c r="J648" t="s">
        <v>4</v>
      </c>
      <c r="K648" t="s">
        <v>1105</v>
      </c>
      <c r="L648">
        <v>1354</v>
      </c>
      <c r="N648">
        <v>1010</v>
      </c>
      <c r="O648" t="s">
        <v>82</v>
      </c>
      <c r="P648" t="s">
        <v>82</v>
      </c>
      <c r="Q648">
        <v>1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1</v>
      </c>
      <c r="AD648">
        <v>0</v>
      </c>
      <c r="AE648">
        <v>0</v>
      </c>
      <c r="AF648" t="s">
        <v>4</v>
      </c>
      <c r="AG648">
        <v>0</v>
      </c>
      <c r="AH648">
        <v>3</v>
      </c>
      <c r="AI648">
        <v>-1</v>
      </c>
      <c r="AJ648" t="s">
        <v>4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ROW(Source!A310)</f>
        <v>310</v>
      </c>
      <c r="B649">
        <v>16484454</v>
      </c>
      <c r="C649">
        <v>16484439</v>
      </c>
      <c r="D649">
        <v>15163115</v>
      </c>
      <c r="E649">
        <v>17</v>
      </c>
      <c r="F649">
        <v>1</v>
      </c>
      <c r="G649">
        <v>1</v>
      </c>
      <c r="H649">
        <v>3</v>
      </c>
      <c r="I649" t="s">
        <v>1106</v>
      </c>
      <c r="J649" t="s">
        <v>4</v>
      </c>
      <c r="K649" t="s">
        <v>1107</v>
      </c>
      <c r="L649">
        <v>1346</v>
      </c>
      <c r="N649">
        <v>1009</v>
      </c>
      <c r="O649" t="s">
        <v>550</v>
      </c>
      <c r="P649" t="s">
        <v>550</v>
      </c>
      <c r="Q649">
        <v>1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1</v>
      </c>
      <c r="AD649">
        <v>0</v>
      </c>
      <c r="AE649">
        <v>0</v>
      </c>
      <c r="AF649" t="s">
        <v>4</v>
      </c>
      <c r="AG649">
        <v>0</v>
      </c>
      <c r="AH649">
        <v>3</v>
      </c>
      <c r="AI649">
        <v>-1</v>
      </c>
      <c r="AJ649" t="s">
        <v>4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ROW(Source!A310)</f>
        <v>310</v>
      </c>
      <c r="B650">
        <v>16484455</v>
      </c>
      <c r="C650">
        <v>16484439</v>
      </c>
      <c r="D650">
        <v>15163128</v>
      </c>
      <c r="E650">
        <v>17</v>
      </c>
      <c r="F650">
        <v>1</v>
      </c>
      <c r="G650">
        <v>1</v>
      </c>
      <c r="H650">
        <v>3</v>
      </c>
      <c r="I650" t="s">
        <v>1108</v>
      </c>
      <c r="J650" t="s">
        <v>4</v>
      </c>
      <c r="K650" t="s">
        <v>1109</v>
      </c>
      <c r="L650">
        <v>1301</v>
      </c>
      <c r="N650">
        <v>1003</v>
      </c>
      <c r="O650" t="s">
        <v>147</v>
      </c>
      <c r="P650" t="s">
        <v>147</v>
      </c>
      <c r="Q650">
        <v>1</v>
      </c>
      <c r="X650">
        <v>100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 t="s">
        <v>4</v>
      </c>
      <c r="AG650">
        <v>100</v>
      </c>
      <c r="AH650">
        <v>3</v>
      </c>
      <c r="AI650">
        <v>-1</v>
      </c>
      <c r="AJ650" t="s">
        <v>4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ROW(Source!A311)</f>
        <v>311</v>
      </c>
      <c r="B651">
        <v>16484440</v>
      </c>
      <c r="C651">
        <v>16484439</v>
      </c>
      <c r="D651">
        <v>15436556</v>
      </c>
      <c r="E651">
        <v>1</v>
      </c>
      <c r="F651">
        <v>1</v>
      </c>
      <c r="G651">
        <v>1</v>
      </c>
      <c r="H651">
        <v>1</v>
      </c>
      <c r="I651" t="s">
        <v>860</v>
      </c>
      <c r="J651" t="s">
        <v>4</v>
      </c>
      <c r="K651" t="s">
        <v>861</v>
      </c>
      <c r="L651">
        <v>1191</v>
      </c>
      <c r="N651">
        <v>1013</v>
      </c>
      <c r="O651" t="s">
        <v>695</v>
      </c>
      <c r="P651" t="s">
        <v>695</v>
      </c>
      <c r="Q651">
        <v>1</v>
      </c>
      <c r="X651">
        <v>115.1</v>
      </c>
      <c r="Y651">
        <v>0</v>
      </c>
      <c r="Z651">
        <v>0</v>
      </c>
      <c r="AA651">
        <v>0</v>
      </c>
      <c r="AB651">
        <v>9.6199999999999992</v>
      </c>
      <c r="AC651">
        <v>0</v>
      </c>
      <c r="AD651">
        <v>1</v>
      </c>
      <c r="AE651">
        <v>1</v>
      </c>
      <c r="AF651" t="s">
        <v>4</v>
      </c>
      <c r="AG651">
        <v>115.1</v>
      </c>
      <c r="AH651">
        <v>2</v>
      </c>
      <c r="AI651">
        <v>16484440</v>
      </c>
      <c r="AJ651">
        <v>667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ROW(Source!A311)</f>
        <v>311</v>
      </c>
      <c r="B652">
        <v>16484441</v>
      </c>
      <c r="C652">
        <v>16484439</v>
      </c>
      <c r="D652">
        <v>15430395</v>
      </c>
      <c r="E652">
        <v>1</v>
      </c>
      <c r="F652">
        <v>1</v>
      </c>
      <c r="G652">
        <v>1</v>
      </c>
      <c r="H652">
        <v>1</v>
      </c>
      <c r="I652" t="s">
        <v>696</v>
      </c>
      <c r="J652" t="s">
        <v>4</v>
      </c>
      <c r="K652" t="s">
        <v>697</v>
      </c>
      <c r="L652">
        <v>1191</v>
      </c>
      <c r="N652">
        <v>1013</v>
      </c>
      <c r="O652" t="s">
        <v>695</v>
      </c>
      <c r="P652" t="s">
        <v>695</v>
      </c>
      <c r="Q652">
        <v>1</v>
      </c>
      <c r="X652">
        <v>0.42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1</v>
      </c>
      <c r="AE652">
        <v>2</v>
      </c>
      <c r="AF652" t="s">
        <v>4</v>
      </c>
      <c r="AG652">
        <v>0.42</v>
      </c>
      <c r="AH652">
        <v>2</v>
      </c>
      <c r="AI652">
        <v>16484441</v>
      </c>
      <c r="AJ652">
        <v>668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ROW(Source!A311)</f>
        <v>311</v>
      </c>
      <c r="B653">
        <v>16484442</v>
      </c>
      <c r="C653">
        <v>16484439</v>
      </c>
      <c r="D653">
        <v>15247974</v>
      </c>
      <c r="E653">
        <v>1</v>
      </c>
      <c r="F653">
        <v>1</v>
      </c>
      <c r="G653">
        <v>1</v>
      </c>
      <c r="H653">
        <v>2</v>
      </c>
      <c r="I653" t="s">
        <v>716</v>
      </c>
      <c r="J653" t="s">
        <v>717</v>
      </c>
      <c r="K653" t="s">
        <v>718</v>
      </c>
      <c r="L653">
        <v>1368</v>
      </c>
      <c r="N653">
        <v>1011</v>
      </c>
      <c r="O653" t="s">
        <v>701</v>
      </c>
      <c r="P653" t="s">
        <v>701</v>
      </c>
      <c r="Q653">
        <v>1</v>
      </c>
      <c r="X653">
        <v>0.21</v>
      </c>
      <c r="Y653">
        <v>0</v>
      </c>
      <c r="Z653">
        <v>31.26</v>
      </c>
      <c r="AA653">
        <v>13.5</v>
      </c>
      <c r="AB653">
        <v>0</v>
      </c>
      <c r="AC653">
        <v>0</v>
      </c>
      <c r="AD653">
        <v>1</v>
      </c>
      <c r="AE653">
        <v>0</v>
      </c>
      <c r="AF653" t="s">
        <v>4</v>
      </c>
      <c r="AG653">
        <v>0.21</v>
      </c>
      <c r="AH653">
        <v>2</v>
      </c>
      <c r="AI653">
        <v>16484442</v>
      </c>
      <c r="AJ653">
        <v>669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ROW(Source!A311)</f>
        <v>311</v>
      </c>
      <c r="B654">
        <v>16484443</v>
      </c>
      <c r="C654">
        <v>16484439</v>
      </c>
      <c r="D654">
        <v>15249073</v>
      </c>
      <c r="E654">
        <v>1</v>
      </c>
      <c r="F654">
        <v>1</v>
      </c>
      <c r="G654">
        <v>1</v>
      </c>
      <c r="H654">
        <v>2</v>
      </c>
      <c r="I654" t="s">
        <v>698</v>
      </c>
      <c r="J654" t="s">
        <v>699</v>
      </c>
      <c r="K654" t="s">
        <v>700</v>
      </c>
      <c r="L654">
        <v>1368</v>
      </c>
      <c r="N654">
        <v>1011</v>
      </c>
      <c r="O654" t="s">
        <v>701</v>
      </c>
      <c r="P654" t="s">
        <v>701</v>
      </c>
      <c r="Q654">
        <v>1</v>
      </c>
      <c r="X654">
        <v>0.21</v>
      </c>
      <c r="Y654">
        <v>0</v>
      </c>
      <c r="Z654">
        <v>65.709999999999994</v>
      </c>
      <c r="AA654">
        <v>11.6</v>
      </c>
      <c r="AB654">
        <v>0</v>
      </c>
      <c r="AC654">
        <v>0</v>
      </c>
      <c r="AD654">
        <v>1</v>
      </c>
      <c r="AE654">
        <v>0</v>
      </c>
      <c r="AF654" t="s">
        <v>4</v>
      </c>
      <c r="AG654">
        <v>0.21</v>
      </c>
      <c r="AH654">
        <v>2</v>
      </c>
      <c r="AI654">
        <v>16484443</v>
      </c>
      <c r="AJ654">
        <v>670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ROW(Source!A311)</f>
        <v>311</v>
      </c>
      <c r="B655">
        <v>16484444</v>
      </c>
      <c r="C655">
        <v>16484439</v>
      </c>
      <c r="D655">
        <v>15249308</v>
      </c>
      <c r="E655">
        <v>1</v>
      </c>
      <c r="F655">
        <v>1</v>
      </c>
      <c r="G655">
        <v>1</v>
      </c>
      <c r="H655">
        <v>2</v>
      </c>
      <c r="I655" t="s">
        <v>988</v>
      </c>
      <c r="J655" t="s">
        <v>989</v>
      </c>
      <c r="K655" t="s">
        <v>990</v>
      </c>
      <c r="L655">
        <v>1368</v>
      </c>
      <c r="N655">
        <v>1011</v>
      </c>
      <c r="O655" t="s">
        <v>701</v>
      </c>
      <c r="P655" t="s">
        <v>701</v>
      </c>
      <c r="Q655">
        <v>1</v>
      </c>
      <c r="X655">
        <v>3.07</v>
      </c>
      <c r="Y655">
        <v>0</v>
      </c>
      <c r="Z655">
        <v>1.2</v>
      </c>
      <c r="AA655">
        <v>0</v>
      </c>
      <c r="AB655">
        <v>0</v>
      </c>
      <c r="AC655">
        <v>0</v>
      </c>
      <c r="AD655">
        <v>1</v>
      </c>
      <c r="AE655">
        <v>0</v>
      </c>
      <c r="AF655" t="s">
        <v>4</v>
      </c>
      <c r="AG655">
        <v>3.07</v>
      </c>
      <c r="AH655">
        <v>2</v>
      </c>
      <c r="AI655">
        <v>16484444</v>
      </c>
      <c r="AJ655">
        <v>671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ROW(Source!A311)</f>
        <v>311</v>
      </c>
      <c r="B656">
        <v>16484445</v>
      </c>
      <c r="C656">
        <v>16484439</v>
      </c>
      <c r="D656">
        <v>15249377</v>
      </c>
      <c r="E656">
        <v>1</v>
      </c>
      <c r="F656">
        <v>1</v>
      </c>
      <c r="G656">
        <v>1</v>
      </c>
      <c r="H656">
        <v>2</v>
      </c>
      <c r="I656" t="s">
        <v>702</v>
      </c>
      <c r="J656" t="s">
        <v>703</v>
      </c>
      <c r="K656" t="s">
        <v>704</v>
      </c>
      <c r="L656">
        <v>1368</v>
      </c>
      <c r="N656">
        <v>1011</v>
      </c>
      <c r="O656" t="s">
        <v>701</v>
      </c>
      <c r="P656" t="s">
        <v>701</v>
      </c>
      <c r="Q656">
        <v>1</v>
      </c>
      <c r="X656">
        <v>4.58</v>
      </c>
      <c r="Y656">
        <v>0</v>
      </c>
      <c r="Z656">
        <v>8.1</v>
      </c>
      <c r="AA656">
        <v>0</v>
      </c>
      <c r="AB656">
        <v>0</v>
      </c>
      <c r="AC656">
        <v>0</v>
      </c>
      <c r="AD656">
        <v>1</v>
      </c>
      <c r="AE656">
        <v>0</v>
      </c>
      <c r="AF656" t="s">
        <v>4</v>
      </c>
      <c r="AG656">
        <v>4.58</v>
      </c>
      <c r="AH656">
        <v>2</v>
      </c>
      <c r="AI656">
        <v>16484445</v>
      </c>
      <c r="AJ656">
        <v>672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ROW(Source!A311)</f>
        <v>311</v>
      </c>
      <c r="B657">
        <v>16484446</v>
      </c>
      <c r="C657">
        <v>16484439</v>
      </c>
      <c r="D657">
        <v>15165634</v>
      </c>
      <c r="E657">
        <v>1</v>
      </c>
      <c r="F657">
        <v>1</v>
      </c>
      <c r="G657">
        <v>1</v>
      </c>
      <c r="H657">
        <v>3</v>
      </c>
      <c r="I657" t="s">
        <v>991</v>
      </c>
      <c r="J657" t="s">
        <v>992</v>
      </c>
      <c r="K657" t="s">
        <v>993</v>
      </c>
      <c r="L657">
        <v>1339</v>
      </c>
      <c r="N657">
        <v>1007</v>
      </c>
      <c r="O657" t="s">
        <v>166</v>
      </c>
      <c r="P657" t="s">
        <v>166</v>
      </c>
      <c r="Q657">
        <v>1</v>
      </c>
      <c r="X657">
        <v>0.23</v>
      </c>
      <c r="Y657">
        <v>38.51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0</v>
      </c>
      <c r="AF657" t="s">
        <v>4</v>
      </c>
      <c r="AG657">
        <v>0.23</v>
      </c>
      <c r="AH657">
        <v>2</v>
      </c>
      <c r="AI657">
        <v>16484446</v>
      </c>
      <c r="AJ657">
        <v>673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ROW(Source!A311)</f>
        <v>311</v>
      </c>
      <c r="B658">
        <v>16484447</v>
      </c>
      <c r="C658">
        <v>16484439</v>
      </c>
      <c r="D658">
        <v>15165653</v>
      </c>
      <c r="E658">
        <v>1</v>
      </c>
      <c r="F658">
        <v>1</v>
      </c>
      <c r="G658">
        <v>1</v>
      </c>
      <c r="H658">
        <v>3</v>
      </c>
      <c r="I658" t="s">
        <v>994</v>
      </c>
      <c r="J658" t="s">
        <v>995</v>
      </c>
      <c r="K658" t="s">
        <v>996</v>
      </c>
      <c r="L658">
        <v>1339</v>
      </c>
      <c r="N658">
        <v>1007</v>
      </c>
      <c r="O658" t="s">
        <v>166</v>
      </c>
      <c r="P658" t="s">
        <v>166</v>
      </c>
      <c r="Q658">
        <v>1</v>
      </c>
      <c r="X658">
        <v>0.51</v>
      </c>
      <c r="Y658">
        <v>6.22</v>
      </c>
      <c r="Z658">
        <v>0</v>
      </c>
      <c r="AA658">
        <v>0</v>
      </c>
      <c r="AB658">
        <v>0</v>
      </c>
      <c r="AC658">
        <v>0</v>
      </c>
      <c r="AD658">
        <v>1</v>
      </c>
      <c r="AE658">
        <v>0</v>
      </c>
      <c r="AF658" t="s">
        <v>4</v>
      </c>
      <c r="AG658">
        <v>0.51</v>
      </c>
      <c r="AH658">
        <v>2</v>
      </c>
      <c r="AI658">
        <v>16484447</v>
      </c>
      <c r="AJ658">
        <v>674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ROW(Source!A311)</f>
        <v>311</v>
      </c>
      <c r="B659">
        <v>16484448</v>
      </c>
      <c r="C659">
        <v>16484439</v>
      </c>
      <c r="D659">
        <v>15167963</v>
      </c>
      <c r="E659">
        <v>1</v>
      </c>
      <c r="F659">
        <v>1</v>
      </c>
      <c r="G659">
        <v>1</v>
      </c>
      <c r="H659">
        <v>3</v>
      </c>
      <c r="I659" t="s">
        <v>997</v>
      </c>
      <c r="J659" t="s">
        <v>998</v>
      </c>
      <c r="K659" t="s">
        <v>999</v>
      </c>
      <c r="L659">
        <v>1346</v>
      </c>
      <c r="N659">
        <v>1009</v>
      </c>
      <c r="O659" t="s">
        <v>550</v>
      </c>
      <c r="P659" t="s">
        <v>550</v>
      </c>
      <c r="Q659">
        <v>1</v>
      </c>
      <c r="X659">
        <v>0.05</v>
      </c>
      <c r="Y659">
        <v>37.29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0</v>
      </c>
      <c r="AF659" t="s">
        <v>4</v>
      </c>
      <c r="AG659">
        <v>0.05</v>
      </c>
      <c r="AH659">
        <v>2</v>
      </c>
      <c r="AI659">
        <v>16484448</v>
      </c>
      <c r="AJ659">
        <v>675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ROW(Source!A311)</f>
        <v>311</v>
      </c>
      <c r="B660">
        <v>16484449</v>
      </c>
      <c r="C660">
        <v>16484439</v>
      </c>
      <c r="D660">
        <v>15168695</v>
      </c>
      <c r="E660">
        <v>1</v>
      </c>
      <c r="F660">
        <v>1</v>
      </c>
      <c r="G660">
        <v>1</v>
      </c>
      <c r="H660">
        <v>3</v>
      </c>
      <c r="I660" t="s">
        <v>1000</v>
      </c>
      <c r="J660" t="s">
        <v>1001</v>
      </c>
      <c r="K660" t="s">
        <v>1002</v>
      </c>
      <c r="L660">
        <v>1348</v>
      </c>
      <c r="N660">
        <v>1009</v>
      </c>
      <c r="O660" t="s">
        <v>199</v>
      </c>
      <c r="P660" t="s">
        <v>199</v>
      </c>
      <c r="Q660">
        <v>1000</v>
      </c>
      <c r="X660">
        <v>4.0000000000000002E-4</v>
      </c>
      <c r="Y660">
        <v>13560</v>
      </c>
      <c r="Z660">
        <v>0</v>
      </c>
      <c r="AA660">
        <v>0</v>
      </c>
      <c r="AB660">
        <v>0</v>
      </c>
      <c r="AC660">
        <v>0</v>
      </c>
      <c r="AD660">
        <v>1</v>
      </c>
      <c r="AE660">
        <v>0</v>
      </c>
      <c r="AF660" t="s">
        <v>4</v>
      </c>
      <c r="AG660">
        <v>4.0000000000000002E-4</v>
      </c>
      <c r="AH660">
        <v>2</v>
      </c>
      <c r="AI660">
        <v>16484449</v>
      </c>
      <c r="AJ660">
        <v>676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ROW(Source!A311)</f>
        <v>311</v>
      </c>
      <c r="B661">
        <v>16484450</v>
      </c>
      <c r="C661">
        <v>16484439</v>
      </c>
      <c r="D661">
        <v>15168763</v>
      </c>
      <c r="E661">
        <v>1</v>
      </c>
      <c r="F661">
        <v>1</v>
      </c>
      <c r="G661">
        <v>1</v>
      </c>
      <c r="H661">
        <v>3</v>
      </c>
      <c r="I661" t="s">
        <v>1003</v>
      </c>
      <c r="J661" t="s">
        <v>1004</v>
      </c>
      <c r="K661" t="s">
        <v>1005</v>
      </c>
      <c r="L661">
        <v>1348</v>
      </c>
      <c r="N661">
        <v>1009</v>
      </c>
      <c r="O661" t="s">
        <v>199</v>
      </c>
      <c r="P661" t="s">
        <v>199</v>
      </c>
      <c r="Q661">
        <v>1000</v>
      </c>
      <c r="X661">
        <v>1.9E-3</v>
      </c>
      <c r="Y661">
        <v>10362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4</v>
      </c>
      <c r="AG661">
        <v>1.9E-3</v>
      </c>
      <c r="AH661">
        <v>2</v>
      </c>
      <c r="AI661">
        <v>16484450</v>
      </c>
      <c r="AJ661">
        <v>677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ROW(Source!A311)</f>
        <v>311</v>
      </c>
      <c r="B662">
        <v>16484451</v>
      </c>
      <c r="C662">
        <v>16484439</v>
      </c>
      <c r="D662">
        <v>15203740</v>
      </c>
      <c r="E662">
        <v>1</v>
      </c>
      <c r="F662">
        <v>1</v>
      </c>
      <c r="G662">
        <v>1</v>
      </c>
      <c r="H662">
        <v>3</v>
      </c>
      <c r="I662" t="s">
        <v>1006</v>
      </c>
      <c r="J662" t="s">
        <v>1007</v>
      </c>
      <c r="K662" t="s">
        <v>1008</v>
      </c>
      <c r="L662">
        <v>1348</v>
      </c>
      <c r="N662">
        <v>1009</v>
      </c>
      <c r="O662" t="s">
        <v>199</v>
      </c>
      <c r="P662" t="s">
        <v>199</v>
      </c>
      <c r="Q662">
        <v>1000</v>
      </c>
      <c r="X662">
        <v>1.1E-4</v>
      </c>
      <c r="Y662">
        <v>15119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0</v>
      </c>
      <c r="AF662" t="s">
        <v>4</v>
      </c>
      <c r="AG662">
        <v>1.1E-4</v>
      </c>
      <c r="AH662">
        <v>2</v>
      </c>
      <c r="AI662">
        <v>16484451</v>
      </c>
      <c r="AJ662">
        <v>678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ROW(Source!A311)</f>
        <v>311</v>
      </c>
      <c r="B663">
        <v>16484452</v>
      </c>
      <c r="C663">
        <v>16484439</v>
      </c>
      <c r="D663">
        <v>15204468</v>
      </c>
      <c r="E663">
        <v>1</v>
      </c>
      <c r="F663">
        <v>1</v>
      </c>
      <c r="G663">
        <v>1</v>
      </c>
      <c r="H663">
        <v>3</v>
      </c>
      <c r="I663" t="s">
        <v>1009</v>
      </c>
      <c r="J663" t="s">
        <v>1010</v>
      </c>
      <c r="K663" t="s">
        <v>1011</v>
      </c>
      <c r="L663">
        <v>1348</v>
      </c>
      <c r="N663">
        <v>1009</v>
      </c>
      <c r="O663" t="s">
        <v>199</v>
      </c>
      <c r="P663" t="s">
        <v>199</v>
      </c>
      <c r="Q663">
        <v>1000</v>
      </c>
      <c r="X663">
        <v>5.0000000000000002E-5</v>
      </c>
      <c r="Y663">
        <v>16950</v>
      </c>
      <c r="Z663">
        <v>0</v>
      </c>
      <c r="AA663">
        <v>0</v>
      </c>
      <c r="AB663">
        <v>0</v>
      </c>
      <c r="AC663">
        <v>0</v>
      </c>
      <c r="AD663">
        <v>1</v>
      </c>
      <c r="AE663">
        <v>0</v>
      </c>
      <c r="AF663" t="s">
        <v>4</v>
      </c>
      <c r="AG663">
        <v>5.0000000000000002E-5</v>
      </c>
      <c r="AH663">
        <v>2</v>
      </c>
      <c r="AI663">
        <v>16484452</v>
      </c>
      <c r="AJ663">
        <v>679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ROW(Source!A311)</f>
        <v>311</v>
      </c>
      <c r="B664">
        <v>16484453</v>
      </c>
      <c r="C664">
        <v>16484439</v>
      </c>
      <c r="D664">
        <v>15163129</v>
      </c>
      <c r="E664">
        <v>17</v>
      </c>
      <c r="F664">
        <v>1</v>
      </c>
      <c r="G664">
        <v>1</v>
      </c>
      <c r="H664">
        <v>3</v>
      </c>
      <c r="I664" t="s">
        <v>1104</v>
      </c>
      <c r="J664" t="s">
        <v>4</v>
      </c>
      <c r="K664" t="s">
        <v>1105</v>
      </c>
      <c r="L664">
        <v>1354</v>
      </c>
      <c r="N664">
        <v>1010</v>
      </c>
      <c r="O664" t="s">
        <v>82</v>
      </c>
      <c r="P664" t="s">
        <v>82</v>
      </c>
      <c r="Q664">
        <v>1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1</v>
      </c>
      <c r="AD664">
        <v>0</v>
      </c>
      <c r="AE664">
        <v>0</v>
      </c>
      <c r="AF664" t="s">
        <v>4</v>
      </c>
      <c r="AG664">
        <v>0</v>
      </c>
      <c r="AH664">
        <v>3</v>
      </c>
      <c r="AI664">
        <v>-1</v>
      </c>
      <c r="AJ664" t="s">
        <v>4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ROW(Source!A311)</f>
        <v>311</v>
      </c>
      <c r="B665">
        <v>16484454</v>
      </c>
      <c r="C665">
        <v>16484439</v>
      </c>
      <c r="D665">
        <v>15163115</v>
      </c>
      <c r="E665">
        <v>17</v>
      </c>
      <c r="F665">
        <v>1</v>
      </c>
      <c r="G665">
        <v>1</v>
      </c>
      <c r="H665">
        <v>3</v>
      </c>
      <c r="I665" t="s">
        <v>1106</v>
      </c>
      <c r="J665" t="s">
        <v>4</v>
      </c>
      <c r="K665" t="s">
        <v>1107</v>
      </c>
      <c r="L665">
        <v>1346</v>
      </c>
      <c r="N665">
        <v>1009</v>
      </c>
      <c r="O665" t="s">
        <v>550</v>
      </c>
      <c r="P665" t="s">
        <v>550</v>
      </c>
      <c r="Q665">
        <v>1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1</v>
      </c>
      <c r="AD665">
        <v>0</v>
      </c>
      <c r="AE665">
        <v>0</v>
      </c>
      <c r="AF665" t="s">
        <v>4</v>
      </c>
      <c r="AG665">
        <v>0</v>
      </c>
      <c r="AH665">
        <v>3</v>
      </c>
      <c r="AI665">
        <v>-1</v>
      </c>
      <c r="AJ665" t="s">
        <v>4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ROW(Source!A311)</f>
        <v>311</v>
      </c>
      <c r="B666">
        <v>16484455</v>
      </c>
      <c r="C666">
        <v>16484439</v>
      </c>
      <c r="D666">
        <v>15163128</v>
      </c>
      <c r="E666">
        <v>17</v>
      </c>
      <c r="F666">
        <v>1</v>
      </c>
      <c r="G666">
        <v>1</v>
      </c>
      <c r="H666">
        <v>3</v>
      </c>
      <c r="I666" t="s">
        <v>1108</v>
      </c>
      <c r="J666" t="s">
        <v>4</v>
      </c>
      <c r="K666" t="s">
        <v>1109</v>
      </c>
      <c r="L666">
        <v>1301</v>
      </c>
      <c r="N666">
        <v>1003</v>
      </c>
      <c r="O666" t="s">
        <v>147</v>
      </c>
      <c r="P666" t="s">
        <v>147</v>
      </c>
      <c r="Q666">
        <v>1</v>
      </c>
      <c r="X666">
        <v>100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 t="s">
        <v>4</v>
      </c>
      <c r="AG666">
        <v>100</v>
      </c>
      <c r="AH666">
        <v>3</v>
      </c>
      <c r="AI666">
        <v>-1</v>
      </c>
      <c r="AJ666" t="s">
        <v>4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ROW(Source!A314)</f>
        <v>314</v>
      </c>
      <c r="B667">
        <v>16484464</v>
      </c>
      <c r="C667">
        <v>16484463</v>
      </c>
      <c r="D667">
        <v>15431465</v>
      </c>
      <c r="E667">
        <v>1</v>
      </c>
      <c r="F667">
        <v>1</v>
      </c>
      <c r="G667">
        <v>1</v>
      </c>
      <c r="H667">
        <v>1</v>
      </c>
      <c r="I667" t="s">
        <v>744</v>
      </c>
      <c r="J667" t="s">
        <v>4</v>
      </c>
      <c r="K667" t="s">
        <v>745</v>
      </c>
      <c r="L667">
        <v>1191</v>
      </c>
      <c r="N667">
        <v>1013</v>
      </c>
      <c r="O667" t="s">
        <v>695</v>
      </c>
      <c r="P667" t="s">
        <v>695</v>
      </c>
      <c r="Q667">
        <v>1</v>
      </c>
      <c r="X667">
        <v>158</v>
      </c>
      <c r="Y667">
        <v>0</v>
      </c>
      <c r="Z667">
        <v>0</v>
      </c>
      <c r="AA667">
        <v>0</v>
      </c>
      <c r="AB667">
        <v>7.87</v>
      </c>
      <c r="AC667">
        <v>0</v>
      </c>
      <c r="AD667">
        <v>1</v>
      </c>
      <c r="AE667">
        <v>1</v>
      </c>
      <c r="AF667" t="s">
        <v>4</v>
      </c>
      <c r="AG667">
        <v>158</v>
      </c>
      <c r="AH667">
        <v>2</v>
      </c>
      <c r="AI667">
        <v>16484464</v>
      </c>
      <c r="AJ667">
        <v>681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ROW(Source!A314)</f>
        <v>314</v>
      </c>
      <c r="B668">
        <v>16484465</v>
      </c>
      <c r="C668">
        <v>16484463</v>
      </c>
      <c r="D668">
        <v>15430395</v>
      </c>
      <c r="E668">
        <v>1</v>
      </c>
      <c r="F668">
        <v>1</v>
      </c>
      <c r="G668">
        <v>1</v>
      </c>
      <c r="H668">
        <v>1</v>
      </c>
      <c r="I668" t="s">
        <v>696</v>
      </c>
      <c r="J668" t="s">
        <v>4</v>
      </c>
      <c r="K668" t="s">
        <v>697</v>
      </c>
      <c r="L668">
        <v>1191</v>
      </c>
      <c r="N668">
        <v>1013</v>
      </c>
      <c r="O668" t="s">
        <v>695</v>
      </c>
      <c r="P668" t="s">
        <v>695</v>
      </c>
      <c r="Q668">
        <v>1</v>
      </c>
      <c r="X668">
        <v>3.82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2</v>
      </c>
      <c r="AF668" t="s">
        <v>4</v>
      </c>
      <c r="AG668">
        <v>3.82</v>
      </c>
      <c r="AH668">
        <v>2</v>
      </c>
      <c r="AI668">
        <v>16484465</v>
      </c>
      <c r="AJ668">
        <v>682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ROW(Source!A314)</f>
        <v>314</v>
      </c>
      <c r="B669">
        <v>16484466</v>
      </c>
      <c r="C669">
        <v>16484463</v>
      </c>
      <c r="D669">
        <v>15247974</v>
      </c>
      <c r="E669">
        <v>1</v>
      </c>
      <c r="F669">
        <v>1</v>
      </c>
      <c r="G669">
        <v>1</v>
      </c>
      <c r="H669">
        <v>2</v>
      </c>
      <c r="I669" t="s">
        <v>716</v>
      </c>
      <c r="J669" t="s">
        <v>717</v>
      </c>
      <c r="K669" t="s">
        <v>718</v>
      </c>
      <c r="L669">
        <v>1368</v>
      </c>
      <c r="N669">
        <v>1011</v>
      </c>
      <c r="O669" t="s">
        <v>701</v>
      </c>
      <c r="P669" t="s">
        <v>701</v>
      </c>
      <c r="Q669">
        <v>1</v>
      </c>
      <c r="X669">
        <v>3.82</v>
      </c>
      <c r="Y669">
        <v>0</v>
      </c>
      <c r="Z669">
        <v>31.26</v>
      </c>
      <c r="AA669">
        <v>13.5</v>
      </c>
      <c r="AB669">
        <v>0</v>
      </c>
      <c r="AC669">
        <v>0</v>
      </c>
      <c r="AD669">
        <v>1</v>
      </c>
      <c r="AE669">
        <v>0</v>
      </c>
      <c r="AF669" t="s">
        <v>4</v>
      </c>
      <c r="AG669">
        <v>3.82</v>
      </c>
      <c r="AH669">
        <v>2</v>
      </c>
      <c r="AI669">
        <v>16484466</v>
      </c>
      <c r="AJ669">
        <v>683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ROW(Source!A315)</f>
        <v>315</v>
      </c>
      <c r="B670">
        <v>16484464</v>
      </c>
      <c r="C670">
        <v>16484463</v>
      </c>
      <c r="D670">
        <v>15431465</v>
      </c>
      <c r="E670">
        <v>1</v>
      </c>
      <c r="F670">
        <v>1</v>
      </c>
      <c r="G670">
        <v>1</v>
      </c>
      <c r="H670">
        <v>1</v>
      </c>
      <c r="I670" t="s">
        <v>744</v>
      </c>
      <c r="J670" t="s">
        <v>4</v>
      </c>
      <c r="K670" t="s">
        <v>745</v>
      </c>
      <c r="L670">
        <v>1191</v>
      </c>
      <c r="N670">
        <v>1013</v>
      </c>
      <c r="O670" t="s">
        <v>695</v>
      </c>
      <c r="P670" t="s">
        <v>695</v>
      </c>
      <c r="Q670">
        <v>1</v>
      </c>
      <c r="X670">
        <v>158</v>
      </c>
      <c r="Y670">
        <v>0</v>
      </c>
      <c r="Z670">
        <v>0</v>
      </c>
      <c r="AA670">
        <v>0</v>
      </c>
      <c r="AB670">
        <v>7.87</v>
      </c>
      <c r="AC670">
        <v>0</v>
      </c>
      <c r="AD670">
        <v>1</v>
      </c>
      <c r="AE670">
        <v>1</v>
      </c>
      <c r="AF670" t="s">
        <v>4</v>
      </c>
      <c r="AG670">
        <v>158</v>
      </c>
      <c r="AH670">
        <v>2</v>
      </c>
      <c r="AI670">
        <v>16484464</v>
      </c>
      <c r="AJ670">
        <v>684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ROW(Source!A315)</f>
        <v>315</v>
      </c>
      <c r="B671">
        <v>16484465</v>
      </c>
      <c r="C671">
        <v>16484463</v>
      </c>
      <c r="D671">
        <v>15430395</v>
      </c>
      <c r="E671">
        <v>1</v>
      </c>
      <c r="F671">
        <v>1</v>
      </c>
      <c r="G671">
        <v>1</v>
      </c>
      <c r="H671">
        <v>1</v>
      </c>
      <c r="I671" t="s">
        <v>696</v>
      </c>
      <c r="J671" t="s">
        <v>4</v>
      </c>
      <c r="K671" t="s">
        <v>697</v>
      </c>
      <c r="L671">
        <v>1191</v>
      </c>
      <c r="N671">
        <v>1013</v>
      </c>
      <c r="O671" t="s">
        <v>695</v>
      </c>
      <c r="P671" t="s">
        <v>695</v>
      </c>
      <c r="Q671">
        <v>1</v>
      </c>
      <c r="X671">
        <v>3.82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1</v>
      </c>
      <c r="AE671">
        <v>2</v>
      </c>
      <c r="AF671" t="s">
        <v>4</v>
      </c>
      <c r="AG671">
        <v>3.82</v>
      </c>
      <c r="AH671">
        <v>2</v>
      </c>
      <c r="AI671">
        <v>16484465</v>
      </c>
      <c r="AJ671">
        <v>685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ROW(Source!A315)</f>
        <v>315</v>
      </c>
      <c r="B672">
        <v>16484466</v>
      </c>
      <c r="C672">
        <v>16484463</v>
      </c>
      <c r="D672">
        <v>15247974</v>
      </c>
      <c r="E672">
        <v>1</v>
      </c>
      <c r="F672">
        <v>1</v>
      </c>
      <c r="G672">
        <v>1</v>
      </c>
      <c r="H672">
        <v>2</v>
      </c>
      <c r="I672" t="s">
        <v>716</v>
      </c>
      <c r="J672" t="s">
        <v>717</v>
      </c>
      <c r="K672" t="s">
        <v>718</v>
      </c>
      <c r="L672">
        <v>1368</v>
      </c>
      <c r="N672">
        <v>1011</v>
      </c>
      <c r="O672" t="s">
        <v>701</v>
      </c>
      <c r="P672" t="s">
        <v>701</v>
      </c>
      <c r="Q672">
        <v>1</v>
      </c>
      <c r="X672">
        <v>3.82</v>
      </c>
      <c r="Y672">
        <v>0</v>
      </c>
      <c r="Z672">
        <v>31.26</v>
      </c>
      <c r="AA672">
        <v>13.5</v>
      </c>
      <c r="AB672">
        <v>0</v>
      </c>
      <c r="AC672">
        <v>0</v>
      </c>
      <c r="AD672">
        <v>1</v>
      </c>
      <c r="AE672">
        <v>0</v>
      </c>
      <c r="AF672" t="s">
        <v>4</v>
      </c>
      <c r="AG672">
        <v>3.82</v>
      </c>
      <c r="AH672">
        <v>2</v>
      </c>
      <c r="AI672">
        <v>16484466</v>
      </c>
      <c r="AJ672">
        <v>686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ROW(Source!A316)</f>
        <v>316</v>
      </c>
      <c r="B673">
        <v>16484483</v>
      </c>
      <c r="C673">
        <v>16484467</v>
      </c>
      <c r="D673">
        <v>15435609</v>
      </c>
      <c r="E673">
        <v>1</v>
      </c>
      <c r="F673">
        <v>1</v>
      </c>
      <c r="G673">
        <v>1</v>
      </c>
      <c r="H673">
        <v>1</v>
      </c>
      <c r="I673" t="s">
        <v>849</v>
      </c>
      <c r="J673" t="s">
        <v>4</v>
      </c>
      <c r="K673" t="s">
        <v>850</v>
      </c>
      <c r="L673">
        <v>1191</v>
      </c>
      <c r="N673">
        <v>1013</v>
      </c>
      <c r="O673" t="s">
        <v>695</v>
      </c>
      <c r="P673" t="s">
        <v>695</v>
      </c>
      <c r="Q673">
        <v>1</v>
      </c>
      <c r="X673">
        <v>65.599999999999994</v>
      </c>
      <c r="Y673">
        <v>0</v>
      </c>
      <c r="Z673">
        <v>0</v>
      </c>
      <c r="AA673">
        <v>0</v>
      </c>
      <c r="AB673">
        <v>8.9700000000000006</v>
      </c>
      <c r="AC673">
        <v>0</v>
      </c>
      <c r="AD673">
        <v>1</v>
      </c>
      <c r="AE673">
        <v>1</v>
      </c>
      <c r="AF673" t="s">
        <v>77</v>
      </c>
      <c r="AG673">
        <v>75.439999999999984</v>
      </c>
      <c r="AH673">
        <v>2</v>
      </c>
      <c r="AI673">
        <v>16484483</v>
      </c>
      <c r="AJ673">
        <v>687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ROW(Source!A316)</f>
        <v>316</v>
      </c>
      <c r="B674">
        <v>16484484</v>
      </c>
      <c r="C674">
        <v>16484467</v>
      </c>
      <c r="D674">
        <v>15430395</v>
      </c>
      <c r="E674">
        <v>1</v>
      </c>
      <c r="F674">
        <v>1</v>
      </c>
      <c r="G674">
        <v>1</v>
      </c>
      <c r="H674">
        <v>1</v>
      </c>
      <c r="I674" t="s">
        <v>696</v>
      </c>
      <c r="J674" t="s">
        <v>4</v>
      </c>
      <c r="K674" t="s">
        <v>697</v>
      </c>
      <c r="L674">
        <v>1191</v>
      </c>
      <c r="N674">
        <v>1013</v>
      </c>
      <c r="O674" t="s">
        <v>695</v>
      </c>
      <c r="P674" t="s">
        <v>695</v>
      </c>
      <c r="Q674">
        <v>1</v>
      </c>
      <c r="X674">
        <v>3.13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1</v>
      </c>
      <c r="AE674">
        <v>2</v>
      </c>
      <c r="AF674" t="s">
        <v>76</v>
      </c>
      <c r="AG674">
        <v>3.9124999999999996</v>
      </c>
      <c r="AH674">
        <v>2</v>
      </c>
      <c r="AI674">
        <v>16484484</v>
      </c>
      <c r="AJ674">
        <v>688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ROW(Source!A316)</f>
        <v>316</v>
      </c>
      <c r="B675">
        <v>16484485</v>
      </c>
      <c r="C675">
        <v>16484467</v>
      </c>
      <c r="D675">
        <v>15247680</v>
      </c>
      <c r="E675">
        <v>1</v>
      </c>
      <c r="F675">
        <v>1</v>
      </c>
      <c r="G675">
        <v>1</v>
      </c>
      <c r="H675">
        <v>2</v>
      </c>
      <c r="I675" t="s">
        <v>726</v>
      </c>
      <c r="J675" t="s">
        <v>727</v>
      </c>
      <c r="K675" t="s">
        <v>728</v>
      </c>
      <c r="L675">
        <v>1368</v>
      </c>
      <c r="N675">
        <v>1011</v>
      </c>
      <c r="O675" t="s">
        <v>701</v>
      </c>
      <c r="P675" t="s">
        <v>701</v>
      </c>
      <c r="Q675">
        <v>1</v>
      </c>
      <c r="X675">
        <v>0.09</v>
      </c>
      <c r="Y675">
        <v>0</v>
      </c>
      <c r="Z675">
        <v>111.99</v>
      </c>
      <c r="AA675">
        <v>13.5</v>
      </c>
      <c r="AB675">
        <v>0</v>
      </c>
      <c r="AC675">
        <v>0</v>
      </c>
      <c r="AD675">
        <v>1</v>
      </c>
      <c r="AE675">
        <v>0</v>
      </c>
      <c r="AF675" t="s">
        <v>76</v>
      </c>
      <c r="AG675">
        <v>0.11249999999999999</v>
      </c>
      <c r="AH675">
        <v>2</v>
      </c>
      <c r="AI675">
        <v>16484485</v>
      </c>
      <c r="AJ675">
        <v>689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ROW(Source!A316)</f>
        <v>316</v>
      </c>
      <c r="B676">
        <v>16484486</v>
      </c>
      <c r="C676">
        <v>16484467</v>
      </c>
      <c r="D676">
        <v>15247974</v>
      </c>
      <c r="E676">
        <v>1</v>
      </c>
      <c r="F676">
        <v>1</v>
      </c>
      <c r="G676">
        <v>1</v>
      </c>
      <c r="H676">
        <v>2</v>
      </c>
      <c r="I676" t="s">
        <v>716</v>
      </c>
      <c r="J676" t="s">
        <v>717</v>
      </c>
      <c r="K676" t="s">
        <v>718</v>
      </c>
      <c r="L676">
        <v>1368</v>
      </c>
      <c r="N676">
        <v>1011</v>
      </c>
      <c r="O676" t="s">
        <v>701</v>
      </c>
      <c r="P676" t="s">
        <v>701</v>
      </c>
      <c r="Q676">
        <v>1</v>
      </c>
      <c r="X676">
        <v>1.19</v>
      </c>
      <c r="Y676">
        <v>0</v>
      </c>
      <c r="Z676">
        <v>31.26</v>
      </c>
      <c r="AA676">
        <v>13.5</v>
      </c>
      <c r="AB676">
        <v>0</v>
      </c>
      <c r="AC676">
        <v>0</v>
      </c>
      <c r="AD676">
        <v>1</v>
      </c>
      <c r="AE676">
        <v>0</v>
      </c>
      <c r="AF676" t="s">
        <v>76</v>
      </c>
      <c r="AG676">
        <v>1.4874999999999998</v>
      </c>
      <c r="AH676">
        <v>2</v>
      </c>
      <c r="AI676">
        <v>16484486</v>
      </c>
      <c r="AJ676">
        <v>690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ROW(Source!A316)</f>
        <v>316</v>
      </c>
      <c r="B677">
        <v>16484487</v>
      </c>
      <c r="C677">
        <v>16484467</v>
      </c>
      <c r="D677">
        <v>15248793</v>
      </c>
      <c r="E677">
        <v>1</v>
      </c>
      <c r="F677">
        <v>1</v>
      </c>
      <c r="G677">
        <v>1</v>
      </c>
      <c r="H677">
        <v>2</v>
      </c>
      <c r="I677" t="s">
        <v>1012</v>
      </c>
      <c r="J677" t="s">
        <v>1013</v>
      </c>
      <c r="K677" t="s">
        <v>1014</v>
      </c>
      <c r="L677">
        <v>1368</v>
      </c>
      <c r="N677">
        <v>1011</v>
      </c>
      <c r="O677" t="s">
        <v>701</v>
      </c>
      <c r="P677" t="s">
        <v>701</v>
      </c>
      <c r="Q677">
        <v>1</v>
      </c>
      <c r="X677">
        <v>0.8</v>
      </c>
      <c r="Y677">
        <v>0</v>
      </c>
      <c r="Z677">
        <v>29.67</v>
      </c>
      <c r="AA677">
        <v>0</v>
      </c>
      <c r="AB677">
        <v>0</v>
      </c>
      <c r="AC677">
        <v>0</v>
      </c>
      <c r="AD677">
        <v>1</v>
      </c>
      <c r="AE677">
        <v>0</v>
      </c>
      <c r="AF677" t="s">
        <v>76</v>
      </c>
      <c r="AG677">
        <v>1</v>
      </c>
      <c r="AH677">
        <v>2</v>
      </c>
      <c r="AI677">
        <v>16484487</v>
      </c>
      <c r="AJ677">
        <v>691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ROW(Source!A316)</f>
        <v>316</v>
      </c>
      <c r="B678">
        <v>16484488</v>
      </c>
      <c r="C678">
        <v>16484467</v>
      </c>
      <c r="D678">
        <v>15249073</v>
      </c>
      <c r="E678">
        <v>1</v>
      </c>
      <c r="F678">
        <v>1</v>
      </c>
      <c r="G678">
        <v>1</v>
      </c>
      <c r="H678">
        <v>2</v>
      </c>
      <c r="I678" t="s">
        <v>698</v>
      </c>
      <c r="J678" t="s">
        <v>699</v>
      </c>
      <c r="K678" t="s">
        <v>700</v>
      </c>
      <c r="L678">
        <v>1368</v>
      </c>
      <c r="N678">
        <v>1011</v>
      </c>
      <c r="O678" t="s">
        <v>701</v>
      </c>
      <c r="P678" t="s">
        <v>701</v>
      </c>
      <c r="Q678">
        <v>1</v>
      </c>
      <c r="X678">
        <v>1.85</v>
      </c>
      <c r="Y678">
        <v>0</v>
      </c>
      <c r="Z678">
        <v>65.709999999999994</v>
      </c>
      <c r="AA678">
        <v>11.6</v>
      </c>
      <c r="AB678">
        <v>0</v>
      </c>
      <c r="AC678">
        <v>0</v>
      </c>
      <c r="AD678">
        <v>1</v>
      </c>
      <c r="AE678">
        <v>0</v>
      </c>
      <c r="AF678" t="s">
        <v>76</v>
      </c>
      <c r="AG678">
        <v>2.3125</v>
      </c>
      <c r="AH678">
        <v>2</v>
      </c>
      <c r="AI678">
        <v>16484488</v>
      </c>
      <c r="AJ678">
        <v>692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ROW(Source!A316)</f>
        <v>316</v>
      </c>
      <c r="B679">
        <v>16484489</v>
      </c>
      <c r="C679">
        <v>16484467</v>
      </c>
      <c r="D679">
        <v>15166084</v>
      </c>
      <c r="E679">
        <v>1</v>
      </c>
      <c r="F679">
        <v>1</v>
      </c>
      <c r="G679">
        <v>1</v>
      </c>
      <c r="H679">
        <v>3</v>
      </c>
      <c r="I679" t="s">
        <v>1015</v>
      </c>
      <c r="J679" t="s">
        <v>1016</v>
      </c>
      <c r="K679" t="s">
        <v>1017</v>
      </c>
      <c r="L679">
        <v>1339</v>
      </c>
      <c r="N679">
        <v>1007</v>
      </c>
      <c r="O679" t="s">
        <v>166</v>
      </c>
      <c r="P679" t="s">
        <v>166</v>
      </c>
      <c r="Q679">
        <v>1</v>
      </c>
      <c r="X679">
        <v>0.67</v>
      </c>
      <c r="Y679">
        <v>45.83</v>
      </c>
      <c r="Z679">
        <v>0</v>
      </c>
      <c r="AA679">
        <v>0</v>
      </c>
      <c r="AB679">
        <v>0</v>
      </c>
      <c r="AC679">
        <v>0</v>
      </c>
      <c r="AD679">
        <v>1</v>
      </c>
      <c r="AE679">
        <v>0</v>
      </c>
      <c r="AF679" t="s">
        <v>4</v>
      </c>
      <c r="AG679">
        <v>0.67</v>
      </c>
      <c r="AH679">
        <v>2</v>
      </c>
      <c r="AI679">
        <v>16484489</v>
      </c>
      <c r="AJ679">
        <v>693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ROW(Source!A316)</f>
        <v>316</v>
      </c>
      <c r="B680">
        <v>16484490</v>
      </c>
      <c r="C680">
        <v>16484467</v>
      </c>
      <c r="D680">
        <v>15167286</v>
      </c>
      <c r="E680">
        <v>1</v>
      </c>
      <c r="F680">
        <v>1</v>
      </c>
      <c r="G680">
        <v>1</v>
      </c>
      <c r="H680">
        <v>3</v>
      </c>
      <c r="I680" t="s">
        <v>782</v>
      </c>
      <c r="J680" t="s">
        <v>783</v>
      </c>
      <c r="K680" t="s">
        <v>784</v>
      </c>
      <c r="L680">
        <v>1339</v>
      </c>
      <c r="N680">
        <v>1007</v>
      </c>
      <c r="O680" t="s">
        <v>166</v>
      </c>
      <c r="P680" t="s">
        <v>166</v>
      </c>
      <c r="Q680">
        <v>1</v>
      </c>
      <c r="X680">
        <v>15</v>
      </c>
      <c r="Y680">
        <v>2.44</v>
      </c>
      <c r="Z680">
        <v>0</v>
      </c>
      <c r="AA680">
        <v>0</v>
      </c>
      <c r="AB680">
        <v>0</v>
      </c>
      <c r="AC680">
        <v>0</v>
      </c>
      <c r="AD680">
        <v>1</v>
      </c>
      <c r="AE680">
        <v>0</v>
      </c>
      <c r="AF680" t="s">
        <v>4</v>
      </c>
      <c r="AG680">
        <v>15</v>
      </c>
      <c r="AH680">
        <v>2</v>
      </c>
      <c r="AI680">
        <v>16484490</v>
      </c>
      <c r="AJ680">
        <v>694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ROW(Source!A316)</f>
        <v>316</v>
      </c>
      <c r="B681">
        <v>16484491</v>
      </c>
      <c r="C681">
        <v>16484467</v>
      </c>
      <c r="D681">
        <v>15163011</v>
      </c>
      <c r="E681">
        <v>17</v>
      </c>
      <c r="F681">
        <v>1</v>
      </c>
      <c r="G681">
        <v>1</v>
      </c>
      <c r="H681">
        <v>3</v>
      </c>
      <c r="I681" t="s">
        <v>1110</v>
      </c>
      <c r="J681" t="s">
        <v>4</v>
      </c>
      <c r="K681" t="s">
        <v>1111</v>
      </c>
      <c r="L681">
        <v>1358</v>
      </c>
      <c r="N681">
        <v>1010</v>
      </c>
      <c r="O681" t="s">
        <v>437</v>
      </c>
      <c r="P681" t="s">
        <v>437</v>
      </c>
      <c r="Q681">
        <v>10</v>
      </c>
      <c r="X681">
        <v>8.9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 t="s">
        <v>4</v>
      </c>
      <c r="AG681">
        <v>8.9</v>
      </c>
      <c r="AH681">
        <v>3</v>
      </c>
      <c r="AI681">
        <v>-1</v>
      </c>
      <c r="AJ681" t="s">
        <v>4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ROW(Source!A316)</f>
        <v>316</v>
      </c>
      <c r="B682">
        <v>16484492</v>
      </c>
      <c r="C682">
        <v>16484467</v>
      </c>
      <c r="D682">
        <v>15162072</v>
      </c>
      <c r="E682">
        <v>17</v>
      </c>
      <c r="F682">
        <v>1</v>
      </c>
      <c r="G682">
        <v>1</v>
      </c>
      <c r="H682">
        <v>3</v>
      </c>
      <c r="I682" t="s">
        <v>1112</v>
      </c>
      <c r="J682" t="s">
        <v>4</v>
      </c>
      <c r="K682" t="s">
        <v>1113</v>
      </c>
      <c r="L682">
        <v>1348</v>
      </c>
      <c r="N682">
        <v>1009</v>
      </c>
      <c r="O682" t="s">
        <v>199</v>
      </c>
      <c r="P682" t="s">
        <v>199</v>
      </c>
      <c r="Q682">
        <v>1000</v>
      </c>
      <c r="X682">
        <v>4.4999999999999997E-3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 t="s">
        <v>4</v>
      </c>
      <c r="AG682">
        <v>4.4999999999999997E-3</v>
      </c>
      <c r="AH682">
        <v>3</v>
      </c>
      <c r="AI682">
        <v>-1</v>
      </c>
      <c r="AJ682" t="s">
        <v>4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ROW(Source!A316)</f>
        <v>316</v>
      </c>
      <c r="B683">
        <v>16484493</v>
      </c>
      <c r="C683">
        <v>16484467</v>
      </c>
      <c r="D683">
        <v>15212828</v>
      </c>
      <c r="E683">
        <v>1</v>
      </c>
      <c r="F683">
        <v>1</v>
      </c>
      <c r="G683">
        <v>1</v>
      </c>
      <c r="H683">
        <v>3</v>
      </c>
      <c r="I683" t="s">
        <v>1018</v>
      </c>
      <c r="J683" t="s">
        <v>1019</v>
      </c>
      <c r="K683" t="s">
        <v>1020</v>
      </c>
      <c r="L683">
        <v>1035</v>
      </c>
      <c r="N683">
        <v>1013</v>
      </c>
      <c r="O683" t="s">
        <v>87</v>
      </c>
      <c r="P683" t="s">
        <v>87</v>
      </c>
      <c r="Q683">
        <v>1</v>
      </c>
      <c r="X683">
        <v>44.2</v>
      </c>
      <c r="Y683">
        <v>24.75</v>
      </c>
      <c r="Z683">
        <v>0</v>
      </c>
      <c r="AA683">
        <v>0</v>
      </c>
      <c r="AB683">
        <v>0</v>
      </c>
      <c r="AC683">
        <v>0</v>
      </c>
      <c r="AD683">
        <v>1</v>
      </c>
      <c r="AE683">
        <v>0</v>
      </c>
      <c r="AF683" t="s">
        <v>4</v>
      </c>
      <c r="AG683">
        <v>44.2</v>
      </c>
      <c r="AH683">
        <v>2</v>
      </c>
      <c r="AI683">
        <v>16484493</v>
      </c>
      <c r="AJ683">
        <v>695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ROW(Source!A316)</f>
        <v>316</v>
      </c>
      <c r="B684">
        <v>16484494</v>
      </c>
      <c r="C684">
        <v>16484467</v>
      </c>
      <c r="D684">
        <v>15163239</v>
      </c>
      <c r="E684">
        <v>17</v>
      </c>
      <c r="F684">
        <v>1</v>
      </c>
      <c r="G684">
        <v>1</v>
      </c>
      <c r="H684">
        <v>3</v>
      </c>
      <c r="I684" t="s">
        <v>1114</v>
      </c>
      <c r="J684" t="s">
        <v>4</v>
      </c>
      <c r="K684" t="s">
        <v>1115</v>
      </c>
      <c r="L684">
        <v>1033</v>
      </c>
      <c r="N684">
        <v>1013</v>
      </c>
      <c r="O684" t="s">
        <v>1116</v>
      </c>
      <c r="P684" t="s">
        <v>1116</v>
      </c>
      <c r="Q684">
        <v>1</v>
      </c>
      <c r="X684">
        <v>100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 t="s">
        <v>4</v>
      </c>
      <c r="AG684">
        <v>100</v>
      </c>
      <c r="AH684">
        <v>3</v>
      </c>
      <c r="AI684">
        <v>-1</v>
      </c>
      <c r="AJ684" t="s">
        <v>4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ROW(Source!A317)</f>
        <v>317</v>
      </c>
      <c r="B685">
        <v>16484483</v>
      </c>
      <c r="C685">
        <v>16484467</v>
      </c>
      <c r="D685">
        <v>15435609</v>
      </c>
      <c r="E685">
        <v>1</v>
      </c>
      <c r="F685">
        <v>1</v>
      </c>
      <c r="G685">
        <v>1</v>
      </c>
      <c r="H685">
        <v>1</v>
      </c>
      <c r="I685" t="s">
        <v>849</v>
      </c>
      <c r="J685" t="s">
        <v>4</v>
      </c>
      <c r="K685" t="s">
        <v>850</v>
      </c>
      <c r="L685">
        <v>1191</v>
      </c>
      <c r="N685">
        <v>1013</v>
      </c>
      <c r="O685" t="s">
        <v>695</v>
      </c>
      <c r="P685" t="s">
        <v>695</v>
      </c>
      <c r="Q685">
        <v>1</v>
      </c>
      <c r="X685">
        <v>65.599999999999994</v>
      </c>
      <c r="Y685">
        <v>0</v>
      </c>
      <c r="Z685">
        <v>0</v>
      </c>
      <c r="AA685">
        <v>0</v>
      </c>
      <c r="AB685">
        <v>8.9700000000000006</v>
      </c>
      <c r="AC685">
        <v>0</v>
      </c>
      <c r="AD685">
        <v>1</v>
      </c>
      <c r="AE685">
        <v>1</v>
      </c>
      <c r="AF685" t="s">
        <v>77</v>
      </c>
      <c r="AG685">
        <v>75.439999999999984</v>
      </c>
      <c r="AH685">
        <v>2</v>
      </c>
      <c r="AI685">
        <v>16484483</v>
      </c>
      <c r="AJ685">
        <v>697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ROW(Source!A317)</f>
        <v>317</v>
      </c>
      <c r="B686">
        <v>16484484</v>
      </c>
      <c r="C686">
        <v>16484467</v>
      </c>
      <c r="D686">
        <v>15430395</v>
      </c>
      <c r="E686">
        <v>1</v>
      </c>
      <c r="F686">
        <v>1</v>
      </c>
      <c r="G686">
        <v>1</v>
      </c>
      <c r="H686">
        <v>1</v>
      </c>
      <c r="I686" t="s">
        <v>696</v>
      </c>
      <c r="J686" t="s">
        <v>4</v>
      </c>
      <c r="K686" t="s">
        <v>697</v>
      </c>
      <c r="L686">
        <v>1191</v>
      </c>
      <c r="N686">
        <v>1013</v>
      </c>
      <c r="O686" t="s">
        <v>695</v>
      </c>
      <c r="P686" t="s">
        <v>695</v>
      </c>
      <c r="Q686">
        <v>1</v>
      </c>
      <c r="X686">
        <v>3.13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1</v>
      </c>
      <c r="AE686">
        <v>2</v>
      </c>
      <c r="AF686" t="s">
        <v>76</v>
      </c>
      <c r="AG686">
        <v>3.9124999999999996</v>
      </c>
      <c r="AH686">
        <v>2</v>
      </c>
      <c r="AI686">
        <v>16484484</v>
      </c>
      <c r="AJ686">
        <v>698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ROW(Source!A317)</f>
        <v>317</v>
      </c>
      <c r="B687">
        <v>16484485</v>
      </c>
      <c r="C687">
        <v>16484467</v>
      </c>
      <c r="D687">
        <v>15247680</v>
      </c>
      <c r="E687">
        <v>1</v>
      </c>
      <c r="F687">
        <v>1</v>
      </c>
      <c r="G687">
        <v>1</v>
      </c>
      <c r="H687">
        <v>2</v>
      </c>
      <c r="I687" t="s">
        <v>726</v>
      </c>
      <c r="J687" t="s">
        <v>727</v>
      </c>
      <c r="K687" t="s">
        <v>728</v>
      </c>
      <c r="L687">
        <v>1368</v>
      </c>
      <c r="N687">
        <v>1011</v>
      </c>
      <c r="O687" t="s">
        <v>701</v>
      </c>
      <c r="P687" t="s">
        <v>701</v>
      </c>
      <c r="Q687">
        <v>1</v>
      </c>
      <c r="X687">
        <v>0.09</v>
      </c>
      <c r="Y687">
        <v>0</v>
      </c>
      <c r="Z687">
        <v>111.99</v>
      </c>
      <c r="AA687">
        <v>13.5</v>
      </c>
      <c r="AB687">
        <v>0</v>
      </c>
      <c r="AC687">
        <v>0</v>
      </c>
      <c r="AD687">
        <v>1</v>
      </c>
      <c r="AE687">
        <v>0</v>
      </c>
      <c r="AF687" t="s">
        <v>76</v>
      </c>
      <c r="AG687">
        <v>0.11249999999999999</v>
      </c>
      <c r="AH687">
        <v>2</v>
      </c>
      <c r="AI687">
        <v>16484485</v>
      </c>
      <c r="AJ687">
        <v>699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ROW(Source!A317)</f>
        <v>317</v>
      </c>
      <c r="B688">
        <v>16484486</v>
      </c>
      <c r="C688">
        <v>16484467</v>
      </c>
      <c r="D688">
        <v>15247974</v>
      </c>
      <c r="E688">
        <v>1</v>
      </c>
      <c r="F688">
        <v>1</v>
      </c>
      <c r="G688">
        <v>1</v>
      </c>
      <c r="H688">
        <v>2</v>
      </c>
      <c r="I688" t="s">
        <v>716</v>
      </c>
      <c r="J688" t="s">
        <v>717</v>
      </c>
      <c r="K688" t="s">
        <v>718</v>
      </c>
      <c r="L688">
        <v>1368</v>
      </c>
      <c r="N688">
        <v>1011</v>
      </c>
      <c r="O688" t="s">
        <v>701</v>
      </c>
      <c r="P688" t="s">
        <v>701</v>
      </c>
      <c r="Q688">
        <v>1</v>
      </c>
      <c r="X688">
        <v>1.19</v>
      </c>
      <c r="Y688">
        <v>0</v>
      </c>
      <c r="Z688">
        <v>31.26</v>
      </c>
      <c r="AA688">
        <v>13.5</v>
      </c>
      <c r="AB688">
        <v>0</v>
      </c>
      <c r="AC688">
        <v>0</v>
      </c>
      <c r="AD688">
        <v>1</v>
      </c>
      <c r="AE688">
        <v>0</v>
      </c>
      <c r="AF688" t="s">
        <v>76</v>
      </c>
      <c r="AG688">
        <v>1.4874999999999998</v>
      </c>
      <c r="AH688">
        <v>2</v>
      </c>
      <c r="AI688">
        <v>16484486</v>
      </c>
      <c r="AJ688">
        <v>700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ROW(Source!A317)</f>
        <v>317</v>
      </c>
      <c r="B689">
        <v>16484487</v>
      </c>
      <c r="C689">
        <v>16484467</v>
      </c>
      <c r="D689">
        <v>15248793</v>
      </c>
      <c r="E689">
        <v>1</v>
      </c>
      <c r="F689">
        <v>1</v>
      </c>
      <c r="G689">
        <v>1</v>
      </c>
      <c r="H689">
        <v>2</v>
      </c>
      <c r="I689" t="s">
        <v>1012</v>
      </c>
      <c r="J689" t="s">
        <v>1013</v>
      </c>
      <c r="K689" t="s">
        <v>1014</v>
      </c>
      <c r="L689">
        <v>1368</v>
      </c>
      <c r="N689">
        <v>1011</v>
      </c>
      <c r="O689" t="s">
        <v>701</v>
      </c>
      <c r="P689" t="s">
        <v>701</v>
      </c>
      <c r="Q689">
        <v>1</v>
      </c>
      <c r="X689">
        <v>0.8</v>
      </c>
      <c r="Y689">
        <v>0</v>
      </c>
      <c r="Z689">
        <v>29.67</v>
      </c>
      <c r="AA689">
        <v>0</v>
      </c>
      <c r="AB689">
        <v>0</v>
      </c>
      <c r="AC689">
        <v>0</v>
      </c>
      <c r="AD689">
        <v>1</v>
      </c>
      <c r="AE689">
        <v>0</v>
      </c>
      <c r="AF689" t="s">
        <v>76</v>
      </c>
      <c r="AG689">
        <v>1</v>
      </c>
      <c r="AH689">
        <v>2</v>
      </c>
      <c r="AI689">
        <v>16484487</v>
      </c>
      <c r="AJ689">
        <v>701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ROW(Source!A317)</f>
        <v>317</v>
      </c>
      <c r="B690">
        <v>16484488</v>
      </c>
      <c r="C690">
        <v>16484467</v>
      </c>
      <c r="D690">
        <v>15249073</v>
      </c>
      <c r="E690">
        <v>1</v>
      </c>
      <c r="F690">
        <v>1</v>
      </c>
      <c r="G690">
        <v>1</v>
      </c>
      <c r="H690">
        <v>2</v>
      </c>
      <c r="I690" t="s">
        <v>698</v>
      </c>
      <c r="J690" t="s">
        <v>699</v>
      </c>
      <c r="K690" t="s">
        <v>700</v>
      </c>
      <c r="L690">
        <v>1368</v>
      </c>
      <c r="N690">
        <v>1011</v>
      </c>
      <c r="O690" t="s">
        <v>701</v>
      </c>
      <c r="P690" t="s">
        <v>701</v>
      </c>
      <c r="Q690">
        <v>1</v>
      </c>
      <c r="X690">
        <v>1.85</v>
      </c>
      <c r="Y690">
        <v>0</v>
      </c>
      <c r="Z690">
        <v>65.709999999999994</v>
      </c>
      <c r="AA690">
        <v>11.6</v>
      </c>
      <c r="AB690">
        <v>0</v>
      </c>
      <c r="AC690">
        <v>0</v>
      </c>
      <c r="AD690">
        <v>1</v>
      </c>
      <c r="AE690">
        <v>0</v>
      </c>
      <c r="AF690" t="s">
        <v>76</v>
      </c>
      <c r="AG690">
        <v>2.3125</v>
      </c>
      <c r="AH690">
        <v>2</v>
      </c>
      <c r="AI690">
        <v>16484488</v>
      </c>
      <c r="AJ690">
        <v>702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ROW(Source!A317)</f>
        <v>317</v>
      </c>
      <c r="B691">
        <v>16484489</v>
      </c>
      <c r="C691">
        <v>16484467</v>
      </c>
      <c r="D691">
        <v>15166084</v>
      </c>
      <c r="E691">
        <v>1</v>
      </c>
      <c r="F691">
        <v>1</v>
      </c>
      <c r="G691">
        <v>1</v>
      </c>
      <c r="H691">
        <v>3</v>
      </c>
      <c r="I691" t="s">
        <v>1015</v>
      </c>
      <c r="J691" t="s">
        <v>1016</v>
      </c>
      <c r="K691" t="s">
        <v>1017</v>
      </c>
      <c r="L691">
        <v>1339</v>
      </c>
      <c r="N691">
        <v>1007</v>
      </c>
      <c r="O691" t="s">
        <v>166</v>
      </c>
      <c r="P691" t="s">
        <v>166</v>
      </c>
      <c r="Q691">
        <v>1</v>
      </c>
      <c r="X691">
        <v>0.67</v>
      </c>
      <c r="Y691">
        <v>45.83</v>
      </c>
      <c r="Z691">
        <v>0</v>
      </c>
      <c r="AA691">
        <v>0</v>
      </c>
      <c r="AB691">
        <v>0</v>
      </c>
      <c r="AC691">
        <v>0</v>
      </c>
      <c r="AD691">
        <v>1</v>
      </c>
      <c r="AE691">
        <v>0</v>
      </c>
      <c r="AF691" t="s">
        <v>4</v>
      </c>
      <c r="AG691">
        <v>0.67</v>
      </c>
      <c r="AH691">
        <v>2</v>
      </c>
      <c r="AI691">
        <v>16484489</v>
      </c>
      <c r="AJ691">
        <v>703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ROW(Source!A317)</f>
        <v>317</v>
      </c>
      <c r="B692">
        <v>16484490</v>
      </c>
      <c r="C692">
        <v>16484467</v>
      </c>
      <c r="D692">
        <v>15167286</v>
      </c>
      <c r="E692">
        <v>1</v>
      </c>
      <c r="F692">
        <v>1</v>
      </c>
      <c r="G692">
        <v>1</v>
      </c>
      <c r="H692">
        <v>3</v>
      </c>
      <c r="I692" t="s">
        <v>782</v>
      </c>
      <c r="J692" t="s">
        <v>783</v>
      </c>
      <c r="K692" t="s">
        <v>784</v>
      </c>
      <c r="L692">
        <v>1339</v>
      </c>
      <c r="N692">
        <v>1007</v>
      </c>
      <c r="O692" t="s">
        <v>166</v>
      </c>
      <c r="P692" t="s">
        <v>166</v>
      </c>
      <c r="Q692">
        <v>1</v>
      </c>
      <c r="X692">
        <v>15</v>
      </c>
      <c r="Y692">
        <v>2.44</v>
      </c>
      <c r="Z692">
        <v>0</v>
      </c>
      <c r="AA692">
        <v>0</v>
      </c>
      <c r="AB692">
        <v>0</v>
      </c>
      <c r="AC692">
        <v>0</v>
      </c>
      <c r="AD692">
        <v>1</v>
      </c>
      <c r="AE692">
        <v>0</v>
      </c>
      <c r="AF692" t="s">
        <v>4</v>
      </c>
      <c r="AG692">
        <v>15</v>
      </c>
      <c r="AH692">
        <v>2</v>
      </c>
      <c r="AI692">
        <v>16484490</v>
      </c>
      <c r="AJ692">
        <v>704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ROW(Source!A317)</f>
        <v>317</v>
      </c>
      <c r="B693">
        <v>16484491</v>
      </c>
      <c r="C693">
        <v>16484467</v>
      </c>
      <c r="D693">
        <v>15163011</v>
      </c>
      <c r="E693">
        <v>17</v>
      </c>
      <c r="F693">
        <v>1</v>
      </c>
      <c r="G693">
        <v>1</v>
      </c>
      <c r="H693">
        <v>3</v>
      </c>
      <c r="I693" t="s">
        <v>1110</v>
      </c>
      <c r="J693" t="s">
        <v>4</v>
      </c>
      <c r="K693" t="s">
        <v>1111</v>
      </c>
      <c r="L693">
        <v>1358</v>
      </c>
      <c r="N693">
        <v>1010</v>
      </c>
      <c r="O693" t="s">
        <v>437</v>
      </c>
      <c r="P693" t="s">
        <v>437</v>
      </c>
      <c r="Q693">
        <v>10</v>
      </c>
      <c r="X693">
        <v>8.9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 t="s">
        <v>4</v>
      </c>
      <c r="AG693">
        <v>8.9</v>
      </c>
      <c r="AH693">
        <v>3</v>
      </c>
      <c r="AI693">
        <v>-1</v>
      </c>
      <c r="AJ693" t="s">
        <v>4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ROW(Source!A317)</f>
        <v>317</v>
      </c>
      <c r="B694">
        <v>16484492</v>
      </c>
      <c r="C694">
        <v>16484467</v>
      </c>
      <c r="D694">
        <v>15162072</v>
      </c>
      <c r="E694">
        <v>17</v>
      </c>
      <c r="F694">
        <v>1</v>
      </c>
      <c r="G694">
        <v>1</v>
      </c>
      <c r="H694">
        <v>3</v>
      </c>
      <c r="I694" t="s">
        <v>1112</v>
      </c>
      <c r="J694" t="s">
        <v>4</v>
      </c>
      <c r="K694" t="s">
        <v>1113</v>
      </c>
      <c r="L694">
        <v>1348</v>
      </c>
      <c r="N694">
        <v>1009</v>
      </c>
      <c r="O694" t="s">
        <v>199</v>
      </c>
      <c r="P694" t="s">
        <v>199</v>
      </c>
      <c r="Q694">
        <v>1000</v>
      </c>
      <c r="X694">
        <v>4.4999999999999997E-3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 t="s">
        <v>4</v>
      </c>
      <c r="AG694">
        <v>4.4999999999999997E-3</v>
      </c>
      <c r="AH694">
        <v>3</v>
      </c>
      <c r="AI694">
        <v>-1</v>
      </c>
      <c r="AJ694" t="s">
        <v>4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ROW(Source!A317)</f>
        <v>317</v>
      </c>
      <c r="B695">
        <v>16484493</v>
      </c>
      <c r="C695">
        <v>16484467</v>
      </c>
      <c r="D695">
        <v>15212828</v>
      </c>
      <c r="E695">
        <v>1</v>
      </c>
      <c r="F695">
        <v>1</v>
      </c>
      <c r="G695">
        <v>1</v>
      </c>
      <c r="H695">
        <v>3</v>
      </c>
      <c r="I695" t="s">
        <v>1018</v>
      </c>
      <c r="J695" t="s">
        <v>1019</v>
      </c>
      <c r="K695" t="s">
        <v>1020</v>
      </c>
      <c r="L695">
        <v>1035</v>
      </c>
      <c r="N695">
        <v>1013</v>
      </c>
      <c r="O695" t="s">
        <v>87</v>
      </c>
      <c r="P695" t="s">
        <v>87</v>
      </c>
      <c r="Q695">
        <v>1</v>
      </c>
      <c r="X695">
        <v>44.2</v>
      </c>
      <c r="Y695">
        <v>24.75</v>
      </c>
      <c r="Z695">
        <v>0</v>
      </c>
      <c r="AA695">
        <v>0</v>
      </c>
      <c r="AB695">
        <v>0</v>
      </c>
      <c r="AC695">
        <v>0</v>
      </c>
      <c r="AD695">
        <v>1</v>
      </c>
      <c r="AE695">
        <v>0</v>
      </c>
      <c r="AF695" t="s">
        <v>4</v>
      </c>
      <c r="AG695">
        <v>44.2</v>
      </c>
      <c r="AH695">
        <v>2</v>
      </c>
      <c r="AI695">
        <v>16484493</v>
      </c>
      <c r="AJ695">
        <v>705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ROW(Source!A317)</f>
        <v>317</v>
      </c>
      <c r="B696">
        <v>16484494</v>
      </c>
      <c r="C696">
        <v>16484467</v>
      </c>
      <c r="D696">
        <v>15163239</v>
      </c>
      <c r="E696">
        <v>17</v>
      </c>
      <c r="F696">
        <v>1</v>
      </c>
      <c r="G696">
        <v>1</v>
      </c>
      <c r="H696">
        <v>3</v>
      </c>
      <c r="I696" t="s">
        <v>1114</v>
      </c>
      <c r="J696" t="s">
        <v>4</v>
      </c>
      <c r="K696" t="s">
        <v>1115</v>
      </c>
      <c r="L696">
        <v>1033</v>
      </c>
      <c r="N696">
        <v>1013</v>
      </c>
      <c r="O696" t="s">
        <v>1116</v>
      </c>
      <c r="P696" t="s">
        <v>1116</v>
      </c>
      <c r="Q696">
        <v>1</v>
      </c>
      <c r="X696">
        <v>100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 t="s">
        <v>4</v>
      </c>
      <c r="AG696">
        <v>100</v>
      </c>
      <c r="AH696">
        <v>3</v>
      </c>
      <c r="AI696">
        <v>-1</v>
      </c>
      <c r="AJ696" t="s">
        <v>4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ROW(Source!A320)</f>
        <v>320</v>
      </c>
      <c r="B697">
        <v>16484514</v>
      </c>
      <c r="C697">
        <v>16484502</v>
      </c>
      <c r="D697">
        <v>15430447</v>
      </c>
      <c r="E697">
        <v>1</v>
      </c>
      <c r="F697">
        <v>1</v>
      </c>
      <c r="G697">
        <v>1</v>
      </c>
      <c r="H697">
        <v>1</v>
      </c>
      <c r="I697" t="s">
        <v>797</v>
      </c>
      <c r="J697" t="s">
        <v>4</v>
      </c>
      <c r="K697" t="s">
        <v>798</v>
      </c>
      <c r="L697">
        <v>1191</v>
      </c>
      <c r="N697">
        <v>1013</v>
      </c>
      <c r="O697" t="s">
        <v>695</v>
      </c>
      <c r="P697" t="s">
        <v>695</v>
      </c>
      <c r="Q697">
        <v>1</v>
      </c>
      <c r="X697">
        <v>1.47</v>
      </c>
      <c r="Y697">
        <v>0</v>
      </c>
      <c r="Z697">
        <v>0</v>
      </c>
      <c r="AA697">
        <v>0</v>
      </c>
      <c r="AB697">
        <v>9.07</v>
      </c>
      <c r="AC697">
        <v>0</v>
      </c>
      <c r="AD697">
        <v>1</v>
      </c>
      <c r="AE697">
        <v>1</v>
      </c>
      <c r="AF697" t="s">
        <v>4</v>
      </c>
      <c r="AG697">
        <v>1.47</v>
      </c>
      <c r="AH697">
        <v>2</v>
      </c>
      <c r="AI697">
        <v>16484514</v>
      </c>
      <c r="AJ697">
        <v>707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ROW(Source!A320)</f>
        <v>320</v>
      </c>
      <c r="B698">
        <v>16484515</v>
      </c>
      <c r="C698">
        <v>16484502</v>
      </c>
      <c r="D698">
        <v>15430395</v>
      </c>
      <c r="E698">
        <v>1</v>
      </c>
      <c r="F698">
        <v>1</v>
      </c>
      <c r="G698">
        <v>1</v>
      </c>
      <c r="H698">
        <v>1</v>
      </c>
      <c r="I698" t="s">
        <v>696</v>
      </c>
      <c r="J698" t="s">
        <v>4</v>
      </c>
      <c r="K698" t="s">
        <v>697</v>
      </c>
      <c r="L698">
        <v>1191</v>
      </c>
      <c r="N698">
        <v>1013</v>
      </c>
      <c r="O698" t="s">
        <v>695</v>
      </c>
      <c r="P698" t="s">
        <v>695</v>
      </c>
      <c r="Q698">
        <v>1</v>
      </c>
      <c r="X698">
        <v>0.01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1</v>
      </c>
      <c r="AE698">
        <v>2</v>
      </c>
      <c r="AF698" t="s">
        <v>4</v>
      </c>
      <c r="AG698">
        <v>0.01</v>
      </c>
      <c r="AH698">
        <v>2</v>
      </c>
      <c r="AI698">
        <v>16484515</v>
      </c>
      <c r="AJ698">
        <v>708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ROW(Source!A320)</f>
        <v>320</v>
      </c>
      <c r="B699">
        <v>16484516</v>
      </c>
      <c r="C699">
        <v>16484502</v>
      </c>
      <c r="D699">
        <v>15249073</v>
      </c>
      <c r="E699">
        <v>1</v>
      </c>
      <c r="F699">
        <v>1</v>
      </c>
      <c r="G699">
        <v>1</v>
      </c>
      <c r="H699">
        <v>2</v>
      </c>
      <c r="I699" t="s">
        <v>698</v>
      </c>
      <c r="J699" t="s">
        <v>699</v>
      </c>
      <c r="K699" t="s">
        <v>700</v>
      </c>
      <c r="L699">
        <v>1368</v>
      </c>
      <c r="N699">
        <v>1011</v>
      </c>
      <c r="O699" t="s">
        <v>701</v>
      </c>
      <c r="P699" t="s">
        <v>701</v>
      </c>
      <c r="Q699">
        <v>1</v>
      </c>
      <c r="X699">
        <v>0.01</v>
      </c>
      <c r="Y699">
        <v>0</v>
      </c>
      <c r="Z699">
        <v>65.709999999999994</v>
      </c>
      <c r="AA699">
        <v>11.6</v>
      </c>
      <c r="AB699">
        <v>0</v>
      </c>
      <c r="AC699">
        <v>0</v>
      </c>
      <c r="AD699">
        <v>1</v>
      </c>
      <c r="AE699">
        <v>0</v>
      </c>
      <c r="AF699" t="s">
        <v>4</v>
      </c>
      <c r="AG699">
        <v>0.01</v>
      </c>
      <c r="AH699">
        <v>2</v>
      </c>
      <c r="AI699">
        <v>16484516</v>
      </c>
      <c r="AJ699">
        <v>709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ROW(Source!A320)</f>
        <v>320</v>
      </c>
      <c r="B700">
        <v>16484517</v>
      </c>
      <c r="C700">
        <v>16484502</v>
      </c>
      <c r="D700">
        <v>15249377</v>
      </c>
      <c r="E700">
        <v>1</v>
      </c>
      <c r="F700">
        <v>1</v>
      </c>
      <c r="G700">
        <v>1</v>
      </c>
      <c r="H700">
        <v>2</v>
      </c>
      <c r="I700" t="s">
        <v>702</v>
      </c>
      <c r="J700" t="s">
        <v>703</v>
      </c>
      <c r="K700" t="s">
        <v>704</v>
      </c>
      <c r="L700">
        <v>1368</v>
      </c>
      <c r="N700">
        <v>1011</v>
      </c>
      <c r="O700" t="s">
        <v>701</v>
      </c>
      <c r="P700" t="s">
        <v>701</v>
      </c>
      <c r="Q700">
        <v>1</v>
      </c>
      <c r="X700">
        <v>0.35</v>
      </c>
      <c r="Y700">
        <v>0</v>
      </c>
      <c r="Z700">
        <v>8.1</v>
      </c>
      <c r="AA700">
        <v>0</v>
      </c>
      <c r="AB700">
        <v>0</v>
      </c>
      <c r="AC700">
        <v>0</v>
      </c>
      <c r="AD700">
        <v>1</v>
      </c>
      <c r="AE700">
        <v>0</v>
      </c>
      <c r="AF700" t="s">
        <v>4</v>
      </c>
      <c r="AG700">
        <v>0.35</v>
      </c>
      <c r="AH700">
        <v>2</v>
      </c>
      <c r="AI700">
        <v>16484517</v>
      </c>
      <c r="AJ700">
        <v>710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ROW(Source!A320)</f>
        <v>320</v>
      </c>
      <c r="B701">
        <v>16484518</v>
      </c>
      <c r="C701">
        <v>16484502</v>
      </c>
      <c r="D701">
        <v>15165267</v>
      </c>
      <c r="E701">
        <v>1</v>
      </c>
      <c r="F701">
        <v>1</v>
      </c>
      <c r="G701">
        <v>1</v>
      </c>
      <c r="H701">
        <v>3</v>
      </c>
      <c r="I701" t="s">
        <v>1021</v>
      </c>
      <c r="J701" t="s">
        <v>1022</v>
      </c>
      <c r="K701" t="s">
        <v>1023</v>
      </c>
      <c r="L701">
        <v>1356</v>
      </c>
      <c r="N701">
        <v>1010</v>
      </c>
      <c r="O701" t="s">
        <v>127</v>
      </c>
      <c r="P701" t="s">
        <v>127</v>
      </c>
      <c r="Q701">
        <v>1000</v>
      </c>
      <c r="X701">
        <v>2E-3</v>
      </c>
      <c r="Y701">
        <v>3450</v>
      </c>
      <c r="Z701">
        <v>0</v>
      </c>
      <c r="AA701">
        <v>0</v>
      </c>
      <c r="AB701">
        <v>0</v>
      </c>
      <c r="AC701">
        <v>0</v>
      </c>
      <c r="AD701">
        <v>1</v>
      </c>
      <c r="AE701">
        <v>0</v>
      </c>
      <c r="AF701" t="s">
        <v>4</v>
      </c>
      <c r="AG701">
        <v>2E-3</v>
      </c>
      <c r="AH701">
        <v>2</v>
      </c>
      <c r="AI701">
        <v>16484518</v>
      </c>
      <c r="AJ701">
        <v>711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ROW(Source!A320)</f>
        <v>320</v>
      </c>
      <c r="B702">
        <v>16484519</v>
      </c>
      <c r="C702">
        <v>16484502</v>
      </c>
      <c r="D702">
        <v>15168763</v>
      </c>
      <c r="E702">
        <v>1</v>
      </c>
      <c r="F702">
        <v>1</v>
      </c>
      <c r="G702">
        <v>1</v>
      </c>
      <c r="H702">
        <v>3</v>
      </c>
      <c r="I702" t="s">
        <v>1003</v>
      </c>
      <c r="J702" t="s">
        <v>1004</v>
      </c>
      <c r="K702" t="s">
        <v>1005</v>
      </c>
      <c r="L702">
        <v>1348</v>
      </c>
      <c r="N702">
        <v>1009</v>
      </c>
      <c r="O702" t="s">
        <v>199</v>
      </c>
      <c r="P702" t="s">
        <v>199</v>
      </c>
      <c r="Q702">
        <v>1000</v>
      </c>
      <c r="X702">
        <v>1.3999999999999999E-4</v>
      </c>
      <c r="Y702">
        <v>10362</v>
      </c>
      <c r="Z702">
        <v>0</v>
      </c>
      <c r="AA702">
        <v>0</v>
      </c>
      <c r="AB702">
        <v>0</v>
      </c>
      <c r="AC702">
        <v>0</v>
      </c>
      <c r="AD702">
        <v>1</v>
      </c>
      <c r="AE702">
        <v>0</v>
      </c>
      <c r="AF702" t="s">
        <v>4</v>
      </c>
      <c r="AG702">
        <v>1.3999999999999999E-4</v>
      </c>
      <c r="AH702">
        <v>2</v>
      </c>
      <c r="AI702">
        <v>16484519</v>
      </c>
      <c r="AJ702">
        <v>712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ROW(Source!A320)</f>
        <v>320</v>
      </c>
      <c r="B703">
        <v>16484520</v>
      </c>
      <c r="C703">
        <v>16484502</v>
      </c>
      <c r="D703">
        <v>15169923</v>
      </c>
      <c r="E703">
        <v>1</v>
      </c>
      <c r="F703">
        <v>1</v>
      </c>
      <c r="G703">
        <v>1</v>
      </c>
      <c r="H703">
        <v>3</v>
      </c>
      <c r="I703" t="s">
        <v>1024</v>
      </c>
      <c r="J703" t="s">
        <v>1025</v>
      </c>
      <c r="K703" t="s">
        <v>1026</v>
      </c>
      <c r="L703">
        <v>1348</v>
      </c>
      <c r="N703">
        <v>1009</v>
      </c>
      <c r="O703" t="s">
        <v>199</v>
      </c>
      <c r="P703" t="s">
        <v>199</v>
      </c>
      <c r="Q703">
        <v>1000</v>
      </c>
      <c r="X703">
        <v>1.1000000000000001E-3</v>
      </c>
      <c r="Y703">
        <v>15323</v>
      </c>
      <c r="Z703">
        <v>0</v>
      </c>
      <c r="AA703">
        <v>0</v>
      </c>
      <c r="AB703">
        <v>0</v>
      </c>
      <c r="AC703">
        <v>0</v>
      </c>
      <c r="AD703">
        <v>1</v>
      </c>
      <c r="AE703">
        <v>0</v>
      </c>
      <c r="AF703" t="s">
        <v>4</v>
      </c>
      <c r="AG703">
        <v>1.1000000000000001E-3</v>
      </c>
      <c r="AH703">
        <v>2</v>
      </c>
      <c r="AI703">
        <v>16484520</v>
      </c>
      <c r="AJ703">
        <v>713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ROW(Source!A320)</f>
        <v>320</v>
      </c>
      <c r="B704">
        <v>16484521</v>
      </c>
      <c r="C704">
        <v>16484502</v>
      </c>
      <c r="D704">
        <v>15163170</v>
      </c>
      <c r="E704">
        <v>17</v>
      </c>
      <c r="F704">
        <v>1</v>
      </c>
      <c r="G704">
        <v>1</v>
      </c>
      <c r="H704">
        <v>3</v>
      </c>
      <c r="I704" t="s">
        <v>1104</v>
      </c>
      <c r="J704" t="s">
        <v>4</v>
      </c>
      <c r="K704" t="s">
        <v>1117</v>
      </c>
      <c r="L704">
        <v>1354</v>
      </c>
      <c r="N704">
        <v>1010</v>
      </c>
      <c r="O704" t="s">
        <v>82</v>
      </c>
      <c r="P704" t="s">
        <v>82</v>
      </c>
      <c r="Q704">
        <v>1</v>
      </c>
      <c r="X704">
        <v>1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 t="s">
        <v>4</v>
      </c>
      <c r="AG704">
        <v>1</v>
      </c>
      <c r="AH704">
        <v>3</v>
      </c>
      <c r="AI704">
        <v>-1</v>
      </c>
      <c r="AJ704" t="s">
        <v>4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ROW(Source!A320)</f>
        <v>320</v>
      </c>
      <c r="B705">
        <v>16484522</v>
      </c>
      <c r="C705">
        <v>16484502</v>
      </c>
      <c r="D705">
        <v>15163131</v>
      </c>
      <c r="E705">
        <v>17</v>
      </c>
      <c r="F705">
        <v>1</v>
      </c>
      <c r="G705">
        <v>1</v>
      </c>
      <c r="H705">
        <v>3</v>
      </c>
      <c r="I705" t="s">
        <v>1118</v>
      </c>
      <c r="J705" t="s">
        <v>4</v>
      </c>
      <c r="K705" t="s">
        <v>1119</v>
      </c>
      <c r="L705">
        <v>1354</v>
      </c>
      <c r="N705">
        <v>1010</v>
      </c>
      <c r="O705" t="s">
        <v>82</v>
      </c>
      <c r="P705" t="s">
        <v>82</v>
      </c>
      <c r="Q705">
        <v>1</v>
      </c>
      <c r="X705">
        <v>2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 t="s">
        <v>4</v>
      </c>
      <c r="AG705">
        <v>2</v>
      </c>
      <c r="AH705">
        <v>3</v>
      </c>
      <c r="AI705">
        <v>-1</v>
      </c>
      <c r="AJ705" t="s">
        <v>4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ROW(Source!A321)</f>
        <v>321</v>
      </c>
      <c r="B706">
        <v>16484514</v>
      </c>
      <c r="C706">
        <v>16484502</v>
      </c>
      <c r="D706">
        <v>15430447</v>
      </c>
      <c r="E706">
        <v>1</v>
      </c>
      <c r="F706">
        <v>1</v>
      </c>
      <c r="G706">
        <v>1</v>
      </c>
      <c r="H706">
        <v>1</v>
      </c>
      <c r="I706" t="s">
        <v>797</v>
      </c>
      <c r="J706" t="s">
        <v>4</v>
      </c>
      <c r="K706" t="s">
        <v>798</v>
      </c>
      <c r="L706">
        <v>1191</v>
      </c>
      <c r="N706">
        <v>1013</v>
      </c>
      <c r="O706" t="s">
        <v>695</v>
      </c>
      <c r="P706" t="s">
        <v>695</v>
      </c>
      <c r="Q706">
        <v>1</v>
      </c>
      <c r="X706">
        <v>1.47</v>
      </c>
      <c r="Y706">
        <v>0</v>
      </c>
      <c r="Z706">
        <v>0</v>
      </c>
      <c r="AA706">
        <v>0</v>
      </c>
      <c r="AB706">
        <v>9.07</v>
      </c>
      <c r="AC706">
        <v>0</v>
      </c>
      <c r="AD706">
        <v>1</v>
      </c>
      <c r="AE706">
        <v>1</v>
      </c>
      <c r="AF706" t="s">
        <v>4</v>
      </c>
      <c r="AG706">
        <v>1.47</v>
      </c>
      <c r="AH706">
        <v>2</v>
      </c>
      <c r="AI706">
        <v>16484514</v>
      </c>
      <c r="AJ706">
        <v>715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ROW(Source!A321)</f>
        <v>321</v>
      </c>
      <c r="B707">
        <v>16484515</v>
      </c>
      <c r="C707">
        <v>16484502</v>
      </c>
      <c r="D707">
        <v>15430395</v>
      </c>
      <c r="E707">
        <v>1</v>
      </c>
      <c r="F707">
        <v>1</v>
      </c>
      <c r="G707">
        <v>1</v>
      </c>
      <c r="H707">
        <v>1</v>
      </c>
      <c r="I707" t="s">
        <v>696</v>
      </c>
      <c r="J707" t="s">
        <v>4</v>
      </c>
      <c r="K707" t="s">
        <v>697</v>
      </c>
      <c r="L707">
        <v>1191</v>
      </c>
      <c r="N707">
        <v>1013</v>
      </c>
      <c r="O707" t="s">
        <v>695</v>
      </c>
      <c r="P707" t="s">
        <v>695</v>
      </c>
      <c r="Q707">
        <v>1</v>
      </c>
      <c r="X707">
        <v>0.01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1</v>
      </c>
      <c r="AE707">
        <v>2</v>
      </c>
      <c r="AF707" t="s">
        <v>4</v>
      </c>
      <c r="AG707">
        <v>0.01</v>
      </c>
      <c r="AH707">
        <v>2</v>
      </c>
      <c r="AI707">
        <v>16484515</v>
      </c>
      <c r="AJ707">
        <v>716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ROW(Source!A321)</f>
        <v>321</v>
      </c>
      <c r="B708">
        <v>16484516</v>
      </c>
      <c r="C708">
        <v>16484502</v>
      </c>
      <c r="D708">
        <v>15249073</v>
      </c>
      <c r="E708">
        <v>1</v>
      </c>
      <c r="F708">
        <v>1</v>
      </c>
      <c r="G708">
        <v>1</v>
      </c>
      <c r="H708">
        <v>2</v>
      </c>
      <c r="I708" t="s">
        <v>698</v>
      </c>
      <c r="J708" t="s">
        <v>699</v>
      </c>
      <c r="K708" t="s">
        <v>700</v>
      </c>
      <c r="L708">
        <v>1368</v>
      </c>
      <c r="N708">
        <v>1011</v>
      </c>
      <c r="O708" t="s">
        <v>701</v>
      </c>
      <c r="P708" t="s">
        <v>701</v>
      </c>
      <c r="Q708">
        <v>1</v>
      </c>
      <c r="X708">
        <v>0.01</v>
      </c>
      <c r="Y708">
        <v>0</v>
      </c>
      <c r="Z708">
        <v>65.709999999999994</v>
      </c>
      <c r="AA708">
        <v>11.6</v>
      </c>
      <c r="AB708">
        <v>0</v>
      </c>
      <c r="AC708">
        <v>0</v>
      </c>
      <c r="AD708">
        <v>1</v>
      </c>
      <c r="AE708">
        <v>0</v>
      </c>
      <c r="AF708" t="s">
        <v>4</v>
      </c>
      <c r="AG708">
        <v>0.01</v>
      </c>
      <c r="AH708">
        <v>2</v>
      </c>
      <c r="AI708">
        <v>16484516</v>
      </c>
      <c r="AJ708">
        <v>717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ROW(Source!A321)</f>
        <v>321</v>
      </c>
      <c r="B709">
        <v>16484517</v>
      </c>
      <c r="C709">
        <v>16484502</v>
      </c>
      <c r="D709">
        <v>15249377</v>
      </c>
      <c r="E709">
        <v>1</v>
      </c>
      <c r="F709">
        <v>1</v>
      </c>
      <c r="G709">
        <v>1</v>
      </c>
      <c r="H709">
        <v>2</v>
      </c>
      <c r="I709" t="s">
        <v>702</v>
      </c>
      <c r="J709" t="s">
        <v>703</v>
      </c>
      <c r="K709" t="s">
        <v>704</v>
      </c>
      <c r="L709">
        <v>1368</v>
      </c>
      <c r="N709">
        <v>1011</v>
      </c>
      <c r="O709" t="s">
        <v>701</v>
      </c>
      <c r="P709" t="s">
        <v>701</v>
      </c>
      <c r="Q709">
        <v>1</v>
      </c>
      <c r="X709">
        <v>0.35</v>
      </c>
      <c r="Y709">
        <v>0</v>
      </c>
      <c r="Z709">
        <v>8.1</v>
      </c>
      <c r="AA709">
        <v>0</v>
      </c>
      <c r="AB709">
        <v>0</v>
      </c>
      <c r="AC709">
        <v>0</v>
      </c>
      <c r="AD709">
        <v>1</v>
      </c>
      <c r="AE709">
        <v>0</v>
      </c>
      <c r="AF709" t="s">
        <v>4</v>
      </c>
      <c r="AG709">
        <v>0.35</v>
      </c>
      <c r="AH709">
        <v>2</v>
      </c>
      <c r="AI709">
        <v>16484517</v>
      </c>
      <c r="AJ709">
        <v>718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ROW(Source!A321)</f>
        <v>321</v>
      </c>
      <c r="B710">
        <v>16484518</v>
      </c>
      <c r="C710">
        <v>16484502</v>
      </c>
      <c r="D710">
        <v>15165267</v>
      </c>
      <c r="E710">
        <v>1</v>
      </c>
      <c r="F710">
        <v>1</v>
      </c>
      <c r="G710">
        <v>1</v>
      </c>
      <c r="H710">
        <v>3</v>
      </c>
      <c r="I710" t="s">
        <v>1021</v>
      </c>
      <c r="J710" t="s">
        <v>1022</v>
      </c>
      <c r="K710" t="s">
        <v>1023</v>
      </c>
      <c r="L710">
        <v>1356</v>
      </c>
      <c r="N710">
        <v>1010</v>
      </c>
      <c r="O710" t="s">
        <v>127</v>
      </c>
      <c r="P710" t="s">
        <v>127</v>
      </c>
      <c r="Q710">
        <v>1000</v>
      </c>
      <c r="X710">
        <v>2E-3</v>
      </c>
      <c r="Y710">
        <v>3450</v>
      </c>
      <c r="Z710">
        <v>0</v>
      </c>
      <c r="AA710">
        <v>0</v>
      </c>
      <c r="AB710">
        <v>0</v>
      </c>
      <c r="AC710">
        <v>0</v>
      </c>
      <c r="AD710">
        <v>1</v>
      </c>
      <c r="AE710">
        <v>0</v>
      </c>
      <c r="AF710" t="s">
        <v>4</v>
      </c>
      <c r="AG710">
        <v>2E-3</v>
      </c>
      <c r="AH710">
        <v>2</v>
      </c>
      <c r="AI710">
        <v>16484518</v>
      </c>
      <c r="AJ710">
        <v>719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ROW(Source!A321)</f>
        <v>321</v>
      </c>
      <c r="B711">
        <v>16484519</v>
      </c>
      <c r="C711">
        <v>16484502</v>
      </c>
      <c r="D711">
        <v>15168763</v>
      </c>
      <c r="E711">
        <v>1</v>
      </c>
      <c r="F711">
        <v>1</v>
      </c>
      <c r="G711">
        <v>1</v>
      </c>
      <c r="H711">
        <v>3</v>
      </c>
      <c r="I711" t="s">
        <v>1003</v>
      </c>
      <c r="J711" t="s">
        <v>1004</v>
      </c>
      <c r="K711" t="s">
        <v>1005</v>
      </c>
      <c r="L711">
        <v>1348</v>
      </c>
      <c r="N711">
        <v>1009</v>
      </c>
      <c r="O711" t="s">
        <v>199</v>
      </c>
      <c r="P711" t="s">
        <v>199</v>
      </c>
      <c r="Q711">
        <v>1000</v>
      </c>
      <c r="X711">
        <v>1.3999999999999999E-4</v>
      </c>
      <c r="Y711">
        <v>10362</v>
      </c>
      <c r="Z711">
        <v>0</v>
      </c>
      <c r="AA711">
        <v>0</v>
      </c>
      <c r="AB711">
        <v>0</v>
      </c>
      <c r="AC711">
        <v>0</v>
      </c>
      <c r="AD711">
        <v>1</v>
      </c>
      <c r="AE711">
        <v>0</v>
      </c>
      <c r="AF711" t="s">
        <v>4</v>
      </c>
      <c r="AG711">
        <v>1.3999999999999999E-4</v>
      </c>
      <c r="AH711">
        <v>2</v>
      </c>
      <c r="AI711">
        <v>16484519</v>
      </c>
      <c r="AJ711">
        <v>720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ROW(Source!A321)</f>
        <v>321</v>
      </c>
      <c r="B712">
        <v>16484520</v>
      </c>
      <c r="C712">
        <v>16484502</v>
      </c>
      <c r="D712">
        <v>15169923</v>
      </c>
      <c r="E712">
        <v>1</v>
      </c>
      <c r="F712">
        <v>1</v>
      </c>
      <c r="G712">
        <v>1</v>
      </c>
      <c r="H712">
        <v>3</v>
      </c>
      <c r="I712" t="s">
        <v>1024</v>
      </c>
      <c r="J712" t="s">
        <v>1025</v>
      </c>
      <c r="K712" t="s">
        <v>1026</v>
      </c>
      <c r="L712">
        <v>1348</v>
      </c>
      <c r="N712">
        <v>1009</v>
      </c>
      <c r="O712" t="s">
        <v>199</v>
      </c>
      <c r="P712" t="s">
        <v>199</v>
      </c>
      <c r="Q712">
        <v>1000</v>
      </c>
      <c r="X712">
        <v>1.1000000000000001E-3</v>
      </c>
      <c r="Y712">
        <v>15323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4</v>
      </c>
      <c r="AG712">
        <v>1.1000000000000001E-3</v>
      </c>
      <c r="AH712">
        <v>2</v>
      </c>
      <c r="AI712">
        <v>16484520</v>
      </c>
      <c r="AJ712">
        <v>721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ROW(Source!A321)</f>
        <v>321</v>
      </c>
      <c r="B713">
        <v>16484521</v>
      </c>
      <c r="C713">
        <v>16484502</v>
      </c>
      <c r="D713">
        <v>15163170</v>
      </c>
      <c r="E713">
        <v>17</v>
      </c>
      <c r="F713">
        <v>1</v>
      </c>
      <c r="G713">
        <v>1</v>
      </c>
      <c r="H713">
        <v>3</v>
      </c>
      <c r="I713" t="s">
        <v>1104</v>
      </c>
      <c r="J713" t="s">
        <v>4</v>
      </c>
      <c r="K713" t="s">
        <v>1117</v>
      </c>
      <c r="L713">
        <v>1354</v>
      </c>
      <c r="N713">
        <v>1010</v>
      </c>
      <c r="O713" t="s">
        <v>82</v>
      </c>
      <c r="P713" t="s">
        <v>82</v>
      </c>
      <c r="Q713">
        <v>1</v>
      </c>
      <c r="X713">
        <v>1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 t="s">
        <v>4</v>
      </c>
      <c r="AG713">
        <v>1</v>
      </c>
      <c r="AH713">
        <v>3</v>
      </c>
      <c r="AI713">
        <v>-1</v>
      </c>
      <c r="AJ713" t="s">
        <v>4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ROW(Source!A321)</f>
        <v>321</v>
      </c>
      <c r="B714">
        <v>16484522</v>
      </c>
      <c r="C714">
        <v>16484502</v>
      </c>
      <c r="D714">
        <v>15163131</v>
      </c>
      <c r="E714">
        <v>17</v>
      </c>
      <c r="F714">
        <v>1</v>
      </c>
      <c r="G714">
        <v>1</v>
      </c>
      <c r="H714">
        <v>3</v>
      </c>
      <c r="I714" t="s">
        <v>1118</v>
      </c>
      <c r="J714" t="s">
        <v>4</v>
      </c>
      <c r="K714" t="s">
        <v>1119</v>
      </c>
      <c r="L714">
        <v>1354</v>
      </c>
      <c r="N714">
        <v>1010</v>
      </c>
      <c r="O714" t="s">
        <v>82</v>
      </c>
      <c r="P714" t="s">
        <v>82</v>
      </c>
      <c r="Q714">
        <v>1</v>
      </c>
      <c r="X714">
        <v>2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 t="s">
        <v>4</v>
      </c>
      <c r="AG714">
        <v>2</v>
      </c>
      <c r="AH714">
        <v>3</v>
      </c>
      <c r="AI714">
        <v>-1</v>
      </c>
      <c r="AJ714" t="s">
        <v>4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ROW(Source!A324)</f>
        <v>324</v>
      </c>
      <c r="B715">
        <v>16484536</v>
      </c>
      <c r="C715">
        <v>16484527</v>
      </c>
      <c r="D715">
        <v>15430497</v>
      </c>
      <c r="E715">
        <v>1</v>
      </c>
      <c r="F715">
        <v>1</v>
      </c>
      <c r="G715">
        <v>1</v>
      </c>
      <c r="H715">
        <v>1</v>
      </c>
      <c r="I715" t="s">
        <v>1027</v>
      </c>
      <c r="J715" t="s">
        <v>4</v>
      </c>
      <c r="K715" t="s">
        <v>1028</v>
      </c>
      <c r="L715">
        <v>1191</v>
      </c>
      <c r="N715">
        <v>1013</v>
      </c>
      <c r="O715" t="s">
        <v>695</v>
      </c>
      <c r="P715" t="s">
        <v>695</v>
      </c>
      <c r="Q715">
        <v>1</v>
      </c>
      <c r="X715">
        <v>71.06</v>
      </c>
      <c r="Y715">
        <v>0</v>
      </c>
      <c r="Z715">
        <v>0</v>
      </c>
      <c r="AA715">
        <v>0</v>
      </c>
      <c r="AB715">
        <v>8.86</v>
      </c>
      <c r="AC715">
        <v>0</v>
      </c>
      <c r="AD715">
        <v>1</v>
      </c>
      <c r="AE715">
        <v>1</v>
      </c>
      <c r="AF715" t="s">
        <v>77</v>
      </c>
      <c r="AG715">
        <v>81.718999999999994</v>
      </c>
      <c r="AH715">
        <v>2</v>
      </c>
      <c r="AI715">
        <v>16484536</v>
      </c>
      <c r="AJ715">
        <v>723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ROW(Source!A324)</f>
        <v>324</v>
      </c>
      <c r="B716">
        <v>16484537</v>
      </c>
      <c r="C716">
        <v>16484527</v>
      </c>
      <c r="D716">
        <v>15430395</v>
      </c>
      <c r="E716">
        <v>1</v>
      </c>
      <c r="F716">
        <v>1</v>
      </c>
      <c r="G716">
        <v>1</v>
      </c>
      <c r="H716">
        <v>1</v>
      </c>
      <c r="I716" t="s">
        <v>696</v>
      </c>
      <c r="J716" t="s">
        <v>4</v>
      </c>
      <c r="K716" t="s">
        <v>697</v>
      </c>
      <c r="L716">
        <v>1191</v>
      </c>
      <c r="N716">
        <v>1013</v>
      </c>
      <c r="O716" t="s">
        <v>695</v>
      </c>
      <c r="P716" t="s">
        <v>695</v>
      </c>
      <c r="Q716">
        <v>1</v>
      </c>
      <c r="X716">
        <v>0.04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1</v>
      </c>
      <c r="AE716">
        <v>2</v>
      </c>
      <c r="AF716" t="s">
        <v>76</v>
      </c>
      <c r="AG716">
        <v>0.05</v>
      </c>
      <c r="AH716">
        <v>2</v>
      </c>
      <c r="AI716">
        <v>16484537</v>
      </c>
      <c r="AJ716">
        <v>724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ROW(Source!A324)</f>
        <v>324</v>
      </c>
      <c r="B717">
        <v>16484538</v>
      </c>
      <c r="C717">
        <v>16484527</v>
      </c>
      <c r="D717">
        <v>15247974</v>
      </c>
      <c r="E717">
        <v>1</v>
      </c>
      <c r="F717">
        <v>1</v>
      </c>
      <c r="G717">
        <v>1</v>
      </c>
      <c r="H717">
        <v>2</v>
      </c>
      <c r="I717" t="s">
        <v>716</v>
      </c>
      <c r="J717" t="s">
        <v>717</v>
      </c>
      <c r="K717" t="s">
        <v>718</v>
      </c>
      <c r="L717">
        <v>1368</v>
      </c>
      <c r="N717">
        <v>1011</v>
      </c>
      <c r="O717" t="s">
        <v>701</v>
      </c>
      <c r="P717" t="s">
        <v>701</v>
      </c>
      <c r="Q717">
        <v>1</v>
      </c>
      <c r="X717">
        <v>0.01</v>
      </c>
      <c r="Y717">
        <v>0</v>
      </c>
      <c r="Z717">
        <v>31.26</v>
      </c>
      <c r="AA717">
        <v>13.5</v>
      </c>
      <c r="AB717">
        <v>0</v>
      </c>
      <c r="AC717">
        <v>0</v>
      </c>
      <c r="AD717">
        <v>1</v>
      </c>
      <c r="AE717">
        <v>0</v>
      </c>
      <c r="AF717" t="s">
        <v>76</v>
      </c>
      <c r="AG717">
        <v>1.2500000000000001E-2</v>
      </c>
      <c r="AH717">
        <v>2</v>
      </c>
      <c r="AI717">
        <v>16484538</v>
      </c>
      <c r="AJ717">
        <v>725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ROW(Source!A324)</f>
        <v>324</v>
      </c>
      <c r="B718">
        <v>16484539</v>
      </c>
      <c r="C718">
        <v>16484527</v>
      </c>
      <c r="D718">
        <v>15249073</v>
      </c>
      <c r="E718">
        <v>1</v>
      </c>
      <c r="F718">
        <v>1</v>
      </c>
      <c r="G718">
        <v>1</v>
      </c>
      <c r="H718">
        <v>2</v>
      </c>
      <c r="I718" t="s">
        <v>698</v>
      </c>
      <c r="J718" t="s">
        <v>699</v>
      </c>
      <c r="K718" t="s">
        <v>700</v>
      </c>
      <c r="L718">
        <v>1368</v>
      </c>
      <c r="N718">
        <v>1011</v>
      </c>
      <c r="O718" t="s">
        <v>701</v>
      </c>
      <c r="P718" t="s">
        <v>701</v>
      </c>
      <c r="Q718">
        <v>1</v>
      </c>
      <c r="X718">
        <v>0.03</v>
      </c>
      <c r="Y718">
        <v>0</v>
      </c>
      <c r="Z718">
        <v>65.709999999999994</v>
      </c>
      <c r="AA718">
        <v>11.6</v>
      </c>
      <c r="AB718">
        <v>0</v>
      </c>
      <c r="AC718">
        <v>0</v>
      </c>
      <c r="AD718">
        <v>1</v>
      </c>
      <c r="AE718">
        <v>0</v>
      </c>
      <c r="AF718" t="s">
        <v>76</v>
      </c>
      <c r="AG718">
        <v>3.7499999999999999E-2</v>
      </c>
      <c r="AH718">
        <v>2</v>
      </c>
      <c r="AI718">
        <v>16484539</v>
      </c>
      <c r="AJ718">
        <v>726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ROW(Source!A324)</f>
        <v>324</v>
      </c>
      <c r="B719">
        <v>16484540</v>
      </c>
      <c r="C719">
        <v>16484527</v>
      </c>
      <c r="D719">
        <v>15171018</v>
      </c>
      <c r="E719">
        <v>1</v>
      </c>
      <c r="F719">
        <v>1</v>
      </c>
      <c r="G719">
        <v>1</v>
      </c>
      <c r="H719">
        <v>3</v>
      </c>
      <c r="I719" t="s">
        <v>854</v>
      </c>
      <c r="J719" t="s">
        <v>855</v>
      </c>
      <c r="K719" t="s">
        <v>856</v>
      </c>
      <c r="L719">
        <v>1346</v>
      </c>
      <c r="N719">
        <v>1009</v>
      </c>
      <c r="O719" t="s">
        <v>550</v>
      </c>
      <c r="P719" t="s">
        <v>550</v>
      </c>
      <c r="Q719">
        <v>1</v>
      </c>
      <c r="X719">
        <v>0.3</v>
      </c>
      <c r="Y719">
        <v>1.82</v>
      </c>
      <c r="Z719">
        <v>0</v>
      </c>
      <c r="AA719">
        <v>0</v>
      </c>
      <c r="AB719">
        <v>0</v>
      </c>
      <c r="AC719">
        <v>0</v>
      </c>
      <c r="AD719">
        <v>1</v>
      </c>
      <c r="AE719">
        <v>0</v>
      </c>
      <c r="AF719" t="s">
        <v>4</v>
      </c>
      <c r="AG719">
        <v>0.3</v>
      </c>
      <c r="AH719">
        <v>2</v>
      </c>
      <c r="AI719">
        <v>16484540</v>
      </c>
      <c r="AJ719">
        <v>727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ROW(Source!A324)</f>
        <v>324</v>
      </c>
      <c r="B720">
        <v>16484541</v>
      </c>
      <c r="C720">
        <v>16484527</v>
      </c>
      <c r="D720">
        <v>15163068</v>
      </c>
      <c r="E720">
        <v>17</v>
      </c>
      <c r="F720">
        <v>1</v>
      </c>
      <c r="G720">
        <v>1</v>
      </c>
      <c r="H720">
        <v>3</v>
      </c>
      <c r="I720" t="s">
        <v>545</v>
      </c>
      <c r="J720" t="s">
        <v>4</v>
      </c>
      <c r="K720" t="s">
        <v>546</v>
      </c>
      <c r="L720">
        <v>1348</v>
      </c>
      <c r="N720">
        <v>1009</v>
      </c>
      <c r="O720" t="s">
        <v>199</v>
      </c>
      <c r="P720" t="s">
        <v>199</v>
      </c>
      <c r="Q720">
        <v>1000</v>
      </c>
      <c r="X720">
        <v>2.46E-2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 t="s">
        <v>4</v>
      </c>
      <c r="AG720">
        <v>2.46E-2</v>
      </c>
      <c r="AH720">
        <v>2</v>
      </c>
      <c r="AI720">
        <v>16484541</v>
      </c>
      <c r="AJ720">
        <v>728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ROW(Source!A324)</f>
        <v>324</v>
      </c>
      <c r="B721">
        <v>16484542</v>
      </c>
      <c r="C721">
        <v>16484527</v>
      </c>
      <c r="D721">
        <v>15204471</v>
      </c>
      <c r="E721">
        <v>1</v>
      </c>
      <c r="F721">
        <v>1</v>
      </c>
      <c r="G721">
        <v>1</v>
      </c>
      <c r="H721">
        <v>3</v>
      </c>
      <c r="I721" t="s">
        <v>1029</v>
      </c>
      <c r="J721" t="s">
        <v>1030</v>
      </c>
      <c r="K721" t="s">
        <v>1031</v>
      </c>
      <c r="L721">
        <v>1346</v>
      </c>
      <c r="N721">
        <v>1009</v>
      </c>
      <c r="O721" t="s">
        <v>550</v>
      </c>
      <c r="P721" t="s">
        <v>550</v>
      </c>
      <c r="Q721">
        <v>1</v>
      </c>
      <c r="X721">
        <v>2.7</v>
      </c>
      <c r="Y721">
        <v>32.6</v>
      </c>
      <c r="Z721">
        <v>0</v>
      </c>
      <c r="AA721">
        <v>0</v>
      </c>
      <c r="AB721">
        <v>0</v>
      </c>
      <c r="AC721">
        <v>0</v>
      </c>
      <c r="AD721">
        <v>1</v>
      </c>
      <c r="AE721">
        <v>0</v>
      </c>
      <c r="AF721" t="s">
        <v>4</v>
      </c>
      <c r="AG721">
        <v>2.7</v>
      </c>
      <c r="AH721">
        <v>2</v>
      </c>
      <c r="AI721">
        <v>16484542</v>
      </c>
      <c r="AJ721">
        <v>730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ROW(Source!A325)</f>
        <v>325</v>
      </c>
      <c r="B722">
        <v>16484536</v>
      </c>
      <c r="C722">
        <v>16484527</v>
      </c>
      <c r="D722">
        <v>15430497</v>
      </c>
      <c r="E722">
        <v>1</v>
      </c>
      <c r="F722">
        <v>1</v>
      </c>
      <c r="G722">
        <v>1</v>
      </c>
      <c r="H722">
        <v>1</v>
      </c>
      <c r="I722" t="s">
        <v>1027</v>
      </c>
      <c r="J722" t="s">
        <v>4</v>
      </c>
      <c r="K722" t="s">
        <v>1028</v>
      </c>
      <c r="L722">
        <v>1191</v>
      </c>
      <c r="N722">
        <v>1013</v>
      </c>
      <c r="O722" t="s">
        <v>695</v>
      </c>
      <c r="P722" t="s">
        <v>695</v>
      </c>
      <c r="Q722">
        <v>1</v>
      </c>
      <c r="X722">
        <v>71.06</v>
      </c>
      <c r="Y722">
        <v>0</v>
      </c>
      <c r="Z722">
        <v>0</v>
      </c>
      <c r="AA722">
        <v>0</v>
      </c>
      <c r="AB722">
        <v>8.86</v>
      </c>
      <c r="AC722">
        <v>0</v>
      </c>
      <c r="AD722">
        <v>1</v>
      </c>
      <c r="AE722">
        <v>1</v>
      </c>
      <c r="AF722" t="s">
        <v>77</v>
      </c>
      <c r="AG722">
        <v>81.718999999999994</v>
      </c>
      <c r="AH722">
        <v>2</v>
      </c>
      <c r="AI722">
        <v>16484536</v>
      </c>
      <c r="AJ722">
        <v>731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ROW(Source!A325)</f>
        <v>325</v>
      </c>
      <c r="B723">
        <v>16484537</v>
      </c>
      <c r="C723">
        <v>16484527</v>
      </c>
      <c r="D723">
        <v>15430395</v>
      </c>
      <c r="E723">
        <v>1</v>
      </c>
      <c r="F723">
        <v>1</v>
      </c>
      <c r="G723">
        <v>1</v>
      </c>
      <c r="H723">
        <v>1</v>
      </c>
      <c r="I723" t="s">
        <v>696</v>
      </c>
      <c r="J723" t="s">
        <v>4</v>
      </c>
      <c r="K723" t="s">
        <v>697</v>
      </c>
      <c r="L723">
        <v>1191</v>
      </c>
      <c r="N723">
        <v>1013</v>
      </c>
      <c r="O723" t="s">
        <v>695</v>
      </c>
      <c r="P723" t="s">
        <v>695</v>
      </c>
      <c r="Q723">
        <v>1</v>
      </c>
      <c r="X723">
        <v>0.04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2</v>
      </c>
      <c r="AF723" t="s">
        <v>76</v>
      </c>
      <c r="AG723">
        <v>0.05</v>
      </c>
      <c r="AH723">
        <v>2</v>
      </c>
      <c r="AI723">
        <v>16484537</v>
      </c>
      <c r="AJ723">
        <v>732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ROW(Source!A325)</f>
        <v>325</v>
      </c>
      <c r="B724">
        <v>16484538</v>
      </c>
      <c r="C724">
        <v>16484527</v>
      </c>
      <c r="D724">
        <v>15247974</v>
      </c>
      <c r="E724">
        <v>1</v>
      </c>
      <c r="F724">
        <v>1</v>
      </c>
      <c r="G724">
        <v>1</v>
      </c>
      <c r="H724">
        <v>2</v>
      </c>
      <c r="I724" t="s">
        <v>716</v>
      </c>
      <c r="J724" t="s">
        <v>717</v>
      </c>
      <c r="K724" t="s">
        <v>718</v>
      </c>
      <c r="L724">
        <v>1368</v>
      </c>
      <c r="N724">
        <v>1011</v>
      </c>
      <c r="O724" t="s">
        <v>701</v>
      </c>
      <c r="P724" t="s">
        <v>701</v>
      </c>
      <c r="Q724">
        <v>1</v>
      </c>
      <c r="X724">
        <v>0.01</v>
      </c>
      <c r="Y724">
        <v>0</v>
      </c>
      <c r="Z724">
        <v>31.26</v>
      </c>
      <c r="AA724">
        <v>13.5</v>
      </c>
      <c r="AB724">
        <v>0</v>
      </c>
      <c r="AC724">
        <v>0</v>
      </c>
      <c r="AD724">
        <v>1</v>
      </c>
      <c r="AE724">
        <v>0</v>
      </c>
      <c r="AF724" t="s">
        <v>76</v>
      </c>
      <c r="AG724">
        <v>1.2500000000000001E-2</v>
      </c>
      <c r="AH724">
        <v>2</v>
      </c>
      <c r="AI724">
        <v>16484538</v>
      </c>
      <c r="AJ724">
        <v>733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ROW(Source!A325)</f>
        <v>325</v>
      </c>
      <c r="B725">
        <v>16484539</v>
      </c>
      <c r="C725">
        <v>16484527</v>
      </c>
      <c r="D725">
        <v>15249073</v>
      </c>
      <c r="E725">
        <v>1</v>
      </c>
      <c r="F725">
        <v>1</v>
      </c>
      <c r="G725">
        <v>1</v>
      </c>
      <c r="H725">
        <v>2</v>
      </c>
      <c r="I725" t="s">
        <v>698</v>
      </c>
      <c r="J725" t="s">
        <v>699</v>
      </c>
      <c r="K725" t="s">
        <v>700</v>
      </c>
      <c r="L725">
        <v>1368</v>
      </c>
      <c r="N725">
        <v>1011</v>
      </c>
      <c r="O725" t="s">
        <v>701</v>
      </c>
      <c r="P725" t="s">
        <v>701</v>
      </c>
      <c r="Q725">
        <v>1</v>
      </c>
      <c r="X725">
        <v>0.03</v>
      </c>
      <c r="Y725">
        <v>0</v>
      </c>
      <c r="Z725">
        <v>65.709999999999994</v>
      </c>
      <c r="AA725">
        <v>11.6</v>
      </c>
      <c r="AB725">
        <v>0</v>
      </c>
      <c r="AC725">
        <v>0</v>
      </c>
      <c r="AD725">
        <v>1</v>
      </c>
      <c r="AE725">
        <v>0</v>
      </c>
      <c r="AF725" t="s">
        <v>76</v>
      </c>
      <c r="AG725">
        <v>3.7499999999999999E-2</v>
      </c>
      <c r="AH725">
        <v>2</v>
      </c>
      <c r="AI725">
        <v>16484539</v>
      </c>
      <c r="AJ725">
        <v>734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ROW(Source!A325)</f>
        <v>325</v>
      </c>
      <c r="B726">
        <v>16484540</v>
      </c>
      <c r="C726">
        <v>16484527</v>
      </c>
      <c r="D726">
        <v>15171018</v>
      </c>
      <c r="E726">
        <v>1</v>
      </c>
      <c r="F726">
        <v>1</v>
      </c>
      <c r="G726">
        <v>1</v>
      </c>
      <c r="H726">
        <v>3</v>
      </c>
      <c r="I726" t="s">
        <v>854</v>
      </c>
      <c r="J726" t="s">
        <v>855</v>
      </c>
      <c r="K726" t="s">
        <v>856</v>
      </c>
      <c r="L726">
        <v>1346</v>
      </c>
      <c r="N726">
        <v>1009</v>
      </c>
      <c r="O726" t="s">
        <v>550</v>
      </c>
      <c r="P726" t="s">
        <v>550</v>
      </c>
      <c r="Q726">
        <v>1</v>
      </c>
      <c r="X726">
        <v>0.3</v>
      </c>
      <c r="Y726">
        <v>1.82</v>
      </c>
      <c r="Z726">
        <v>0</v>
      </c>
      <c r="AA726">
        <v>0</v>
      </c>
      <c r="AB726">
        <v>0</v>
      </c>
      <c r="AC726">
        <v>0</v>
      </c>
      <c r="AD726">
        <v>1</v>
      </c>
      <c r="AE726">
        <v>0</v>
      </c>
      <c r="AF726" t="s">
        <v>4</v>
      </c>
      <c r="AG726">
        <v>0.3</v>
      </c>
      <c r="AH726">
        <v>2</v>
      </c>
      <c r="AI726">
        <v>16484540</v>
      </c>
      <c r="AJ726">
        <v>735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ROW(Source!A325)</f>
        <v>325</v>
      </c>
      <c r="B727">
        <v>16484541</v>
      </c>
      <c r="C727">
        <v>16484527</v>
      </c>
      <c r="D727">
        <v>15163068</v>
      </c>
      <c r="E727">
        <v>17</v>
      </c>
      <c r="F727">
        <v>1</v>
      </c>
      <c r="G727">
        <v>1</v>
      </c>
      <c r="H727">
        <v>3</v>
      </c>
      <c r="I727" t="s">
        <v>545</v>
      </c>
      <c r="J727" t="s">
        <v>4</v>
      </c>
      <c r="K727" t="s">
        <v>546</v>
      </c>
      <c r="L727">
        <v>1348</v>
      </c>
      <c r="N727">
        <v>1009</v>
      </c>
      <c r="O727" t="s">
        <v>199</v>
      </c>
      <c r="P727" t="s">
        <v>199</v>
      </c>
      <c r="Q727">
        <v>1000</v>
      </c>
      <c r="X727">
        <v>2.46E-2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 t="s">
        <v>4</v>
      </c>
      <c r="AG727">
        <v>2.46E-2</v>
      </c>
      <c r="AH727">
        <v>2</v>
      </c>
      <c r="AI727">
        <v>16484541</v>
      </c>
      <c r="AJ727">
        <v>736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ROW(Source!A325)</f>
        <v>325</v>
      </c>
      <c r="B728">
        <v>16484542</v>
      </c>
      <c r="C728">
        <v>16484527</v>
      </c>
      <c r="D728">
        <v>15204471</v>
      </c>
      <c r="E728">
        <v>1</v>
      </c>
      <c r="F728">
        <v>1</v>
      </c>
      <c r="G728">
        <v>1</v>
      </c>
      <c r="H728">
        <v>3</v>
      </c>
      <c r="I728" t="s">
        <v>1029</v>
      </c>
      <c r="J728" t="s">
        <v>1030</v>
      </c>
      <c r="K728" t="s">
        <v>1031</v>
      </c>
      <c r="L728">
        <v>1346</v>
      </c>
      <c r="N728">
        <v>1009</v>
      </c>
      <c r="O728" t="s">
        <v>550</v>
      </c>
      <c r="P728" t="s">
        <v>550</v>
      </c>
      <c r="Q728">
        <v>1</v>
      </c>
      <c r="X728">
        <v>2.7</v>
      </c>
      <c r="Y728">
        <v>32.6</v>
      </c>
      <c r="Z728">
        <v>0</v>
      </c>
      <c r="AA728">
        <v>0</v>
      </c>
      <c r="AB728">
        <v>0</v>
      </c>
      <c r="AC728">
        <v>0</v>
      </c>
      <c r="AD728">
        <v>1</v>
      </c>
      <c r="AE728">
        <v>0</v>
      </c>
      <c r="AF728" t="s">
        <v>4</v>
      </c>
      <c r="AG728">
        <v>2.7</v>
      </c>
      <c r="AH728">
        <v>2</v>
      </c>
      <c r="AI728">
        <v>16484542</v>
      </c>
      <c r="AJ728">
        <v>738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ROW(Source!A372)</f>
        <v>372</v>
      </c>
      <c r="B729">
        <v>16484603</v>
      </c>
      <c r="C729">
        <v>16484602</v>
      </c>
      <c r="D729">
        <v>15430767</v>
      </c>
      <c r="E729">
        <v>1</v>
      </c>
      <c r="F729">
        <v>1</v>
      </c>
      <c r="G729">
        <v>1</v>
      </c>
      <c r="H729">
        <v>1</v>
      </c>
      <c r="I729" t="s">
        <v>719</v>
      </c>
      <c r="J729" t="s">
        <v>4</v>
      </c>
      <c r="K729" t="s">
        <v>720</v>
      </c>
      <c r="L729">
        <v>1191</v>
      </c>
      <c r="N729">
        <v>1013</v>
      </c>
      <c r="O729" t="s">
        <v>695</v>
      </c>
      <c r="P729" t="s">
        <v>695</v>
      </c>
      <c r="Q729">
        <v>1</v>
      </c>
      <c r="X729">
        <v>32.1</v>
      </c>
      <c r="Y729">
        <v>0</v>
      </c>
      <c r="Z729">
        <v>0</v>
      </c>
      <c r="AA729">
        <v>0</v>
      </c>
      <c r="AB729">
        <v>8.5299999999999994</v>
      </c>
      <c r="AC729">
        <v>0</v>
      </c>
      <c r="AD729">
        <v>1</v>
      </c>
      <c r="AE729">
        <v>1</v>
      </c>
      <c r="AF729" t="s">
        <v>4</v>
      </c>
      <c r="AG729">
        <v>32.1</v>
      </c>
      <c r="AH729">
        <v>2</v>
      </c>
      <c r="AI729">
        <v>16484603</v>
      </c>
      <c r="AJ729">
        <v>739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ROW(Source!A372)</f>
        <v>372</v>
      </c>
      <c r="B730">
        <v>16484604</v>
      </c>
      <c r="C730">
        <v>16484602</v>
      </c>
      <c r="D730">
        <v>15430395</v>
      </c>
      <c r="E730">
        <v>1</v>
      </c>
      <c r="F730">
        <v>1</v>
      </c>
      <c r="G730">
        <v>1</v>
      </c>
      <c r="H730">
        <v>1</v>
      </c>
      <c r="I730" t="s">
        <v>696</v>
      </c>
      <c r="J730" t="s">
        <v>4</v>
      </c>
      <c r="K730" t="s">
        <v>697</v>
      </c>
      <c r="L730">
        <v>1191</v>
      </c>
      <c r="N730">
        <v>1013</v>
      </c>
      <c r="O730" t="s">
        <v>695</v>
      </c>
      <c r="P730" t="s">
        <v>695</v>
      </c>
      <c r="Q730">
        <v>1</v>
      </c>
      <c r="X730">
        <v>0.75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2</v>
      </c>
      <c r="AF730" t="s">
        <v>4</v>
      </c>
      <c r="AG730">
        <v>0.75</v>
      </c>
      <c r="AH730">
        <v>2</v>
      </c>
      <c r="AI730">
        <v>16484604</v>
      </c>
      <c r="AJ730">
        <v>740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ROW(Source!A372)</f>
        <v>372</v>
      </c>
      <c r="B731">
        <v>16484605</v>
      </c>
      <c r="C731">
        <v>16484602</v>
      </c>
      <c r="D731">
        <v>15247974</v>
      </c>
      <c r="E731">
        <v>1</v>
      </c>
      <c r="F731">
        <v>1</v>
      </c>
      <c r="G731">
        <v>1</v>
      </c>
      <c r="H731">
        <v>2</v>
      </c>
      <c r="I731" t="s">
        <v>716</v>
      </c>
      <c r="J731" t="s">
        <v>717</v>
      </c>
      <c r="K731" t="s">
        <v>718</v>
      </c>
      <c r="L731">
        <v>1368</v>
      </c>
      <c r="N731">
        <v>1011</v>
      </c>
      <c r="O731" t="s">
        <v>701</v>
      </c>
      <c r="P731" t="s">
        <v>701</v>
      </c>
      <c r="Q731">
        <v>1</v>
      </c>
      <c r="X731">
        <v>0.75</v>
      </c>
      <c r="Y731">
        <v>0</v>
      </c>
      <c r="Z731">
        <v>31.26</v>
      </c>
      <c r="AA731">
        <v>13.5</v>
      </c>
      <c r="AB731">
        <v>0</v>
      </c>
      <c r="AC731">
        <v>0</v>
      </c>
      <c r="AD731">
        <v>1</v>
      </c>
      <c r="AE731">
        <v>0</v>
      </c>
      <c r="AF731" t="s">
        <v>4</v>
      </c>
      <c r="AG731">
        <v>0.75</v>
      </c>
      <c r="AH731">
        <v>2</v>
      </c>
      <c r="AI731">
        <v>16484605</v>
      </c>
      <c r="AJ731">
        <v>741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ROW(Source!A373)</f>
        <v>373</v>
      </c>
      <c r="B732">
        <v>16484603</v>
      </c>
      <c r="C732">
        <v>16484602</v>
      </c>
      <c r="D732">
        <v>15430767</v>
      </c>
      <c r="E732">
        <v>1</v>
      </c>
      <c r="F732">
        <v>1</v>
      </c>
      <c r="G732">
        <v>1</v>
      </c>
      <c r="H732">
        <v>1</v>
      </c>
      <c r="I732" t="s">
        <v>719</v>
      </c>
      <c r="J732" t="s">
        <v>4</v>
      </c>
      <c r="K732" t="s">
        <v>720</v>
      </c>
      <c r="L732">
        <v>1191</v>
      </c>
      <c r="N732">
        <v>1013</v>
      </c>
      <c r="O732" t="s">
        <v>695</v>
      </c>
      <c r="P732" t="s">
        <v>695</v>
      </c>
      <c r="Q732">
        <v>1</v>
      </c>
      <c r="X732">
        <v>32.1</v>
      </c>
      <c r="Y732">
        <v>0</v>
      </c>
      <c r="Z732">
        <v>0</v>
      </c>
      <c r="AA732">
        <v>0</v>
      </c>
      <c r="AB732">
        <v>8.5299999999999994</v>
      </c>
      <c r="AC732">
        <v>0</v>
      </c>
      <c r="AD732">
        <v>1</v>
      </c>
      <c r="AE732">
        <v>1</v>
      </c>
      <c r="AF732" t="s">
        <v>4</v>
      </c>
      <c r="AG732">
        <v>32.1</v>
      </c>
      <c r="AH732">
        <v>2</v>
      </c>
      <c r="AI732">
        <v>16484603</v>
      </c>
      <c r="AJ732">
        <v>742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ROW(Source!A373)</f>
        <v>373</v>
      </c>
      <c r="B733">
        <v>16484604</v>
      </c>
      <c r="C733">
        <v>16484602</v>
      </c>
      <c r="D733">
        <v>15430395</v>
      </c>
      <c r="E733">
        <v>1</v>
      </c>
      <c r="F733">
        <v>1</v>
      </c>
      <c r="G733">
        <v>1</v>
      </c>
      <c r="H733">
        <v>1</v>
      </c>
      <c r="I733" t="s">
        <v>696</v>
      </c>
      <c r="J733" t="s">
        <v>4</v>
      </c>
      <c r="K733" t="s">
        <v>697</v>
      </c>
      <c r="L733">
        <v>1191</v>
      </c>
      <c r="N733">
        <v>1013</v>
      </c>
      <c r="O733" t="s">
        <v>695</v>
      </c>
      <c r="P733" t="s">
        <v>695</v>
      </c>
      <c r="Q733">
        <v>1</v>
      </c>
      <c r="X733">
        <v>0.75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1</v>
      </c>
      <c r="AE733">
        <v>2</v>
      </c>
      <c r="AF733" t="s">
        <v>4</v>
      </c>
      <c r="AG733">
        <v>0.75</v>
      </c>
      <c r="AH733">
        <v>2</v>
      </c>
      <c r="AI733">
        <v>16484604</v>
      </c>
      <c r="AJ733">
        <v>743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ROW(Source!A373)</f>
        <v>373</v>
      </c>
      <c r="B734">
        <v>16484605</v>
      </c>
      <c r="C734">
        <v>16484602</v>
      </c>
      <c r="D734">
        <v>15247974</v>
      </c>
      <c r="E734">
        <v>1</v>
      </c>
      <c r="F734">
        <v>1</v>
      </c>
      <c r="G734">
        <v>1</v>
      </c>
      <c r="H734">
        <v>2</v>
      </c>
      <c r="I734" t="s">
        <v>716</v>
      </c>
      <c r="J734" t="s">
        <v>717</v>
      </c>
      <c r="K734" t="s">
        <v>718</v>
      </c>
      <c r="L734">
        <v>1368</v>
      </c>
      <c r="N734">
        <v>1011</v>
      </c>
      <c r="O734" t="s">
        <v>701</v>
      </c>
      <c r="P734" t="s">
        <v>701</v>
      </c>
      <c r="Q734">
        <v>1</v>
      </c>
      <c r="X734">
        <v>0.75</v>
      </c>
      <c r="Y734">
        <v>0</v>
      </c>
      <c r="Z734">
        <v>31.26</v>
      </c>
      <c r="AA734">
        <v>13.5</v>
      </c>
      <c r="AB734">
        <v>0</v>
      </c>
      <c r="AC734">
        <v>0</v>
      </c>
      <c r="AD734">
        <v>1</v>
      </c>
      <c r="AE734">
        <v>0</v>
      </c>
      <c r="AF734" t="s">
        <v>4</v>
      </c>
      <c r="AG734">
        <v>0.75</v>
      </c>
      <c r="AH734">
        <v>2</v>
      </c>
      <c r="AI734">
        <v>16484605</v>
      </c>
      <c r="AJ734">
        <v>744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ROW(Source!A416)</f>
        <v>416</v>
      </c>
      <c r="B735">
        <v>16672897</v>
      </c>
      <c r="C735">
        <v>16672896</v>
      </c>
      <c r="D735">
        <v>15436556</v>
      </c>
      <c r="E735">
        <v>1</v>
      </c>
      <c r="F735">
        <v>1</v>
      </c>
      <c r="G735">
        <v>1</v>
      </c>
      <c r="H735">
        <v>1</v>
      </c>
      <c r="I735" t="s">
        <v>860</v>
      </c>
      <c r="J735" t="s">
        <v>4</v>
      </c>
      <c r="K735" t="s">
        <v>861</v>
      </c>
      <c r="L735">
        <v>1191</v>
      </c>
      <c r="N735">
        <v>1013</v>
      </c>
      <c r="O735" t="s">
        <v>695</v>
      </c>
      <c r="P735" t="s">
        <v>695</v>
      </c>
      <c r="Q735">
        <v>1</v>
      </c>
      <c r="X735">
        <v>0.84</v>
      </c>
      <c r="Y735">
        <v>0</v>
      </c>
      <c r="Z735">
        <v>0</v>
      </c>
      <c r="AA735">
        <v>0</v>
      </c>
      <c r="AB735">
        <v>9.6199999999999992</v>
      </c>
      <c r="AC735">
        <v>0</v>
      </c>
      <c r="AD735">
        <v>1</v>
      </c>
      <c r="AE735">
        <v>1</v>
      </c>
      <c r="AF735" t="s">
        <v>383</v>
      </c>
      <c r="AG735">
        <v>0.252</v>
      </c>
      <c r="AH735">
        <v>2</v>
      </c>
      <c r="AI735">
        <v>16672897</v>
      </c>
      <c r="AJ735">
        <v>745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ROW(Source!A416)</f>
        <v>416</v>
      </c>
      <c r="B736">
        <v>16672898</v>
      </c>
      <c r="C736">
        <v>16672896</v>
      </c>
      <c r="D736">
        <v>15165918</v>
      </c>
      <c r="E736">
        <v>1</v>
      </c>
      <c r="F736">
        <v>1</v>
      </c>
      <c r="G736">
        <v>1</v>
      </c>
      <c r="H736">
        <v>3</v>
      </c>
      <c r="I736" t="s">
        <v>1032</v>
      </c>
      <c r="J736" t="s">
        <v>1033</v>
      </c>
      <c r="K736" t="s">
        <v>1034</v>
      </c>
      <c r="L736">
        <v>1346</v>
      </c>
      <c r="N736">
        <v>1009</v>
      </c>
      <c r="O736" t="s">
        <v>550</v>
      </c>
      <c r="P736" t="s">
        <v>550</v>
      </c>
      <c r="Q736">
        <v>1</v>
      </c>
      <c r="X736">
        <v>2.0000000000000001E-4</v>
      </c>
      <c r="Y736">
        <v>27.74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0</v>
      </c>
      <c r="AF736" t="s">
        <v>20</v>
      </c>
      <c r="AG736">
        <v>0</v>
      </c>
      <c r="AH736">
        <v>2</v>
      </c>
      <c r="AI736">
        <v>16672898</v>
      </c>
      <c r="AJ736">
        <v>746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ROW(Source!A416)</f>
        <v>416</v>
      </c>
      <c r="B737">
        <v>16672899</v>
      </c>
      <c r="C737">
        <v>16672896</v>
      </c>
      <c r="D737">
        <v>15170072</v>
      </c>
      <c r="E737">
        <v>1</v>
      </c>
      <c r="F737">
        <v>1</v>
      </c>
      <c r="G737">
        <v>1</v>
      </c>
      <c r="H737">
        <v>3</v>
      </c>
      <c r="I737" t="s">
        <v>1035</v>
      </c>
      <c r="J737" t="s">
        <v>1036</v>
      </c>
      <c r="K737" t="s">
        <v>1037</v>
      </c>
      <c r="L737">
        <v>1355</v>
      </c>
      <c r="N737">
        <v>1010</v>
      </c>
      <c r="O737" t="s">
        <v>258</v>
      </c>
      <c r="P737" t="s">
        <v>258</v>
      </c>
      <c r="Q737">
        <v>100</v>
      </c>
      <c r="X737">
        <v>0.01</v>
      </c>
      <c r="Y737">
        <v>83</v>
      </c>
      <c r="Z737">
        <v>0</v>
      </c>
      <c r="AA737">
        <v>0</v>
      </c>
      <c r="AB737">
        <v>0</v>
      </c>
      <c r="AC737">
        <v>0</v>
      </c>
      <c r="AD737">
        <v>1</v>
      </c>
      <c r="AE737">
        <v>0</v>
      </c>
      <c r="AF737" t="s">
        <v>20</v>
      </c>
      <c r="AG737">
        <v>0</v>
      </c>
      <c r="AH737">
        <v>2</v>
      </c>
      <c r="AI737">
        <v>16672899</v>
      </c>
      <c r="AJ737">
        <v>747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ROW(Source!A416)</f>
        <v>416</v>
      </c>
      <c r="B738">
        <v>16672900</v>
      </c>
      <c r="C738">
        <v>16672896</v>
      </c>
      <c r="D738">
        <v>15171982</v>
      </c>
      <c r="E738">
        <v>1</v>
      </c>
      <c r="F738">
        <v>1</v>
      </c>
      <c r="G738">
        <v>1</v>
      </c>
      <c r="H738">
        <v>3</v>
      </c>
      <c r="I738" t="s">
        <v>841</v>
      </c>
      <c r="J738" t="s">
        <v>842</v>
      </c>
      <c r="K738" t="s">
        <v>843</v>
      </c>
      <c r="L738">
        <v>1348</v>
      </c>
      <c r="N738">
        <v>1009</v>
      </c>
      <c r="O738" t="s">
        <v>199</v>
      </c>
      <c r="P738" t="s">
        <v>199</v>
      </c>
      <c r="Q738">
        <v>1000</v>
      </c>
      <c r="X738">
        <v>1.0000000000000001E-5</v>
      </c>
      <c r="Y738">
        <v>729.98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0</v>
      </c>
      <c r="AF738" t="s">
        <v>20</v>
      </c>
      <c r="AG738">
        <v>0</v>
      </c>
      <c r="AH738">
        <v>2</v>
      </c>
      <c r="AI738">
        <v>16672900</v>
      </c>
      <c r="AJ738">
        <v>748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ROW(Source!A416)</f>
        <v>416</v>
      </c>
      <c r="B739">
        <v>16672901</v>
      </c>
      <c r="C739">
        <v>16672896</v>
      </c>
      <c r="D739">
        <v>15195043</v>
      </c>
      <c r="E739">
        <v>1</v>
      </c>
      <c r="F739">
        <v>1</v>
      </c>
      <c r="G739">
        <v>1</v>
      </c>
      <c r="H739">
        <v>3</v>
      </c>
      <c r="I739" t="s">
        <v>938</v>
      </c>
      <c r="J739" t="s">
        <v>939</v>
      </c>
      <c r="K739" t="s">
        <v>940</v>
      </c>
      <c r="L739">
        <v>1346</v>
      </c>
      <c r="N739">
        <v>1009</v>
      </c>
      <c r="O739" t="s">
        <v>550</v>
      </c>
      <c r="P739" t="s">
        <v>550</v>
      </c>
      <c r="Q739">
        <v>1</v>
      </c>
      <c r="X739">
        <v>2E-3</v>
      </c>
      <c r="Y739">
        <v>65.75</v>
      </c>
      <c r="Z739">
        <v>0</v>
      </c>
      <c r="AA739">
        <v>0</v>
      </c>
      <c r="AB739">
        <v>0</v>
      </c>
      <c r="AC739">
        <v>0</v>
      </c>
      <c r="AD739">
        <v>1</v>
      </c>
      <c r="AE739">
        <v>0</v>
      </c>
      <c r="AF739" t="s">
        <v>20</v>
      </c>
      <c r="AG739">
        <v>0</v>
      </c>
      <c r="AH739">
        <v>2</v>
      </c>
      <c r="AI739">
        <v>16672901</v>
      </c>
      <c r="AJ739">
        <v>749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ROW(Source!A416)</f>
        <v>416</v>
      </c>
      <c r="B740">
        <v>16672902</v>
      </c>
      <c r="C740">
        <v>16672896</v>
      </c>
      <c r="D740">
        <v>15202502</v>
      </c>
      <c r="E740">
        <v>1</v>
      </c>
      <c r="F740">
        <v>1</v>
      </c>
      <c r="G740">
        <v>1</v>
      </c>
      <c r="H740">
        <v>3</v>
      </c>
      <c r="I740" t="s">
        <v>1038</v>
      </c>
      <c r="J740" t="s">
        <v>1039</v>
      </c>
      <c r="K740" t="s">
        <v>1040</v>
      </c>
      <c r="L740">
        <v>1346</v>
      </c>
      <c r="N740">
        <v>1009</v>
      </c>
      <c r="O740" t="s">
        <v>550</v>
      </c>
      <c r="P740" t="s">
        <v>550</v>
      </c>
      <c r="Q740">
        <v>1</v>
      </c>
      <c r="X740">
        <v>5.0000000000000001E-3</v>
      </c>
      <c r="Y740">
        <v>28.93</v>
      </c>
      <c r="Z740">
        <v>0</v>
      </c>
      <c r="AA740">
        <v>0</v>
      </c>
      <c r="AB740">
        <v>0</v>
      </c>
      <c r="AC740">
        <v>0</v>
      </c>
      <c r="AD740">
        <v>1</v>
      </c>
      <c r="AE740">
        <v>0</v>
      </c>
      <c r="AF740" t="s">
        <v>20</v>
      </c>
      <c r="AG740">
        <v>0</v>
      </c>
      <c r="AH740">
        <v>2</v>
      </c>
      <c r="AI740">
        <v>16672902</v>
      </c>
      <c r="AJ740">
        <v>750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ROW(Source!A416)</f>
        <v>416</v>
      </c>
      <c r="B741">
        <v>16672903</v>
      </c>
      <c r="C741">
        <v>16672896</v>
      </c>
      <c r="D741">
        <v>15164559</v>
      </c>
      <c r="E741">
        <v>17</v>
      </c>
      <c r="F741">
        <v>1</v>
      </c>
      <c r="G741">
        <v>1</v>
      </c>
      <c r="H741">
        <v>3</v>
      </c>
      <c r="I741" t="s">
        <v>908</v>
      </c>
      <c r="J741" t="s">
        <v>4</v>
      </c>
      <c r="K741" t="s">
        <v>909</v>
      </c>
      <c r="L741">
        <v>1374</v>
      </c>
      <c r="N741">
        <v>1013</v>
      </c>
      <c r="O741" t="s">
        <v>910</v>
      </c>
      <c r="P741" t="s">
        <v>910</v>
      </c>
      <c r="Q741">
        <v>1</v>
      </c>
      <c r="X741">
        <v>0.16</v>
      </c>
      <c r="Y741">
        <v>1</v>
      </c>
      <c r="Z741">
        <v>0</v>
      </c>
      <c r="AA741">
        <v>0</v>
      </c>
      <c r="AB741">
        <v>0</v>
      </c>
      <c r="AC741">
        <v>0</v>
      </c>
      <c r="AD741">
        <v>1</v>
      </c>
      <c r="AE741">
        <v>0</v>
      </c>
      <c r="AF741" t="s">
        <v>20</v>
      </c>
      <c r="AG741">
        <v>0</v>
      </c>
      <c r="AH741">
        <v>2</v>
      </c>
      <c r="AI741">
        <v>16672903</v>
      </c>
      <c r="AJ741">
        <v>751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ROW(Source!A417)</f>
        <v>417</v>
      </c>
      <c r="B742">
        <v>16672897</v>
      </c>
      <c r="C742">
        <v>16672896</v>
      </c>
      <c r="D742">
        <v>15436556</v>
      </c>
      <c r="E742">
        <v>1</v>
      </c>
      <c r="F742">
        <v>1</v>
      </c>
      <c r="G742">
        <v>1</v>
      </c>
      <c r="H742">
        <v>1</v>
      </c>
      <c r="I742" t="s">
        <v>860</v>
      </c>
      <c r="J742" t="s">
        <v>4</v>
      </c>
      <c r="K742" t="s">
        <v>861</v>
      </c>
      <c r="L742">
        <v>1191</v>
      </c>
      <c r="N742">
        <v>1013</v>
      </c>
      <c r="O742" t="s">
        <v>695</v>
      </c>
      <c r="P742" t="s">
        <v>695</v>
      </c>
      <c r="Q742">
        <v>1</v>
      </c>
      <c r="X742">
        <v>0.84</v>
      </c>
      <c r="Y742">
        <v>0</v>
      </c>
      <c r="Z742">
        <v>0</v>
      </c>
      <c r="AA742">
        <v>0</v>
      </c>
      <c r="AB742">
        <v>9.6199999999999992</v>
      </c>
      <c r="AC742">
        <v>0</v>
      </c>
      <c r="AD742">
        <v>1</v>
      </c>
      <c r="AE742">
        <v>1</v>
      </c>
      <c r="AF742" t="s">
        <v>383</v>
      </c>
      <c r="AG742">
        <v>0.252</v>
      </c>
      <c r="AH742">
        <v>2</v>
      </c>
      <c r="AI742">
        <v>16672897</v>
      </c>
      <c r="AJ742">
        <v>752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ROW(Source!A417)</f>
        <v>417</v>
      </c>
      <c r="B743">
        <v>16672898</v>
      </c>
      <c r="C743">
        <v>16672896</v>
      </c>
      <c r="D743">
        <v>15165918</v>
      </c>
      <c r="E743">
        <v>1</v>
      </c>
      <c r="F743">
        <v>1</v>
      </c>
      <c r="G743">
        <v>1</v>
      </c>
      <c r="H743">
        <v>3</v>
      </c>
      <c r="I743" t="s">
        <v>1032</v>
      </c>
      <c r="J743" t="s">
        <v>1033</v>
      </c>
      <c r="K743" t="s">
        <v>1034</v>
      </c>
      <c r="L743">
        <v>1346</v>
      </c>
      <c r="N743">
        <v>1009</v>
      </c>
      <c r="O743" t="s">
        <v>550</v>
      </c>
      <c r="P743" t="s">
        <v>550</v>
      </c>
      <c r="Q743">
        <v>1</v>
      </c>
      <c r="X743">
        <v>2.0000000000000001E-4</v>
      </c>
      <c r="Y743">
        <v>27.74</v>
      </c>
      <c r="Z743">
        <v>0</v>
      </c>
      <c r="AA743">
        <v>0</v>
      </c>
      <c r="AB743">
        <v>0</v>
      </c>
      <c r="AC743">
        <v>0</v>
      </c>
      <c r="AD743">
        <v>1</v>
      </c>
      <c r="AE743">
        <v>0</v>
      </c>
      <c r="AF743" t="s">
        <v>20</v>
      </c>
      <c r="AG743">
        <v>0</v>
      </c>
      <c r="AH743">
        <v>2</v>
      </c>
      <c r="AI743">
        <v>16672898</v>
      </c>
      <c r="AJ743">
        <v>753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ROW(Source!A417)</f>
        <v>417</v>
      </c>
      <c r="B744">
        <v>16672899</v>
      </c>
      <c r="C744">
        <v>16672896</v>
      </c>
      <c r="D744">
        <v>15170072</v>
      </c>
      <c r="E744">
        <v>1</v>
      </c>
      <c r="F744">
        <v>1</v>
      </c>
      <c r="G744">
        <v>1</v>
      </c>
      <c r="H744">
        <v>3</v>
      </c>
      <c r="I744" t="s">
        <v>1035</v>
      </c>
      <c r="J744" t="s">
        <v>1036</v>
      </c>
      <c r="K744" t="s">
        <v>1037</v>
      </c>
      <c r="L744">
        <v>1355</v>
      </c>
      <c r="N744">
        <v>1010</v>
      </c>
      <c r="O744" t="s">
        <v>258</v>
      </c>
      <c r="P744" t="s">
        <v>258</v>
      </c>
      <c r="Q744">
        <v>100</v>
      </c>
      <c r="X744">
        <v>0.01</v>
      </c>
      <c r="Y744">
        <v>83</v>
      </c>
      <c r="Z744">
        <v>0</v>
      </c>
      <c r="AA744">
        <v>0</v>
      </c>
      <c r="AB744">
        <v>0</v>
      </c>
      <c r="AC744">
        <v>0</v>
      </c>
      <c r="AD744">
        <v>1</v>
      </c>
      <c r="AE744">
        <v>0</v>
      </c>
      <c r="AF744" t="s">
        <v>20</v>
      </c>
      <c r="AG744">
        <v>0</v>
      </c>
      <c r="AH744">
        <v>2</v>
      </c>
      <c r="AI744">
        <v>16672899</v>
      </c>
      <c r="AJ744">
        <v>754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ROW(Source!A417)</f>
        <v>417</v>
      </c>
      <c r="B745">
        <v>16672900</v>
      </c>
      <c r="C745">
        <v>16672896</v>
      </c>
      <c r="D745">
        <v>15171982</v>
      </c>
      <c r="E745">
        <v>1</v>
      </c>
      <c r="F745">
        <v>1</v>
      </c>
      <c r="G745">
        <v>1</v>
      </c>
      <c r="H745">
        <v>3</v>
      </c>
      <c r="I745" t="s">
        <v>841</v>
      </c>
      <c r="J745" t="s">
        <v>842</v>
      </c>
      <c r="K745" t="s">
        <v>843</v>
      </c>
      <c r="L745">
        <v>1348</v>
      </c>
      <c r="N745">
        <v>1009</v>
      </c>
      <c r="O745" t="s">
        <v>199</v>
      </c>
      <c r="P745" t="s">
        <v>199</v>
      </c>
      <c r="Q745">
        <v>1000</v>
      </c>
      <c r="X745">
        <v>1.0000000000000001E-5</v>
      </c>
      <c r="Y745">
        <v>729.98</v>
      </c>
      <c r="Z745">
        <v>0</v>
      </c>
      <c r="AA745">
        <v>0</v>
      </c>
      <c r="AB745">
        <v>0</v>
      </c>
      <c r="AC745">
        <v>0</v>
      </c>
      <c r="AD745">
        <v>1</v>
      </c>
      <c r="AE745">
        <v>0</v>
      </c>
      <c r="AF745" t="s">
        <v>20</v>
      </c>
      <c r="AG745">
        <v>0</v>
      </c>
      <c r="AH745">
        <v>2</v>
      </c>
      <c r="AI745">
        <v>16672900</v>
      </c>
      <c r="AJ745">
        <v>755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ROW(Source!A417)</f>
        <v>417</v>
      </c>
      <c r="B746">
        <v>16672901</v>
      </c>
      <c r="C746">
        <v>16672896</v>
      </c>
      <c r="D746">
        <v>15195043</v>
      </c>
      <c r="E746">
        <v>1</v>
      </c>
      <c r="F746">
        <v>1</v>
      </c>
      <c r="G746">
        <v>1</v>
      </c>
      <c r="H746">
        <v>3</v>
      </c>
      <c r="I746" t="s">
        <v>938</v>
      </c>
      <c r="J746" t="s">
        <v>939</v>
      </c>
      <c r="K746" t="s">
        <v>940</v>
      </c>
      <c r="L746">
        <v>1346</v>
      </c>
      <c r="N746">
        <v>1009</v>
      </c>
      <c r="O746" t="s">
        <v>550</v>
      </c>
      <c r="P746" t="s">
        <v>550</v>
      </c>
      <c r="Q746">
        <v>1</v>
      </c>
      <c r="X746">
        <v>2E-3</v>
      </c>
      <c r="Y746">
        <v>65.75</v>
      </c>
      <c r="Z746">
        <v>0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20</v>
      </c>
      <c r="AG746">
        <v>0</v>
      </c>
      <c r="AH746">
        <v>2</v>
      </c>
      <c r="AI746">
        <v>16672901</v>
      </c>
      <c r="AJ746">
        <v>756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ROW(Source!A417)</f>
        <v>417</v>
      </c>
      <c r="B747">
        <v>16672902</v>
      </c>
      <c r="C747">
        <v>16672896</v>
      </c>
      <c r="D747">
        <v>15202502</v>
      </c>
      <c r="E747">
        <v>1</v>
      </c>
      <c r="F747">
        <v>1</v>
      </c>
      <c r="G747">
        <v>1</v>
      </c>
      <c r="H747">
        <v>3</v>
      </c>
      <c r="I747" t="s">
        <v>1038</v>
      </c>
      <c r="J747" t="s">
        <v>1039</v>
      </c>
      <c r="K747" t="s">
        <v>1040</v>
      </c>
      <c r="L747">
        <v>1346</v>
      </c>
      <c r="N747">
        <v>1009</v>
      </c>
      <c r="O747" t="s">
        <v>550</v>
      </c>
      <c r="P747" t="s">
        <v>550</v>
      </c>
      <c r="Q747">
        <v>1</v>
      </c>
      <c r="X747">
        <v>5.0000000000000001E-3</v>
      </c>
      <c r="Y747">
        <v>28.93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20</v>
      </c>
      <c r="AG747">
        <v>0</v>
      </c>
      <c r="AH747">
        <v>2</v>
      </c>
      <c r="AI747">
        <v>16672902</v>
      </c>
      <c r="AJ747">
        <v>757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ROW(Source!A417)</f>
        <v>417</v>
      </c>
      <c r="B748">
        <v>16672903</v>
      </c>
      <c r="C748">
        <v>16672896</v>
      </c>
      <c r="D748">
        <v>15164559</v>
      </c>
      <c r="E748">
        <v>17</v>
      </c>
      <c r="F748">
        <v>1</v>
      </c>
      <c r="G748">
        <v>1</v>
      </c>
      <c r="H748">
        <v>3</v>
      </c>
      <c r="I748" t="s">
        <v>908</v>
      </c>
      <c r="J748" t="s">
        <v>4</v>
      </c>
      <c r="K748" t="s">
        <v>909</v>
      </c>
      <c r="L748">
        <v>1374</v>
      </c>
      <c r="N748">
        <v>1013</v>
      </c>
      <c r="O748" t="s">
        <v>910</v>
      </c>
      <c r="P748" t="s">
        <v>910</v>
      </c>
      <c r="Q748">
        <v>1</v>
      </c>
      <c r="X748">
        <v>0.16</v>
      </c>
      <c r="Y748">
        <v>1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0</v>
      </c>
      <c r="AF748" t="s">
        <v>20</v>
      </c>
      <c r="AG748">
        <v>0</v>
      </c>
      <c r="AH748">
        <v>2</v>
      </c>
      <c r="AI748">
        <v>16672903</v>
      </c>
      <c r="AJ748">
        <v>758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ROW(Source!A418)</f>
        <v>418</v>
      </c>
      <c r="B749">
        <v>16484679</v>
      </c>
      <c r="C749">
        <v>16484672</v>
      </c>
      <c r="D749">
        <v>15435721</v>
      </c>
      <c r="E749">
        <v>1</v>
      </c>
      <c r="F749">
        <v>1</v>
      </c>
      <c r="G749">
        <v>1</v>
      </c>
      <c r="H749">
        <v>1</v>
      </c>
      <c r="I749" t="s">
        <v>911</v>
      </c>
      <c r="J749" t="s">
        <v>4</v>
      </c>
      <c r="K749" t="s">
        <v>912</v>
      </c>
      <c r="L749">
        <v>1191</v>
      </c>
      <c r="N749">
        <v>1013</v>
      </c>
      <c r="O749" t="s">
        <v>695</v>
      </c>
      <c r="P749" t="s">
        <v>695</v>
      </c>
      <c r="Q749">
        <v>1</v>
      </c>
      <c r="X749">
        <v>16.29</v>
      </c>
      <c r="Y749">
        <v>0</v>
      </c>
      <c r="Z749">
        <v>0</v>
      </c>
      <c r="AA749">
        <v>0</v>
      </c>
      <c r="AB749">
        <v>9.51</v>
      </c>
      <c r="AC749">
        <v>0</v>
      </c>
      <c r="AD749">
        <v>1</v>
      </c>
      <c r="AE749">
        <v>1</v>
      </c>
      <c r="AF749" t="s">
        <v>383</v>
      </c>
      <c r="AG749">
        <v>4.8869999999999996</v>
      </c>
      <c r="AH749">
        <v>2</v>
      </c>
      <c r="AI749">
        <v>16484679</v>
      </c>
      <c r="AJ749">
        <v>759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ROW(Source!A418)</f>
        <v>418</v>
      </c>
      <c r="B750">
        <v>16484680</v>
      </c>
      <c r="C750">
        <v>16484672</v>
      </c>
      <c r="D750">
        <v>15430395</v>
      </c>
      <c r="E750">
        <v>1</v>
      </c>
      <c r="F750">
        <v>1</v>
      </c>
      <c r="G750">
        <v>1</v>
      </c>
      <c r="H750">
        <v>1</v>
      </c>
      <c r="I750" t="s">
        <v>696</v>
      </c>
      <c r="J750" t="s">
        <v>4</v>
      </c>
      <c r="K750" t="s">
        <v>697</v>
      </c>
      <c r="L750">
        <v>1191</v>
      </c>
      <c r="N750">
        <v>1013</v>
      </c>
      <c r="O750" t="s">
        <v>695</v>
      </c>
      <c r="P750" t="s">
        <v>695</v>
      </c>
      <c r="Q750">
        <v>1</v>
      </c>
      <c r="X750">
        <v>0.01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2</v>
      </c>
      <c r="AF750" t="s">
        <v>383</v>
      </c>
      <c r="AG750">
        <v>3.0000000000000001E-3</v>
      </c>
      <c r="AH750">
        <v>2</v>
      </c>
      <c r="AI750">
        <v>16484680</v>
      </c>
      <c r="AJ750">
        <v>760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ROW(Source!A418)</f>
        <v>418</v>
      </c>
      <c r="B751">
        <v>16484681</v>
      </c>
      <c r="C751">
        <v>16484672</v>
      </c>
      <c r="D751">
        <v>15247974</v>
      </c>
      <c r="E751">
        <v>1</v>
      </c>
      <c r="F751">
        <v>1</v>
      </c>
      <c r="G751">
        <v>1</v>
      </c>
      <c r="H751">
        <v>2</v>
      </c>
      <c r="I751" t="s">
        <v>716</v>
      </c>
      <c r="J751" t="s">
        <v>717</v>
      </c>
      <c r="K751" t="s">
        <v>718</v>
      </c>
      <c r="L751">
        <v>1368</v>
      </c>
      <c r="N751">
        <v>1011</v>
      </c>
      <c r="O751" t="s">
        <v>701</v>
      </c>
      <c r="P751" t="s">
        <v>701</v>
      </c>
      <c r="Q751">
        <v>1</v>
      </c>
      <c r="X751">
        <v>0.01</v>
      </c>
      <c r="Y751">
        <v>0</v>
      </c>
      <c r="Z751">
        <v>31.26</v>
      </c>
      <c r="AA751">
        <v>13.5</v>
      </c>
      <c r="AB751">
        <v>0</v>
      </c>
      <c r="AC751">
        <v>0</v>
      </c>
      <c r="AD751">
        <v>1</v>
      </c>
      <c r="AE751">
        <v>0</v>
      </c>
      <c r="AF751" t="s">
        <v>383</v>
      </c>
      <c r="AG751">
        <v>3.0000000000000001E-3</v>
      </c>
      <c r="AH751">
        <v>2</v>
      </c>
      <c r="AI751">
        <v>16484681</v>
      </c>
      <c r="AJ751">
        <v>761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ROW(Source!A418)</f>
        <v>418</v>
      </c>
      <c r="B752">
        <v>16484682</v>
      </c>
      <c r="C752">
        <v>16484672</v>
      </c>
      <c r="D752">
        <v>15170076</v>
      </c>
      <c r="E752">
        <v>1</v>
      </c>
      <c r="F752">
        <v>1</v>
      </c>
      <c r="G752">
        <v>1</v>
      </c>
      <c r="H752">
        <v>3</v>
      </c>
      <c r="I752" t="s">
        <v>913</v>
      </c>
      <c r="J752" t="s">
        <v>914</v>
      </c>
      <c r="K752" t="s">
        <v>915</v>
      </c>
      <c r="L752">
        <v>1356</v>
      </c>
      <c r="N752">
        <v>1010</v>
      </c>
      <c r="O752" t="s">
        <v>127</v>
      </c>
      <c r="P752" t="s">
        <v>127</v>
      </c>
      <c r="Q752">
        <v>1000</v>
      </c>
      <c r="X752">
        <v>0.2</v>
      </c>
      <c r="Y752">
        <v>180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0</v>
      </c>
      <c r="AF752" t="s">
        <v>20</v>
      </c>
      <c r="AG752">
        <v>0</v>
      </c>
      <c r="AH752">
        <v>2</v>
      </c>
      <c r="AI752">
        <v>16484682</v>
      </c>
      <c r="AJ752">
        <v>762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ROW(Source!A418)</f>
        <v>418</v>
      </c>
      <c r="B753">
        <v>16484683</v>
      </c>
      <c r="C753">
        <v>16484672</v>
      </c>
      <c r="D753">
        <v>15170438</v>
      </c>
      <c r="E753">
        <v>1</v>
      </c>
      <c r="F753">
        <v>1</v>
      </c>
      <c r="G753">
        <v>1</v>
      </c>
      <c r="H753">
        <v>3</v>
      </c>
      <c r="I753" t="s">
        <v>916</v>
      </c>
      <c r="J753" t="s">
        <v>917</v>
      </c>
      <c r="K753" t="s">
        <v>918</v>
      </c>
      <c r="L753">
        <v>1348</v>
      </c>
      <c r="N753">
        <v>1009</v>
      </c>
      <c r="O753" t="s">
        <v>199</v>
      </c>
      <c r="P753" t="s">
        <v>199</v>
      </c>
      <c r="Q753">
        <v>1000</v>
      </c>
      <c r="X753">
        <v>1E-3</v>
      </c>
      <c r="Y753">
        <v>12430</v>
      </c>
      <c r="Z753">
        <v>0</v>
      </c>
      <c r="AA753">
        <v>0</v>
      </c>
      <c r="AB753">
        <v>0</v>
      </c>
      <c r="AC753">
        <v>0</v>
      </c>
      <c r="AD753">
        <v>1</v>
      </c>
      <c r="AE753">
        <v>0</v>
      </c>
      <c r="AF753" t="s">
        <v>20</v>
      </c>
      <c r="AG753">
        <v>0</v>
      </c>
      <c r="AH753">
        <v>2</v>
      </c>
      <c r="AI753">
        <v>16484683</v>
      </c>
      <c r="AJ753">
        <v>763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ROW(Source!A418)</f>
        <v>418</v>
      </c>
      <c r="B754">
        <v>16484684</v>
      </c>
      <c r="C754">
        <v>16484672</v>
      </c>
      <c r="D754">
        <v>15164559</v>
      </c>
      <c r="E754">
        <v>17</v>
      </c>
      <c r="F754">
        <v>1</v>
      </c>
      <c r="G754">
        <v>1</v>
      </c>
      <c r="H754">
        <v>3</v>
      </c>
      <c r="I754" t="s">
        <v>908</v>
      </c>
      <c r="J754" t="s">
        <v>4</v>
      </c>
      <c r="K754" t="s">
        <v>909</v>
      </c>
      <c r="L754">
        <v>1374</v>
      </c>
      <c r="N754">
        <v>1013</v>
      </c>
      <c r="O754" t="s">
        <v>910</v>
      </c>
      <c r="P754" t="s">
        <v>910</v>
      </c>
      <c r="Q754">
        <v>1</v>
      </c>
      <c r="X754">
        <v>3.1</v>
      </c>
      <c r="Y754">
        <v>1</v>
      </c>
      <c r="Z754">
        <v>0</v>
      </c>
      <c r="AA754">
        <v>0</v>
      </c>
      <c r="AB754">
        <v>0</v>
      </c>
      <c r="AC754">
        <v>0</v>
      </c>
      <c r="AD754">
        <v>1</v>
      </c>
      <c r="AE754">
        <v>0</v>
      </c>
      <c r="AF754" t="s">
        <v>20</v>
      </c>
      <c r="AG754">
        <v>0</v>
      </c>
      <c r="AH754">
        <v>2</v>
      </c>
      <c r="AI754">
        <v>16484684</v>
      </c>
      <c r="AJ754">
        <v>764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ROW(Source!A419)</f>
        <v>419</v>
      </c>
      <c r="B755">
        <v>16484679</v>
      </c>
      <c r="C755">
        <v>16484672</v>
      </c>
      <c r="D755">
        <v>15435721</v>
      </c>
      <c r="E755">
        <v>1</v>
      </c>
      <c r="F755">
        <v>1</v>
      </c>
      <c r="G755">
        <v>1</v>
      </c>
      <c r="H755">
        <v>1</v>
      </c>
      <c r="I755" t="s">
        <v>911</v>
      </c>
      <c r="J755" t="s">
        <v>4</v>
      </c>
      <c r="K755" t="s">
        <v>912</v>
      </c>
      <c r="L755">
        <v>1191</v>
      </c>
      <c r="N755">
        <v>1013</v>
      </c>
      <c r="O755" t="s">
        <v>695</v>
      </c>
      <c r="P755" t="s">
        <v>695</v>
      </c>
      <c r="Q755">
        <v>1</v>
      </c>
      <c r="X755">
        <v>16.29</v>
      </c>
      <c r="Y755">
        <v>0</v>
      </c>
      <c r="Z755">
        <v>0</v>
      </c>
      <c r="AA755">
        <v>0</v>
      </c>
      <c r="AB755">
        <v>9.51</v>
      </c>
      <c r="AC755">
        <v>0</v>
      </c>
      <c r="AD755">
        <v>1</v>
      </c>
      <c r="AE755">
        <v>1</v>
      </c>
      <c r="AF755" t="s">
        <v>383</v>
      </c>
      <c r="AG755">
        <v>4.8869999999999996</v>
      </c>
      <c r="AH755">
        <v>2</v>
      </c>
      <c r="AI755">
        <v>16484679</v>
      </c>
      <c r="AJ755">
        <v>765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ROW(Source!A419)</f>
        <v>419</v>
      </c>
      <c r="B756">
        <v>16484680</v>
      </c>
      <c r="C756">
        <v>16484672</v>
      </c>
      <c r="D756">
        <v>15430395</v>
      </c>
      <c r="E756">
        <v>1</v>
      </c>
      <c r="F756">
        <v>1</v>
      </c>
      <c r="G756">
        <v>1</v>
      </c>
      <c r="H756">
        <v>1</v>
      </c>
      <c r="I756" t="s">
        <v>696</v>
      </c>
      <c r="J756" t="s">
        <v>4</v>
      </c>
      <c r="K756" t="s">
        <v>697</v>
      </c>
      <c r="L756">
        <v>1191</v>
      </c>
      <c r="N756">
        <v>1013</v>
      </c>
      <c r="O756" t="s">
        <v>695</v>
      </c>
      <c r="P756" t="s">
        <v>695</v>
      </c>
      <c r="Q756">
        <v>1</v>
      </c>
      <c r="X756">
        <v>0.01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1</v>
      </c>
      <c r="AE756">
        <v>2</v>
      </c>
      <c r="AF756" t="s">
        <v>383</v>
      </c>
      <c r="AG756">
        <v>3.0000000000000001E-3</v>
      </c>
      <c r="AH756">
        <v>2</v>
      </c>
      <c r="AI756">
        <v>16484680</v>
      </c>
      <c r="AJ756">
        <v>766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ROW(Source!A419)</f>
        <v>419</v>
      </c>
      <c r="B757">
        <v>16484681</v>
      </c>
      <c r="C757">
        <v>16484672</v>
      </c>
      <c r="D757">
        <v>15247974</v>
      </c>
      <c r="E757">
        <v>1</v>
      </c>
      <c r="F757">
        <v>1</v>
      </c>
      <c r="G757">
        <v>1</v>
      </c>
      <c r="H757">
        <v>2</v>
      </c>
      <c r="I757" t="s">
        <v>716</v>
      </c>
      <c r="J757" t="s">
        <v>717</v>
      </c>
      <c r="K757" t="s">
        <v>718</v>
      </c>
      <c r="L757">
        <v>1368</v>
      </c>
      <c r="N757">
        <v>1011</v>
      </c>
      <c r="O757" t="s">
        <v>701</v>
      </c>
      <c r="P757" t="s">
        <v>701</v>
      </c>
      <c r="Q757">
        <v>1</v>
      </c>
      <c r="X757">
        <v>0.01</v>
      </c>
      <c r="Y757">
        <v>0</v>
      </c>
      <c r="Z757">
        <v>31.26</v>
      </c>
      <c r="AA757">
        <v>13.5</v>
      </c>
      <c r="AB757">
        <v>0</v>
      </c>
      <c r="AC757">
        <v>0</v>
      </c>
      <c r="AD757">
        <v>1</v>
      </c>
      <c r="AE757">
        <v>0</v>
      </c>
      <c r="AF757" t="s">
        <v>383</v>
      </c>
      <c r="AG757">
        <v>3.0000000000000001E-3</v>
      </c>
      <c r="AH757">
        <v>2</v>
      </c>
      <c r="AI757">
        <v>16484681</v>
      </c>
      <c r="AJ757">
        <v>767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ROW(Source!A419)</f>
        <v>419</v>
      </c>
      <c r="B758">
        <v>16484682</v>
      </c>
      <c r="C758">
        <v>16484672</v>
      </c>
      <c r="D758">
        <v>15170076</v>
      </c>
      <c r="E758">
        <v>1</v>
      </c>
      <c r="F758">
        <v>1</v>
      </c>
      <c r="G758">
        <v>1</v>
      </c>
      <c r="H758">
        <v>3</v>
      </c>
      <c r="I758" t="s">
        <v>913</v>
      </c>
      <c r="J758" t="s">
        <v>914</v>
      </c>
      <c r="K758" t="s">
        <v>915</v>
      </c>
      <c r="L758">
        <v>1356</v>
      </c>
      <c r="N758">
        <v>1010</v>
      </c>
      <c r="O758" t="s">
        <v>127</v>
      </c>
      <c r="P758" t="s">
        <v>127</v>
      </c>
      <c r="Q758">
        <v>1000</v>
      </c>
      <c r="X758">
        <v>0.2</v>
      </c>
      <c r="Y758">
        <v>180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0</v>
      </c>
      <c r="AF758" t="s">
        <v>20</v>
      </c>
      <c r="AG758">
        <v>0</v>
      </c>
      <c r="AH758">
        <v>2</v>
      </c>
      <c r="AI758">
        <v>16484682</v>
      </c>
      <c r="AJ758">
        <v>768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ROW(Source!A419)</f>
        <v>419</v>
      </c>
      <c r="B759">
        <v>16484683</v>
      </c>
      <c r="C759">
        <v>16484672</v>
      </c>
      <c r="D759">
        <v>15170438</v>
      </c>
      <c r="E759">
        <v>1</v>
      </c>
      <c r="F759">
        <v>1</v>
      </c>
      <c r="G759">
        <v>1</v>
      </c>
      <c r="H759">
        <v>3</v>
      </c>
      <c r="I759" t="s">
        <v>916</v>
      </c>
      <c r="J759" t="s">
        <v>917</v>
      </c>
      <c r="K759" t="s">
        <v>918</v>
      </c>
      <c r="L759">
        <v>1348</v>
      </c>
      <c r="N759">
        <v>1009</v>
      </c>
      <c r="O759" t="s">
        <v>199</v>
      </c>
      <c r="P759" t="s">
        <v>199</v>
      </c>
      <c r="Q759">
        <v>1000</v>
      </c>
      <c r="X759">
        <v>1E-3</v>
      </c>
      <c r="Y759">
        <v>12430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0</v>
      </c>
      <c r="AF759" t="s">
        <v>20</v>
      </c>
      <c r="AG759">
        <v>0</v>
      </c>
      <c r="AH759">
        <v>2</v>
      </c>
      <c r="AI759">
        <v>16484683</v>
      </c>
      <c r="AJ759">
        <v>769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ROW(Source!A419)</f>
        <v>419</v>
      </c>
      <c r="B760">
        <v>16484684</v>
      </c>
      <c r="C760">
        <v>16484672</v>
      </c>
      <c r="D760">
        <v>15164559</v>
      </c>
      <c r="E760">
        <v>17</v>
      </c>
      <c r="F760">
        <v>1</v>
      </c>
      <c r="G760">
        <v>1</v>
      </c>
      <c r="H760">
        <v>3</v>
      </c>
      <c r="I760" t="s">
        <v>908</v>
      </c>
      <c r="J760" t="s">
        <v>4</v>
      </c>
      <c r="K760" t="s">
        <v>909</v>
      </c>
      <c r="L760">
        <v>1374</v>
      </c>
      <c r="N760">
        <v>1013</v>
      </c>
      <c r="O760" t="s">
        <v>910</v>
      </c>
      <c r="P760" t="s">
        <v>910</v>
      </c>
      <c r="Q760">
        <v>1</v>
      </c>
      <c r="X760">
        <v>3.1</v>
      </c>
      <c r="Y760">
        <v>1</v>
      </c>
      <c r="Z760">
        <v>0</v>
      </c>
      <c r="AA760">
        <v>0</v>
      </c>
      <c r="AB760">
        <v>0</v>
      </c>
      <c r="AC760">
        <v>0</v>
      </c>
      <c r="AD760">
        <v>1</v>
      </c>
      <c r="AE760">
        <v>0</v>
      </c>
      <c r="AF760" t="s">
        <v>20</v>
      </c>
      <c r="AG760">
        <v>0</v>
      </c>
      <c r="AH760">
        <v>2</v>
      </c>
      <c r="AI760">
        <v>16484684</v>
      </c>
      <c r="AJ760">
        <v>770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ROW(Source!A420)</f>
        <v>420</v>
      </c>
      <c r="B761">
        <v>16484688</v>
      </c>
      <c r="C761">
        <v>16484687</v>
      </c>
      <c r="D761">
        <v>15430517</v>
      </c>
      <c r="E761">
        <v>1</v>
      </c>
      <c r="F761">
        <v>1</v>
      </c>
      <c r="G761">
        <v>1</v>
      </c>
      <c r="H761">
        <v>1</v>
      </c>
      <c r="I761" t="s">
        <v>752</v>
      </c>
      <c r="J761" t="s">
        <v>4</v>
      </c>
      <c r="K761" t="s">
        <v>753</v>
      </c>
      <c r="L761">
        <v>1191</v>
      </c>
      <c r="N761">
        <v>1013</v>
      </c>
      <c r="O761" t="s">
        <v>695</v>
      </c>
      <c r="P761" t="s">
        <v>695</v>
      </c>
      <c r="Q761">
        <v>1</v>
      </c>
      <c r="X761">
        <v>9.64</v>
      </c>
      <c r="Y761">
        <v>0</v>
      </c>
      <c r="Z761">
        <v>0</v>
      </c>
      <c r="AA761">
        <v>0</v>
      </c>
      <c r="AB761">
        <v>7.8</v>
      </c>
      <c r="AC761">
        <v>0</v>
      </c>
      <c r="AD761">
        <v>1</v>
      </c>
      <c r="AE761">
        <v>1</v>
      </c>
      <c r="AF761" t="s">
        <v>4</v>
      </c>
      <c r="AG761">
        <v>9.64</v>
      </c>
      <c r="AH761">
        <v>2</v>
      </c>
      <c r="AI761">
        <v>16484688</v>
      </c>
      <c r="AJ761">
        <v>771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ROW(Source!A420)</f>
        <v>420</v>
      </c>
      <c r="B762">
        <v>16484689</v>
      </c>
      <c r="C762">
        <v>16484687</v>
      </c>
      <c r="D762">
        <v>15430395</v>
      </c>
      <c r="E762">
        <v>1</v>
      </c>
      <c r="F762">
        <v>1</v>
      </c>
      <c r="G762">
        <v>1</v>
      </c>
      <c r="H762">
        <v>1</v>
      </c>
      <c r="I762" t="s">
        <v>696</v>
      </c>
      <c r="J762" t="s">
        <v>4</v>
      </c>
      <c r="K762" t="s">
        <v>697</v>
      </c>
      <c r="L762">
        <v>1191</v>
      </c>
      <c r="N762">
        <v>1013</v>
      </c>
      <c r="O762" t="s">
        <v>695</v>
      </c>
      <c r="P762" t="s">
        <v>695</v>
      </c>
      <c r="Q762">
        <v>1</v>
      </c>
      <c r="X762">
        <v>0.01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2</v>
      </c>
      <c r="AF762" t="s">
        <v>4</v>
      </c>
      <c r="AG762">
        <v>0.01</v>
      </c>
      <c r="AH762">
        <v>2</v>
      </c>
      <c r="AI762">
        <v>16484689</v>
      </c>
      <c r="AJ762">
        <v>772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ROW(Source!A420)</f>
        <v>420</v>
      </c>
      <c r="B763">
        <v>16484690</v>
      </c>
      <c r="C763">
        <v>16484687</v>
      </c>
      <c r="D763">
        <v>15247974</v>
      </c>
      <c r="E763">
        <v>1</v>
      </c>
      <c r="F763">
        <v>1</v>
      </c>
      <c r="G763">
        <v>1</v>
      </c>
      <c r="H763">
        <v>2</v>
      </c>
      <c r="I763" t="s">
        <v>716</v>
      </c>
      <c r="J763" t="s">
        <v>717</v>
      </c>
      <c r="K763" t="s">
        <v>718</v>
      </c>
      <c r="L763">
        <v>1368</v>
      </c>
      <c r="N763">
        <v>1011</v>
      </c>
      <c r="O763" t="s">
        <v>701</v>
      </c>
      <c r="P763" t="s">
        <v>701</v>
      </c>
      <c r="Q763">
        <v>1</v>
      </c>
      <c r="X763">
        <v>0.01</v>
      </c>
      <c r="Y763">
        <v>0</v>
      </c>
      <c r="Z763">
        <v>31.26</v>
      </c>
      <c r="AA763">
        <v>13.5</v>
      </c>
      <c r="AB763">
        <v>0</v>
      </c>
      <c r="AC763">
        <v>0</v>
      </c>
      <c r="AD763">
        <v>1</v>
      </c>
      <c r="AE763">
        <v>0</v>
      </c>
      <c r="AF763" t="s">
        <v>4</v>
      </c>
      <c r="AG763">
        <v>0.01</v>
      </c>
      <c r="AH763">
        <v>2</v>
      </c>
      <c r="AI763">
        <v>16484690</v>
      </c>
      <c r="AJ763">
        <v>773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ROW(Source!A421)</f>
        <v>421</v>
      </c>
      <c r="B764">
        <v>16484688</v>
      </c>
      <c r="C764">
        <v>16484687</v>
      </c>
      <c r="D764">
        <v>15430517</v>
      </c>
      <c r="E764">
        <v>1</v>
      </c>
      <c r="F764">
        <v>1</v>
      </c>
      <c r="G764">
        <v>1</v>
      </c>
      <c r="H764">
        <v>1</v>
      </c>
      <c r="I764" t="s">
        <v>752</v>
      </c>
      <c r="J764" t="s">
        <v>4</v>
      </c>
      <c r="K764" t="s">
        <v>753</v>
      </c>
      <c r="L764">
        <v>1191</v>
      </c>
      <c r="N764">
        <v>1013</v>
      </c>
      <c r="O764" t="s">
        <v>695</v>
      </c>
      <c r="P764" t="s">
        <v>695</v>
      </c>
      <c r="Q764">
        <v>1</v>
      </c>
      <c r="X764">
        <v>9.64</v>
      </c>
      <c r="Y764">
        <v>0</v>
      </c>
      <c r="Z764">
        <v>0</v>
      </c>
      <c r="AA764">
        <v>0</v>
      </c>
      <c r="AB764">
        <v>7.8</v>
      </c>
      <c r="AC764">
        <v>0</v>
      </c>
      <c r="AD764">
        <v>1</v>
      </c>
      <c r="AE764">
        <v>1</v>
      </c>
      <c r="AF764" t="s">
        <v>4</v>
      </c>
      <c r="AG764">
        <v>9.64</v>
      </c>
      <c r="AH764">
        <v>2</v>
      </c>
      <c r="AI764">
        <v>16484688</v>
      </c>
      <c r="AJ764">
        <v>774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ROW(Source!A421)</f>
        <v>421</v>
      </c>
      <c r="B765">
        <v>16484689</v>
      </c>
      <c r="C765">
        <v>16484687</v>
      </c>
      <c r="D765">
        <v>15430395</v>
      </c>
      <c r="E765">
        <v>1</v>
      </c>
      <c r="F765">
        <v>1</v>
      </c>
      <c r="G765">
        <v>1</v>
      </c>
      <c r="H765">
        <v>1</v>
      </c>
      <c r="I765" t="s">
        <v>696</v>
      </c>
      <c r="J765" t="s">
        <v>4</v>
      </c>
      <c r="K765" t="s">
        <v>697</v>
      </c>
      <c r="L765">
        <v>1191</v>
      </c>
      <c r="N765">
        <v>1013</v>
      </c>
      <c r="O765" t="s">
        <v>695</v>
      </c>
      <c r="P765" t="s">
        <v>695</v>
      </c>
      <c r="Q765">
        <v>1</v>
      </c>
      <c r="X765">
        <v>0.01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1</v>
      </c>
      <c r="AE765">
        <v>2</v>
      </c>
      <c r="AF765" t="s">
        <v>4</v>
      </c>
      <c r="AG765">
        <v>0.01</v>
      </c>
      <c r="AH765">
        <v>2</v>
      </c>
      <c r="AI765">
        <v>16484689</v>
      </c>
      <c r="AJ765">
        <v>775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ROW(Source!A421)</f>
        <v>421</v>
      </c>
      <c r="B766">
        <v>16484690</v>
      </c>
      <c r="C766">
        <v>16484687</v>
      </c>
      <c r="D766">
        <v>15247974</v>
      </c>
      <c r="E766">
        <v>1</v>
      </c>
      <c r="F766">
        <v>1</v>
      </c>
      <c r="G766">
        <v>1</v>
      </c>
      <c r="H766">
        <v>2</v>
      </c>
      <c r="I766" t="s">
        <v>716</v>
      </c>
      <c r="J766" t="s">
        <v>717</v>
      </c>
      <c r="K766" t="s">
        <v>718</v>
      </c>
      <c r="L766">
        <v>1368</v>
      </c>
      <c r="N766">
        <v>1011</v>
      </c>
      <c r="O766" t="s">
        <v>701</v>
      </c>
      <c r="P766" t="s">
        <v>701</v>
      </c>
      <c r="Q766">
        <v>1</v>
      </c>
      <c r="X766">
        <v>0.01</v>
      </c>
      <c r="Y766">
        <v>0</v>
      </c>
      <c r="Z766">
        <v>31.26</v>
      </c>
      <c r="AA766">
        <v>13.5</v>
      </c>
      <c r="AB766">
        <v>0</v>
      </c>
      <c r="AC766">
        <v>0</v>
      </c>
      <c r="AD766">
        <v>1</v>
      </c>
      <c r="AE766">
        <v>0</v>
      </c>
      <c r="AF766" t="s">
        <v>4</v>
      </c>
      <c r="AG766">
        <v>0.01</v>
      </c>
      <c r="AH766">
        <v>2</v>
      </c>
      <c r="AI766">
        <v>16484690</v>
      </c>
      <c r="AJ766">
        <v>776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ROW(Source!A422)</f>
        <v>422</v>
      </c>
      <c r="B767">
        <v>16484692</v>
      </c>
      <c r="C767">
        <v>16484691</v>
      </c>
      <c r="D767">
        <v>15438286</v>
      </c>
      <c r="E767">
        <v>1</v>
      </c>
      <c r="F767">
        <v>1</v>
      </c>
      <c r="G767">
        <v>1</v>
      </c>
      <c r="H767">
        <v>1</v>
      </c>
      <c r="I767" t="s">
        <v>876</v>
      </c>
      <c r="J767" t="s">
        <v>4</v>
      </c>
      <c r="K767" t="s">
        <v>877</v>
      </c>
      <c r="L767">
        <v>1191</v>
      </c>
      <c r="N767">
        <v>1013</v>
      </c>
      <c r="O767" t="s">
        <v>695</v>
      </c>
      <c r="P767" t="s">
        <v>695</v>
      </c>
      <c r="Q767">
        <v>1</v>
      </c>
      <c r="X767">
        <v>15.2</v>
      </c>
      <c r="Y767">
        <v>0</v>
      </c>
      <c r="Z767">
        <v>0</v>
      </c>
      <c r="AA767">
        <v>0</v>
      </c>
      <c r="AB767">
        <v>9.18</v>
      </c>
      <c r="AC767">
        <v>0</v>
      </c>
      <c r="AD767">
        <v>1</v>
      </c>
      <c r="AE767">
        <v>1</v>
      </c>
      <c r="AF767" t="s">
        <v>4</v>
      </c>
      <c r="AG767">
        <v>15.2</v>
      </c>
      <c r="AH767">
        <v>2</v>
      </c>
      <c r="AI767">
        <v>16484692</v>
      </c>
      <c r="AJ767">
        <v>777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ROW(Source!A422)</f>
        <v>422</v>
      </c>
      <c r="B768">
        <v>16484693</v>
      </c>
      <c r="C768">
        <v>16484691</v>
      </c>
      <c r="D768">
        <v>15170155</v>
      </c>
      <c r="E768">
        <v>1</v>
      </c>
      <c r="F768">
        <v>1</v>
      </c>
      <c r="G768">
        <v>1</v>
      </c>
      <c r="H768">
        <v>3</v>
      </c>
      <c r="I768" t="s">
        <v>811</v>
      </c>
      <c r="J768" t="s">
        <v>812</v>
      </c>
      <c r="K768" t="s">
        <v>813</v>
      </c>
      <c r="L768">
        <v>1355</v>
      </c>
      <c r="N768">
        <v>1010</v>
      </c>
      <c r="O768" t="s">
        <v>258</v>
      </c>
      <c r="P768" t="s">
        <v>258</v>
      </c>
      <c r="Q768">
        <v>100</v>
      </c>
      <c r="X768">
        <v>1.75</v>
      </c>
      <c r="Y768">
        <v>8</v>
      </c>
      <c r="Z768">
        <v>0</v>
      </c>
      <c r="AA768">
        <v>0</v>
      </c>
      <c r="AB768">
        <v>0</v>
      </c>
      <c r="AC768">
        <v>0</v>
      </c>
      <c r="AD768">
        <v>1</v>
      </c>
      <c r="AE768">
        <v>0</v>
      </c>
      <c r="AF768" t="s">
        <v>4</v>
      </c>
      <c r="AG768">
        <v>1.75</v>
      </c>
      <c r="AH768">
        <v>2</v>
      </c>
      <c r="AI768">
        <v>16484693</v>
      </c>
      <c r="AJ768">
        <v>778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ROW(Source!A422)</f>
        <v>422</v>
      </c>
      <c r="B769">
        <v>16484694</v>
      </c>
      <c r="C769">
        <v>16484691</v>
      </c>
      <c r="D769">
        <v>15164559</v>
      </c>
      <c r="E769">
        <v>17</v>
      </c>
      <c r="F769">
        <v>1</v>
      </c>
      <c r="G769">
        <v>1</v>
      </c>
      <c r="H769">
        <v>3</v>
      </c>
      <c r="I769" t="s">
        <v>908</v>
      </c>
      <c r="J769" t="s">
        <v>4</v>
      </c>
      <c r="K769" t="s">
        <v>909</v>
      </c>
      <c r="L769">
        <v>1374</v>
      </c>
      <c r="N769">
        <v>1013</v>
      </c>
      <c r="O769" t="s">
        <v>910</v>
      </c>
      <c r="P769" t="s">
        <v>910</v>
      </c>
      <c r="Q769">
        <v>1</v>
      </c>
      <c r="X769">
        <v>2.79</v>
      </c>
      <c r="Y769">
        <v>1</v>
      </c>
      <c r="Z769">
        <v>0</v>
      </c>
      <c r="AA769">
        <v>0</v>
      </c>
      <c r="AB769">
        <v>0</v>
      </c>
      <c r="AC769">
        <v>0</v>
      </c>
      <c r="AD769">
        <v>1</v>
      </c>
      <c r="AE769">
        <v>0</v>
      </c>
      <c r="AF769" t="s">
        <v>4</v>
      </c>
      <c r="AG769">
        <v>2.79</v>
      </c>
      <c r="AH769">
        <v>2</v>
      </c>
      <c r="AI769">
        <v>16484694</v>
      </c>
      <c r="AJ769">
        <v>780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ROW(Source!A423)</f>
        <v>423</v>
      </c>
      <c r="B770">
        <v>16484692</v>
      </c>
      <c r="C770">
        <v>16484691</v>
      </c>
      <c r="D770">
        <v>15438286</v>
      </c>
      <c r="E770">
        <v>1</v>
      </c>
      <c r="F770">
        <v>1</v>
      </c>
      <c r="G770">
        <v>1</v>
      </c>
      <c r="H770">
        <v>1</v>
      </c>
      <c r="I770" t="s">
        <v>876</v>
      </c>
      <c r="J770" t="s">
        <v>4</v>
      </c>
      <c r="K770" t="s">
        <v>877</v>
      </c>
      <c r="L770">
        <v>1191</v>
      </c>
      <c r="N770">
        <v>1013</v>
      </c>
      <c r="O770" t="s">
        <v>695</v>
      </c>
      <c r="P770" t="s">
        <v>695</v>
      </c>
      <c r="Q770">
        <v>1</v>
      </c>
      <c r="X770">
        <v>15.2</v>
      </c>
      <c r="Y770">
        <v>0</v>
      </c>
      <c r="Z770">
        <v>0</v>
      </c>
      <c r="AA770">
        <v>0</v>
      </c>
      <c r="AB770">
        <v>9.18</v>
      </c>
      <c r="AC770">
        <v>0</v>
      </c>
      <c r="AD770">
        <v>1</v>
      </c>
      <c r="AE770">
        <v>1</v>
      </c>
      <c r="AF770" t="s">
        <v>4</v>
      </c>
      <c r="AG770">
        <v>15.2</v>
      </c>
      <c r="AH770">
        <v>2</v>
      </c>
      <c r="AI770">
        <v>16484692</v>
      </c>
      <c r="AJ770">
        <v>781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ROW(Source!A423)</f>
        <v>423</v>
      </c>
      <c r="B771">
        <v>16484693</v>
      </c>
      <c r="C771">
        <v>16484691</v>
      </c>
      <c r="D771">
        <v>15170155</v>
      </c>
      <c r="E771">
        <v>1</v>
      </c>
      <c r="F771">
        <v>1</v>
      </c>
      <c r="G771">
        <v>1</v>
      </c>
      <c r="H771">
        <v>3</v>
      </c>
      <c r="I771" t="s">
        <v>811</v>
      </c>
      <c r="J771" t="s">
        <v>812</v>
      </c>
      <c r="K771" t="s">
        <v>813</v>
      </c>
      <c r="L771">
        <v>1355</v>
      </c>
      <c r="N771">
        <v>1010</v>
      </c>
      <c r="O771" t="s">
        <v>258</v>
      </c>
      <c r="P771" t="s">
        <v>258</v>
      </c>
      <c r="Q771">
        <v>100</v>
      </c>
      <c r="X771">
        <v>1.75</v>
      </c>
      <c r="Y771">
        <v>8</v>
      </c>
      <c r="Z771">
        <v>0</v>
      </c>
      <c r="AA771">
        <v>0</v>
      </c>
      <c r="AB771">
        <v>0</v>
      </c>
      <c r="AC771">
        <v>0</v>
      </c>
      <c r="AD771">
        <v>1</v>
      </c>
      <c r="AE771">
        <v>0</v>
      </c>
      <c r="AF771" t="s">
        <v>4</v>
      </c>
      <c r="AG771">
        <v>1.75</v>
      </c>
      <c r="AH771">
        <v>2</v>
      </c>
      <c r="AI771">
        <v>16484693</v>
      </c>
      <c r="AJ771">
        <v>782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ROW(Source!A423)</f>
        <v>423</v>
      </c>
      <c r="B772">
        <v>16484694</v>
      </c>
      <c r="C772">
        <v>16484691</v>
      </c>
      <c r="D772">
        <v>15164559</v>
      </c>
      <c r="E772">
        <v>17</v>
      </c>
      <c r="F772">
        <v>1</v>
      </c>
      <c r="G772">
        <v>1</v>
      </c>
      <c r="H772">
        <v>3</v>
      </c>
      <c r="I772" t="s">
        <v>908</v>
      </c>
      <c r="J772" t="s">
        <v>4</v>
      </c>
      <c r="K772" t="s">
        <v>909</v>
      </c>
      <c r="L772">
        <v>1374</v>
      </c>
      <c r="N772">
        <v>1013</v>
      </c>
      <c r="O772" t="s">
        <v>910</v>
      </c>
      <c r="P772" t="s">
        <v>910</v>
      </c>
      <c r="Q772">
        <v>1</v>
      </c>
      <c r="X772">
        <v>2.79</v>
      </c>
      <c r="Y772">
        <v>1</v>
      </c>
      <c r="Z772">
        <v>0</v>
      </c>
      <c r="AA772">
        <v>0</v>
      </c>
      <c r="AB772">
        <v>0</v>
      </c>
      <c r="AC772">
        <v>0</v>
      </c>
      <c r="AD772">
        <v>1</v>
      </c>
      <c r="AE772">
        <v>0</v>
      </c>
      <c r="AF772" t="s">
        <v>4</v>
      </c>
      <c r="AG772">
        <v>2.79</v>
      </c>
      <c r="AH772">
        <v>2</v>
      </c>
      <c r="AI772">
        <v>16484694</v>
      </c>
      <c r="AJ772">
        <v>784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ROW(Source!A426)</f>
        <v>426</v>
      </c>
      <c r="B773">
        <v>16484710</v>
      </c>
      <c r="C773">
        <v>16484709</v>
      </c>
      <c r="D773">
        <v>15430397</v>
      </c>
      <c r="E773">
        <v>1</v>
      </c>
      <c r="F773">
        <v>1</v>
      </c>
      <c r="G773">
        <v>1</v>
      </c>
      <c r="H773">
        <v>1</v>
      </c>
      <c r="I773" t="s">
        <v>761</v>
      </c>
      <c r="J773" t="s">
        <v>4</v>
      </c>
      <c r="K773" t="s">
        <v>762</v>
      </c>
      <c r="L773">
        <v>1191</v>
      </c>
      <c r="N773">
        <v>1013</v>
      </c>
      <c r="O773" t="s">
        <v>695</v>
      </c>
      <c r="P773" t="s">
        <v>695</v>
      </c>
      <c r="Q773">
        <v>1</v>
      </c>
      <c r="X773">
        <v>5.39</v>
      </c>
      <c r="Y773">
        <v>0</v>
      </c>
      <c r="Z773">
        <v>0</v>
      </c>
      <c r="AA773">
        <v>0</v>
      </c>
      <c r="AB773">
        <v>9.4</v>
      </c>
      <c r="AC773">
        <v>0</v>
      </c>
      <c r="AD773">
        <v>1</v>
      </c>
      <c r="AE773">
        <v>1</v>
      </c>
      <c r="AF773" t="s">
        <v>4</v>
      </c>
      <c r="AG773">
        <v>5.39</v>
      </c>
      <c r="AH773">
        <v>2</v>
      </c>
      <c r="AI773">
        <v>16484710</v>
      </c>
      <c r="AJ773">
        <v>785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ROW(Source!A426)</f>
        <v>426</v>
      </c>
      <c r="B774">
        <v>16484711</v>
      </c>
      <c r="C774">
        <v>16484709</v>
      </c>
      <c r="D774">
        <v>15430395</v>
      </c>
      <c r="E774">
        <v>1</v>
      </c>
      <c r="F774">
        <v>1</v>
      </c>
      <c r="G774">
        <v>1</v>
      </c>
      <c r="H774">
        <v>1</v>
      </c>
      <c r="I774" t="s">
        <v>696</v>
      </c>
      <c r="J774" t="s">
        <v>4</v>
      </c>
      <c r="K774" t="s">
        <v>697</v>
      </c>
      <c r="L774">
        <v>1191</v>
      </c>
      <c r="N774">
        <v>1013</v>
      </c>
      <c r="O774" t="s">
        <v>695</v>
      </c>
      <c r="P774" t="s">
        <v>695</v>
      </c>
      <c r="Q774">
        <v>1</v>
      </c>
      <c r="X774">
        <v>0.04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1</v>
      </c>
      <c r="AE774">
        <v>2</v>
      </c>
      <c r="AF774" t="s">
        <v>4</v>
      </c>
      <c r="AG774">
        <v>0.04</v>
      </c>
      <c r="AH774">
        <v>2</v>
      </c>
      <c r="AI774">
        <v>16484711</v>
      </c>
      <c r="AJ774">
        <v>786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ROW(Source!A426)</f>
        <v>426</v>
      </c>
      <c r="B775">
        <v>16484712</v>
      </c>
      <c r="C775">
        <v>16484709</v>
      </c>
      <c r="D775">
        <v>15247680</v>
      </c>
      <c r="E775">
        <v>1</v>
      </c>
      <c r="F775">
        <v>1</v>
      </c>
      <c r="G775">
        <v>1</v>
      </c>
      <c r="H775">
        <v>2</v>
      </c>
      <c r="I775" t="s">
        <v>726</v>
      </c>
      <c r="J775" t="s">
        <v>727</v>
      </c>
      <c r="K775" t="s">
        <v>728</v>
      </c>
      <c r="L775">
        <v>1368</v>
      </c>
      <c r="N775">
        <v>1011</v>
      </c>
      <c r="O775" t="s">
        <v>701</v>
      </c>
      <c r="P775" t="s">
        <v>701</v>
      </c>
      <c r="Q775">
        <v>1</v>
      </c>
      <c r="X775">
        <v>0.02</v>
      </c>
      <c r="Y775">
        <v>0</v>
      </c>
      <c r="Z775">
        <v>111.99</v>
      </c>
      <c r="AA775">
        <v>13.5</v>
      </c>
      <c r="AB775">
        <v>0</v>
      </c>
      <c r="AC775">
        <v>0</v>
      </c>
      <c r="AD775">
        <v>1</v>
      </c>
      <c r="AE775">
        <v>0</v>
      </c>
      <c r="AF775" t="s">
        <v>4</v>
      </c>
      <c r="AG775">
        <v>0.02</v>
      </c>
      <c r="AH775">
        <v>2</v>
      </c>
      <c r="AI775">
        <v>16484712</v>
      </c>
      <c r="AJ775">
        <v>787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ROW(Source!A426)</f>
        <v>426</v>
      </c>
      <c r="B776">
        <v>16484713</v>
      </c>
      <c r="C776">
        <v>16484709</v>
      </c>
      <c r="D776">
        <v>15249073</v>
      </c>
      <c r="E776">
        <v>1</v>
      </c>
      <c r="F776">
        <v>1</v>
      </c>
      <c r="G776">
        <v>1</v>
      </c>
      <c r="H776">
        <v>2</v>
      </c>
      <c r="I776" t="s">
        <v>698</v>
      </c>
      <c r="J776" t="s">
        <v>699</v>
      </c>
      <c r="K776" t="s">
        <v>700</v>
      </c>
      <c r="L776">
        <v>1368</v>
      </c>
      <c r="N776">
        <v>1011</v>
      </c>
      <c r="O776" t="s">
        <v>701</v>
      </c>
      <c r="P776" t="s">
        <v>701</v>
      </c>
      <c r="Q776">
        <v>1</v>
      </c>
      <c r="X776">
        <v>0.02</v>
      </c>
      <c r="Y776">
        <v>0</v>
      </c>
      <c r="Z776">
        <v>65.709999999999994</v>
      </c>
      <c r="AA776">
        <v>11.6</v>
      </c>
      <c r="AB776">
        <v>0</v>
      </c>
      <c r="AC776">
        <v>0</v>
      </c>
      <c r="AD776">
        <v>1</v>
      </c>
      <c r="AE776">
        <v>0</v>
      </c>
      <c r="AF776" t="s">
        <v>4</v>
      </c>
      <c r="AG776">
        <v>0.02</v>
      </c>
      <c r="AH776">
        <v>2</v>
      </c>
      <c r="AI776">
        <v>16484713</v>
      </c>
      <c r="AJ776">
        <v>788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ROW(Source!A426)</f>
        <v>426</v>
      </c>
      <c r="B777">
        <v>16484714</v>
      </c>
      <c r="C777">
        <v>16484709</v>
      </c>
      <c r="D777">
        <v>15167588</v>
      </c>
      <c r="E777">
        <v>1</v>
      </c>
      <c r="F777">
        <v>1</v>
      </c>
      <c r="G777">
        <v>1</v>
      </c>
      <c r="H777">
        <v>3</v>
      </c>
      <c r="I777" t="s">
        <v>887</v>
      </c>
      <c r="J777" t="s">
        <v>888</v>
      </c>
      <c r="K777" t="s">
        <v>889</v>
      </c>
      <c r="L777">
        <v>1346</v>
      </c>
      <c r="N777">
        <v>1009</v>
      </c>
      <c r="O777" t="s">
        <v>550</v>
      </c>
      <c r="P777" t="s">
        <v>550</v>
      </c>
      <c r="Q777">
        <v>1</v>
      </c>
      <c r="X777">
        <v>0.16</v>
      </c>
      <c r="Y777">
        <v>30.4</v>
      </c>
      <c r="Z777">
        <v>0</v>
      </c>
      <c r="AA777">
        <v>0</v>
      </c>
      <c r="AB777">
        <v>0</v>
      </c>
      <c r="AC777">
        <v>0</v>
      </c>
      <c r="AD777">
        <v>1</v>
      </c>
      <c r="AE777">
        <v>0</v>
      </c>
      <c r="AF777" t="s">
        <v>4</v>
      </c>
      <c r="AG777">
        <v>0.16</v>
      </c>
      <c r="AH777">
        <v>2</v>
      </c>
      <c r="AI777">
        <v>16484714</v>
      </c>
      <c r="AJ777">
        <v>789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ROW(Source!A426)</f>
        <v>426</v>
      </c>
      <c r="B778">
        <v>16484715</v>
      </c>
      <c r="C778">
        <v>16484709</v>
      </c>
      <c r="D778">
        <v>15167867</v>
      </c>
      <c r="E778">
        <v>1</v>
      </c>
      <c r="F778">
        <v>1</v>
      </c>
      <c r="G778">
        <v>1</v>
      </c>
      <c r="H778">
        <v>3</v>
      </c>
      <c r="I778" t="s">
        <v>947</v>
      </c>
      <c r="J778" t="s">
        <v>948</v>
      </c>
      <c r="K778" t="s">
        <v>949</v>
      </c>
      <c r="L778">
        <v>1348</v>
      </c>
      <c r="N778">
        <v>1009</v>
      </c>
      <c r="O778" t="s">
        <v>199</v>
      </c>
      <c r="P778" t="s">
        <v>199</v>
      </c>
      <c r="Q778">
        <v>1000</v>
      </c>
      <c r="X778">
        <v>5.9999999999999995E-4</v>
      </c>
      <c r="Y778">
        <v>1820</v>
      </c>
      <c r="Z778">
        <v>0</v>
      </c>
      <c r="AA778">
        <v>0</v>
      </c>
      <c r="AB778">
        <v>0</v>
      </c>
      <c r="AC778">
        <v>0</v>
      </c>
      <c r="AD778">
        <v>1</v>
      </c>
      <c r="AE778">
        <v>0</v>
      </c>
      <c r="AF778" t="s">
        <v>4</v>
      </c>
      <c r="AG778">
        <v>5.9999999999999995E-4</v>
      </c>
      <c r="AH778">
        <v>2</v>
      </c>
      <c r="AI778">
        <v>16484715</v>
      </c>
      <c r="AJ778">
        <v>790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ROW(Source!A426)</f>
        <v>426</v>
      </c>
      <c r="B779">
        <v>16484716</v>
      </c>
      <c r="C779">
        <v>16484709</v>
      </c>
      <c r="D779">
        <v>15203834</v>
      </c>
      <c r="E779">
        <v>1</v>
      </c>
      <c r="F779">
        <v>1</v>
      </c>
      <c r="G779">
        <v>1</v>
      </c>
      <c r="H779">
        <v>3</v>
      </c>
      <c r="I779" t="s">
        <v>893</v>
      </c>
      <c r="J779" t="s">
        <v>894</v>
      </c>
      <c r="K779" t="s">
        <v>895</v>
      </c>
      <c r="L779">
        <v>1346</v>
      </c>
      <c r="N779">
        <v>1009</v>
      </c>
      <c r="O779" t="s">
        <v>550</v>
      </c>
      <c r="P779" t="s">
        <v>550</v>
      </c>
      <c r="Q779">
        <v>1</v>
      </c>
      <c r="X779">
        <v>0.02</v>
      </c>
      <c r="Y779">
        <v>28.6</v>
      </c>
      <c r="Z779">
        <v>0</v>
      </c>
      <c r="AA779">
        <v>0</v>
      </c>
      <c r="AB779">
        <v>0</v>
      </c>
      <c r="AC779">
        <v>0</v>
      </c>
      <c r="AD779">
        <v>1</v>
      </c>
      <c r="AE779">
        <v>0</v>
      </c>
      <c r="AF779" t="s">
        <v>4</v>
      </c>
      <c r="AG779">
        <v>0.02</v>
      </c>
      <c r="AH779">
        <v>2</v>
      </c>
      <c r="AI779">
        <v>16484716</v>
      </c>
      <c r="AJ779">
        <v>791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ROW(Source!A426)</f>
        <v>426</v>
      </c>
      <c r="B780">
        <v>16484717</v>
      </c>
      <c r="C780">
        <v>16484709</v>
      </c>
      <c r="D780">
        <v>15217527</v>
      </c>
      <c r="E780">
        <v>1</v>
      </c>
      <c r="F780">
        <v>1</v>
      </c>
      <c r="G780">
        <v>1</v>
      </c>
      <c r="H780">
        <v>3</v>
      </c>
      <c r="I780" t="s">
        <v>1041</v>
      </c>
      <c r="J780" t="s">
        <v>1042</v>
      </c>
      <c r="K780" t="s">
        <v>1043</v>
      </c>
      <c r="L780">
        <v>1355</v>
      </c>
      <c r="N780">
        <v>1010</v>
      </c>
      <c r="O780" t="s">
        <v>258</v>
      </c>
      <c r="P780" t="s">
        <v>258</v>
      </c>
      <c r="Q780">
        <v>100</v>
      </c>
      <c r="X780">
        <v>0.05</v>
      </c>
      <c r="Y780">
        <v>110</v>
      </c>
      <c r="Z780">
        <v>0</v>
      </c>
      <c r="AA780">
        <v>0</v>
      </c>
      <c r="AB780">
        <v>0</v>
      </c>
      <c r="AC780">
        <v>0</v>
      </c>
      <c r="AD780">
        <v>1</v>
      </c>
      <c r="AE780">
        <v>0</v>
      </c>
      <c r="AF780" t="s">
        <v>4</v>
      </c>
      <c r="AG780">
        <v>0.05</v>
      </c>
      <c r="AH780">
        <v>2</v>
      </c>
      <c r="AI780">
        <v>16484717</v>
      </c>
      <c r="AJ780">
        <v>792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ROW(Source!A426)</f>
        <v>426</v>
      </c>
      <c r="B781">
        <v>16484718</v>
      </c>
      <c r="C781">
        <v>16484709</v>
      </c>
      <c r="D781">
        <v>15217578</v>
      </c>
      <c r="E781">
        <v>1</v>
      </c>
      <c r="F781">
        <v>1</v>
      </c>
      <c r="G781">
        <v>1</v>
      </c>
      <c r="H781">
        <v>3</v>
      </c>
      <c r="I781" t="s">
        <v>1044</v>
      </c>
      <c r="J781" t="s">
        <v>1045</v>
      </c>
      <c r="K781" t="s">
        <v>1046</v>
      </c>
      <c r="L781">
        <v>1356</v>
      </c>
      <c r="N781">
        <v>1010</v>
      </c>
      <c r="O781" t="s">
        <v>127</v>
      </c>
      <c r="P781" t="s">
        <v>127</v>
      </c>
      <c r="Q781">
        <v>1000</v>
      </c>
      <c r="X781">
        <v>1.2200000000000001E-2</v>
      </c>
      <c r="Y781">
        <v>119</v>
      </c>
      <c r="Z781">
        <v>0</v>
      </c>
      <c r="AA781">
        <v>0</v>
      </c>
      <c r="AB781">
        <v>0</v>
      </c>
      <c r="AC781">
        <v>0</v>
      </c>
      <c r="AD781">
        <v>1</v>
      </c>
      <c r="AE781">
        <v>0</v>
      </c>
      <c r="AF781" t="s">
        <v>4</v>
      </c>
      <c r="AG781">
        <v>1.2200000000000001E-2</v>
      </c>
      <c r="AH781">
        <v>2</v>
      </c>
      <c r="AI781">
        <v>16484718</v>
      </c>
      <c r="AJ781">
        <v>793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ROW(Source!A426)</f>
        <v>426</v>
      </c>
      <c r="B782">
        <v>16484719</v>
      </c>
      <c r="C782">
        <v>16484709</v>
      </c>
      <c r="D782">
        <v>15164559</v>
      </c>
      <c r="E782">
        <v>17</v>
      </c>
      <c r="F782">
        <v>1</v>
      </c>
      <c r="G782">
        <v>1</v>
      </c>
      <c r="H782">
        <v>3</v>
      </c>
      <c r="I782" t="s">
        <v>908</v>
      </c>
      <c r="J782" t="s">
        <v>4</v>
      </c>
      <c r="K782" t="s">
        <v>909</v>
      </c>
      <c r="L782">
        <v>1374</v>
      </c>
      <c r="N782">
        <v>1013</v>
      </c>
      <c r="O782" t="s">
        <v>910</v>
      </c>
      <c r="P782" t="s">
        <v>910</v>
      </c>
      <c r="Q782">
        <v>1</v>
      </c>
      <c r="X782">
        <v>1.01</v>
      </c>
      <c r="Y782">
        <v>1</v>
      </c>
      <c r="Z782">
        <v>0</v>
      </c>
      <c r="AA782">
        <v>0</v>
      </c>
      <c r="AB782">
        <v>0</v>
      </c>
      <c r="AC782">
        <v>0</v>
      </c>
      <c r="AD782">
        <v>1</v>
      </c>
      <c r="AE782">
        <v>0</v>
      </c>
      <c r="AF782" t="s">
        <v>4</v>
      </c>
      <c r="AG782">
        <v>1.01</v>
      </c>
      <c r="AH782">
        <v>2</v>
      </c>
      <c r="AI782">
        <v>16484719</v>
      </c>
      <c r="AJ782">
        <v>795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ROW(Source!A427)</f>
        <v>427</v>
      </c>
      <c r="B783">
        <v>16484710</v>
      </c>
      <c r="C783">
        <v>16484709</v>
      </c>
      <c r="D783">
        <v>15430397</v>
      </c>
      <c r="E783">
        <v>1</v>
      </c>
      <c r="F783">
        <v>1</v>
      </c>
      <c r="G783">
        <v>1</v>
      </c>
      <c r="H783">
        <v>1</v>
      </c>
      <c r="I783" t="s">
        <v>761</v>
      </c>
      <c r="J783" t="s">
        <v>4</v>
      </c>
      <c r="K783" t="s">
        <v>762</v>
      </c>
      <c r="L783">
        <v>1191</v>
      </c>
      <c r="N783">
        <v>1013</v>
      </c>
      <c r="O783" t="s">
        <v>695</v>
      </c>
      <c r="P783" t="s">
        <v>695</v>
      </c>
      <c r="Q783">
        <v>1</v>
      </c>
      <c r="X783">
        <v>5.39</v>
      </c>
      <c r="Y783">
        <v>0</v>
      </c>
      <c r="Z783">
        <v>0</v>
      </c>
      <c r="AA783">
        <v>0</v>
      </c>
      <c r="AB783">
        <v>9.4</v>
      </c>
      <c r="AC783">
        <v>0</v>
      </c>
      <c r="AD783">
        <v>1</v>
      </c>
      <c r="AE783">
        <v>1</v>
      </c>
      <c r="AF783" t="s">
        <v>4</v>
      </c>
      <c r="AG783">
        <v>5.39</v>
      </c>
      <c r="AH783">
        <v>2</v>
      </c>
      <c r="AI783">
        <v>16484710</v>
      </c>
      <c r="AJ783">
        <v>796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ROW(Source!A427)</f>
        <v>427</v>
      </c>
      <c r="B784">
        <v>16484711</v>
      </c>
      <c r="C784">
        <v>16484709</v>
      </c>
      <c r="D784">
        <v>15430395</v>
      </c>
      <c r="E784">
        <v>1</v>
      </c>
      <c r="F784">
        <v>1</v>
      </c>
      <c r="G784">
        <v>1</v>
      </c>
      <c r="H784">
        <v>1</v>
      </c>
      <c r="I784" t="s">
        <v>696</v>
      </c>
      <c r="J784" t="s">
        <v>4</v>
      </c>
      <c r="K784" t="s">
        <v>697</v>
      </c>
      <c r="L784">
        <v>1191</v>
      </c>
      <c r="N784">
        <v>1013</v>
      </c>
      <c r="O784" t="s">
        <v>695</v>
      </c>
      <c r="P784" t="s">
        <v>695</v>
      </c>
      <c r="Q784">
        <v>1</v>
      </c>
      <c r="X784">
        <v>0.04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1</v>
      </c>
      <c r="AE784">
        <v>2</v>
      </c>
      <c r="AF784" t="s">
        <v>4</v>
      </c>
      <c r="AG784">
        <v>0.04</v>
      </c>
      <c r="AH784">
        <v>2</v>
      </c>
      <c r="AI784">
        <v>16484711</v>
      </c>
      <c r="AJ784">
        <v>797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ROW(Source!A427)</f>
        <v>427</v>
      </c>
      <c r="B785">
        <v>16484712</v>
      </c>
      <c r="C785">
        <v>16484709</v>
      </c>
      <c r="D785">
        <v>15247680</v>
      </c>
      <c r="E785">
        <v>1</v>
      </c>
      <c r="F785">
        <v>1</v>
      </c>
      <c r="G785">
        <v>1</v>
      </c>
      <c r="H785">
        <v>2</v>
      </c>
      <c r="I785" t="s">
        <v>726</v>
      </c>
      <c r="J785" t="s">
        <v>727</v>
      </c>
      <c r="K785" t="s">
        <v>728</v>
      </c>
      <c r="L785">
        <v>1368</v>
      </c>
      <c r="N785">
        <v>1011</v>
      </c>
      <c r="O785" t="s">
        <v>701</v>
      </c>
      <c r="P785" t="s">
        <v>701</v>
      </c>
      <c r="Q785">
        <v>1</v>
      </c>
      <c r="X785">
        <v>0.02</v>
      </c>
      <c r="Y785">
        <v>0</v>
      </c>
      <c r="Z785">
        <v>111.99</v>
      </c>
      <c r="AA785">
        <v>13.5</v>
      </c>
      <c r="AB785">
        <v>0</v>
      </c>
      <c r="AC785">
        <v>0</v>
      </c>
      <c r="AD785">
        <v>1</v>
      </c>
      <c r="AE785">
        <v>0</v>
      </c>
      <c r="AF785" t="s">
        <v>4</v>
      </c>
      <c r="AG785">
        <v>0.02</v>
      </c>
      <c r="AH785">
        <v>2</v>
      </c>
      <c r="AI785">
        <v>16484712</v>
      </c>
      <c r="AJ785">
        <v>798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ROW(Source!A427)</f>
        <v>427</v>
      </c>
      <c r="B786">
        <v>16484713</v>
      </c>
      <c r="C786">
        <v>16484709</v>
      </c>
      <c r="D786">
        <v>15249073</v>
      </c>
      <c r="E786">
        <v>1</v>
      </c>
      <c r="F786">
        <v>1</v>
      </c>
      <c r="G786">
        <v>1</v>
      </c>
      <c r="H786">
        <v>2</v>
      </c>
      <c r="I786" t="s">
        <v>698</v>
      </c>
      <c r="J786" t="s">
        <v>699</v>
      </c>
      <c r="K786" t="s">
        <v>700</v>
      </c>
      <c r="L786">
        <v>1368</v>
      </c>
      <c r="N786">
        <v>1011</v>
      </c>
      <c r="O786" t="s">
        <v>701</v>
      </c>
      <c r="P786" t="s">
        <v>701</v>
      </c>
      <c r="Q786">
        <v>1</v>
      </c>
      <c r="X786">
        <v>0.02</v>
      </c>
      <c r="Y786">
        <v>0</v>
      </c>
      <c r="Z786">
        <v>65.709999999999994</v>
      </c>
      <c r="AA786">
        <v>11.6</v>
      </c>
      <c r="AB786">
        <v>0</v>
      </c>
      <c r="AC786">
        <v>0</v>
      </c>
      <c r="AD786">
        <v>1</v>
      </c>
      <c r="AE786">
        <v>0</v>
      </c>
      <c r="AF786" t="s">
        <v>4</v>
      </c>
      <c r="AG786">
        <v>0.02</v>
      </c>
      <c r="AH786">
        <v>2</v>
      </c>
      <c r="AI786">
        <v>16484713</v>
      </c>
      <c r="AJ786">
        <v>799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ROW(Source!A427)</f>
        <v>427</v>
      </c>
      <c r="B787">
        <v>16484714</v>
      </c>
      <c r="C787">
        <v>16484709</v>
      </c>
      <c r="D787">
        <v>15167588</v>
      </c>
      <c r="E787">
        <v>1</v>
      </c>
      <c r="F787">
        <v>1</v>
      </c>
      <c r="G787">
        <v>1</v>
      </c>
      <c r="H787">
        <v>3</v>
      </c>
      <c r="I787" t="s">
        <v>887</v>
      </c>
      <c r="J787" t="s">
        <v>888</v>
      </c>
      <c r="K787" t="s">
        <v>889</v>
      </c>
      <c r="L787">
        <v>1346</v>
      </c>
      <c r="N787">
        <v>1009</v>
      </c>
      <c r="O787" t="s">
        <v>550</v>
      </c>
      <c r="P787" t="s">
        <v>550</v>
      </c>
      <c r="Q787">
        <v>1</v>
      </c>
      <c r="X787">
        <v>0.16</v>
      </c>
      <c r="Y787">
        <v>30.4</v>
      </c>
      <c r="Z787">
        <v>0</v>
      </c>
      <c r="AA787">
        <v>0</v>
      </c>
      <c r="AB787">
        <v>0</v>
      </c>
      <c r="AC787">
        <v>0</v>
      </c>
      <c r="AD787">
        <v>1</v>
      </c>
      <c r="AE787">
        <v>0</v>
      </c>
      <c r="AF787" t="s">
        <v>4</v>
      </c>
      <c r="AG787">
        <v>0.16</v>
      </c>
      <c r="AH787">
        <v>2</v>
      </c>
      <c r="AI787">
        <v>16484714</v>
      </c>
      <c r="AJ787">
        <v>800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ROW(Source!A427)</f>
        <v>427</v>
      </c>
      <c r="B788">
        <v>16484715</v>
      </c>
      <c r="C788">
        <v>16484709</v>
      </c>
      <c r="D788">
        <v>15167867</v>
      </c>
      <c r="E788">
        <v>1</v>
      </c>
      <c r="F788">
        <v>1</v>
      </c>
      <c r="G788">
        <v>1</v>
      </c>
      <c r="H788">
        <v>3</v>
      </c>
      <c r="I788" t="s">
        <v>947</v>
      </c>
      <c r="J788" t="s">
        <v>948</v>
      </c>
      <c r="K788" t="s">
        <v>949</v>
      </c>
      <c r="L788">
        <v>1348</v>
      </c>
      <c r="N788">
        <v>1009</v>
      </c>
      <c r="O788" t="s">
        <v>199</v>
      </c>
      <c r="P788" t="s">
        <v>199</v>
      </c>
      <c r="Q788">
        <v>1000</v>
      </c>
      <c r="X788">
        <v>5.9999999999999995E-4</v>
      </c>
      <c r="Y788">
        <v>1820</v>
      </c>
      <c r="Z788">
        <v>0</v>
      </c>
      <c r="AA788">
        <v>0</v>
      </c>
      <c r="AB788">
        <v>0</v>
      </c>
      <c r="AC788">
        <v>0</v>
      </c>
      <c r="AD788">
        <v>1</v>
      </c>
      <c r="AE788">
        <v>0</v>
      </c>
      <c r="AF788" t="s">
        <v>4</v>
      </c>
      <c r="AG788">
        <v>5.9999999999999995E-4</v>
      </c>
      <c r="AH788">
        <v>2</v>
      </c>
      <c r="AI788">
        <v>16484715</v>
      </c>
      <c r="AJ788">
        <v>801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ROW(Source!A427)</f>
        <v>427</v>
      </c>
      <c r="B789">
        <v>16484716</v>
      </c>
      <c r="C789">
        <v>16484709</v>
      </c>
      <c r="D789">
        <v>15203834</v>
      </c>
      <c r="E789">
        <v>1</v>
      </c>
      <c r="F789">
        <v>1</v>
      </c>
      <c r="G789">
        <v>1</v>
      </c>
      <c r="H789">
        <v>3</v>
      </c>
      <c r="I789" t="s">
        <v>893</v>
      </c>
      <c r="J789" t="s">
        <v>894</v>
      </c>
      <c r="K789" t="s">
        <v>895</v>
      </c>
      <c r="L789">
        <v>1346</v>
      </c>
      <c r="N789">
        <v>1009</v>
      </c>
      <c r="O789" t="s">
        <v>550</v>
      </c>
      <c r="P789" t="s">
        <v>550</v>
      </c>
      <c r="Q789">
        <v>1</v>
      </c>
      <c r="X789">
        <v>0.02</v>
      </c>
      <c r="Y789">
        <v>28.6</v>
      </c>
      <c r="Z789">
        <v>0</v>
      </c>
      <c r="AA789">
        <v>0</v>
      </c>
      <c r="AB789">
        <v>0</v>
      </c>
      <c r="AC789">
        <v>0</v>
      </c>
      <c r="AD789">
        <v>1</v>
      </c>
      <c r="AE789">
        <v>0</v>
      </c>
      <c r="AF789" t="s">
        <v>4</v>
      </c>
      <c r="AG789">
        <v>0.02</v>
      </c>
      <c r="AH789">
        <v>2</v>
      </c>
      <c r="AI789">
        <v>16484716</v>
      </c>
      <c r="AJ789">
        <v>802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ROW(Source!A427)</f>
        <v>427</v>
      </c>
      <c r="B790">
        <v>16484717</v>
      </c>
      <c r="C790">
        <v>16484709</v>
      </c>
      <c r="D790">
        <v>15217527</v>
      </c>
      <c r="E790">
        <v>1</v>
      </c>
      <c r="F790">
        <v>1</v>
      </c>
      <c r="G790">
        <v>1</v>
      </c>
      <c r="H790">
        <v>3</v>
      </c>
      <c r="I790" t="s">
        <v>1041</v>
      </c>
      <c r="J790" t="s">
        <v>1042</v>
      </c>
      <c r="K790" t="s">
        <v>1043</v>
      </c>
      <c r="L790">
        <v>1355</v>
      </c>
      <c r="N790">
        <v>1010</v>
      </c>
      <c r="O790" t="s">
        <v>258</v>
      </c>
      <c r="P790" t="s">
        <v>258</v>
      </c>
      <c r="Q790">
        <v>100</v>
      </c>
      <c r="X790">
        <v>0.05</v>
      </c>
      <c r="Y790">
        <v>110</v>
      </c>
      <c r="Z790">
        <v>0</v>
      </c>
      <c r="AA790">
        <v>0</v>
      </c>
      <c r="AB790">
        <v>0</v>
      </c>
      <c r="AC790">
        <v>0</v>
      </c>
      <c r="AD790">
        <v>1</v>
      </c>
      <c r="AE790">
        <v>0</v>
      </c>
      <c r="AF790" t="s">
        <v>4</v>
      </c>
      <c r="AG790">
        <v>0.05</v>
      </c>
      <c r="AH790">
        <v>2</v>
      </c>
      <c r="AI790">
        <v>16484717</v>
      </c>
      <c r="AJ790">
        <v>803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ROW(Source!A427)</f>
        <v>427</v>
      </c>
      <c r="B791">
        <v>16484718</v>
      </c>
      <c r="C791">
        <v>16484709</v>
      </c>
      <c r="D791">
        <v>15217578</v>
      </c>
      <c r="E791">
        <v>1</v>
      </c>
      <c r="F791">
        <v>1</v>
      </c>
      <c r="G791">
        <v>1</v>
      </c>
      <c r="H791">
        <v>3</v>
      </c>
      <c r="I791" t="s">
        <v>1044</v>
      </c>
      <c r="J791" t="s">
        <v>1045</v>
      </c>
      <c r="K791" t="s">
        <v>1046</v>
      </c>
      <c r="L791">
        <v>1356</v>
      </c>
      <c r="N791">
        <v>1010</v>
      </c>
      <c r="O791" t="s">
        <v>127</v>
      </c>
      <c r="P791" t="s">
        <v>127</v>
      </c>
      <c r="Q791">
        <v>1000</v>
      </c>
      <c r="X791">
        <v>1.2200000000000001E-2</v>
      </c>
      <c r="Y791">
        <v>119</v>
      </c>
      <c r="Z791">
        <v>0</v>
      </c>
      <c r="AA791">
        <v>0</v>
      </c>
      <c r="AB791">
        <v>0</v>
      </c>
      <c r="AC791">
        <v>0</v>
      </c>
      <c r="AD791">
        <v>1</v>
      </c>
      <c r="AE791">
        <v>0</v>
      </c>
      <c r="AF791" t="s">
        <v>4</v>
      </c>
      <c r="AG791">
        <v>1.2200000000000001E-2</v>
      </c>
      <c r="AH791">
        <v>2</v>
      </c>
      <c r="AI791">
        <v>16484718</v>
      </c>
      <c r="AJ791">
        <v>804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ROW(Source!A427)</f>
        <v>427</v>
      </c>
      <c r="B792">
        <v>16484719</v>
      </c>
      <c r="C792">
        <v>16484709</v>
      </c>
      <c r="D792">
        <v>15164559</v>
      </c>
      <c r="E792">
        <v>17</v>
      </c>
      <c r="F792">
        <v>1</v>
      </c>
      <c r="G792">
        <v>1</v>
      </c>
      <c r="H792">
        <v>3</v>
      </c>
      <c r="I792" t="s">
        <v>908</v>
      </c>
      <c r="J792" t="s">
        <v>4</v>
      </c>
      <c r="K792" t="s">
        <v>909</v>
      </c>
      <c r="L792">
        <v>1374</v>
      </c>
      <c r="N792">
        <v>1013</v>
      </c>
      <c r="O792" t="s">
        <v>910</v>
      </c>
      <c r="P792" t="s">
        <v>910</v>
      </c>
      <c r="Q792">
        <v>1</v>
      </c>
      <c r="X792">
        <v>1.01</v>
      </c>
      <c r="Y792">
        <v>1</v>
      </c>
      <c r="Z792">
        <v>0</v>
      </c>
      <c r="AA792">
        <v>0</v>
      </c>
      <c r="AB792">
        <v>0</v>
      </c>
      <c r="AC792">
        <v>0</v>
      </c>
      <c r="AD792">
        <v>1</v>
      </c>
      <c r="AE792">
        <v>0</v>
      </c>
      <c r="AF792" t="s">
        <v>4</v>
      </c>
      <c r="AG792">
        <v>1.01</v>
      </c>
      <c r="AH792">
        <v>2</v>
      </c>
      <c r="AI792">
        <v>16484719</v>
      </c>
      <c r="AJ792">
        <v>806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ROW(Source!A430)</f>
        <v>430</v>
      </c>
      <c r="B793">
        <v>16484737</v>
      </c>
      <c r="C793">
        <v>16484722</v>
      </c>
      <c r="D793">
        <v>15436556</v>
      </c>
      <c r="E793">
        <v>1</v>
      </c>
      <c r="F793">
        <v>1</v>
      </c>
      <c r="G793">
        <v>1</v>
      </c>
      <c r="H793">
        <v>1</v>
      </c>
      <c r="I793" t="s">
        <v>860</v>
      </c>
      <c r="J793" t="s">
        <v>4</v>
      </c>
      <c r="K793" t="s">
        <v>861</v>
      </c>
      <c r="L793">
        <v>1191</v>
      </c>
      <c r="N793">
        <v>1013</v>
      </c>
      <c r="O793" t="s">
        <v>695</v>
      </c>
      <c r="P793" t="s">
        <v>695</v>
      </c>
      <c r="Q793">
        <v>1</v>
      </c>
      <c r="X793">
        <v>0.84</v>
      </c>
      <c r="Y793">
        <v>0</v>
      </c>
      <c r="Z793">
        <v>0</v>
      </c>
      <c r="AA793">
        <v>0</v>
      </c>
      <c r="AB793">
        <v>9.6199999999999992</v>
      </c>
      <c r="AC793">
        <v>0</v>
      </c>
      <c r="AD793">
        <v>1</v>
      </c>
      <c r="AE793">
        <v>1</v>
      </c>
      <c r="AF793" t="s">
        <v>4</v>
      </c>
      <c r="AG793">
        <v>0.84</v>
      </c>
      <c r="AH793">
        <v>2</v>
      </c>
      <c r="AI793">
        <v>16484737</v>
      </c>
      <c r="AJ793">
        <v>807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ROW(Source!A430)</f>
        <v>430</v>
      </c>
      <c r="B794">
        <v>16484738</v>
      </c>
      <c r="C794">
        <v>16484722</v>
      </c>
      <c r="D794">
        <v>15165918</v>
      </c>
      <c r="E794">
        <v>1</v>
      </c>
      <c r="F794">
        <v>1</v>
      </c>
      <c r="G794">
        <v>1</v>
      </c>
      <c r="H794">
        <v>3</v>
      </c>
      <c r="I794" t="s">
        <v>1032</v>
      </c>
      <c r="J794" t="s">
        <v>1033</v>
      </c>
      <c r="K794" t="s">
        <v>1034</v>
      </c>
      <c r="L794">
        <v>1346</v>
      </c>
      <c r="N794">
        <v>1009</v>
      </c>
      <c r="O794" t="s">
        <v>550</v>
      </c>
      <c r="P794" t="s">
        <v>550</v>
      </c>
      <c r="Q794">
        <v>1</v>
      </c>
      <c r="X794">
        <v>2.0000000000000001E-4</v>
      </c>
      <c r="Y794">
        <v>27.74</v>
      </c>
      <c r="Z794">
        <v>0</v>
      </c>
      <c r="AA794">
        <v>0</v>
      </c>
      <c r="AB794">
        <v>0</v>
      </c>
      <c r="AC794">
        <v>0</v>
      </c>
      <c r="AD794">
        <v>1</v>
      </c>
      <c r="AE794">
        <v>0</v>
      </c>
      <c r="AF794" t="s">
        <v>4</v>
      </c>
      <c r="AG794">
        <v>2.0000000000000001E-4</v>
      </c>
      <c r="AH794">
        <v>2</v>
      </c>
      <c r="AI794">
        <v>16484738</v>
      </c>
      <c r="AJ794">
        <v>808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ROW(Source!A430)</f>
        <v>430</v>
      </c>
      <c r="B795">
        <v>16484739</v>
      </c>
      <c r="C795">
        <v>16484722</v>
      </c>
      <c r="D795">
        <v>15170072</v>
      </c>
      <c r="E795">
        <v>1</v>
      </c>
      <c r="F795">
        <v>1</v>
      </c>
      <c r="G795">
        <v>1</v>
      </c>
      <c r="H795">
        <v>3</v>
      </c>
      <c r="I795" t="s">
        <v>1035</v>
      </c>
      <c r="J795" t="s">
        <v>1036</v>
      </c>
      <c r="K795" t="s">
        <v>1037</v>
      </c>
      <c r="L795">
        <v>1355</v>
      </c>
      <c r="N795">
        <v>1010</v>
      </c>
      <c r="O795" t="s">
        <v>258</v>
      </c>
      <c r="P795" t="s">
        <v>258</v>
      </c>
      <c r="Q795">
        <v>100</v>
      </c>
      <c r="X795">
        <v>0.01</v>
      </c>
      <c r="Y795">
        <v>83</v>
      </c>
      <c r="Z795">
        <v>0</v>
      </c>
      <c r="AA795">
        <v>0</v>
      </c>
      <c r="AB795">
        <v>0</v>
      </c>
      <c r="AC795">
        <v>0</v>
      </c>
      <c r="AD795">
        <v>1</v>
      </c>
      <c r="AE795">
        <v>0</v>
      </c>
      <c r="AF795" t="s">
        <v>4</v>
      </c>
      <c r="AG795">
        <v>0.01</v>
      </c>
      <c r="AH795">
        <v>2</v>
      </c>
      <c r="AI795">
        <v>16484739</v>
      </c>
      <c r="AJ795">
        <v>809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ROW(Source!A430)</f>
        <v>430</v>
      </c>
      <c r="B796">
        <v>16484740</v>
      </c>
      <c r="C796">
        <v>16484722</v>
      </c>
      <c r="D796">
        <v>15171982</v>
      </c>
      <c r="E796">
        <v>1</v>
      </c>
      <c r="F796">
        <v>1</v>
      </c>
      <c r="G796">
        <v>1</v>
      </c>
      <c r="H796">
        <v>3</v>
      </c>
      <c r="I796" t="s">
        <v>841</v>
      </c>
      <c r="J796" t="s">
        <v>842</v>
      </c>
      <c r="K796" t="s">
        <v>843</v>
      </c>
      <c r="L796">
        <v>1348</v>
      </c>
      <c r="N796">
        <v>1009</v>
      </c>
      <c r="O796" t="s">
        <v>199</v>
      </c>
      <c r="P796" t="s">
        <v>199</v>
      </c>
      <c r="Q796">
        <v>1000</v>
      </c>
      <c r="X796">
        <v>1.0000000000000001E-5</v>
      </c>
      <c r="Y796">
        <v>729.98</v>
      </c>
      <c r="Z796">
        <v>0</v>
      </c>
      <c r="AA796">
        <v>0</v>
      </c>
      <c r="AB796">
        <v>0</v>
      </c>
      <c r="AC796">
        <v>0</v>
      </c>
      <c r="AD796">
        <v>1</v>
      </c>
      <c r="AE796">
        <v>0</v>
      </c>
      <c r="AF796" t="s">
        <v>4</v>
      </c>
      <c r="AG796">
        <v>1.0000000000000001E-5</v>
      </c>
      <c r="AH796">
        <v>2</v>
      </c>
      <c r="AI796">
        <v>16484740</v>
      </c>
      <c r="AJ796">
        <v>810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ROW(Source!A430)</f>
        <v>430</v>
      </c>
      <c r="B797">
        <v>16484741</v>
      </c>
      <c r="C797">
        <v>16484722</v>
      </c>
      <c r="D797">
        <v>15195043</v>
      </c>
      <c r="E797">
        <v>1</v>
      </c>
      <c r="F797">
        <v>1</v>
      </c>
      <c r="G797">
        <v>1</v>
      </c>
      <c r="H797">
        <v>3</v>
      </c>
      <c r="I797" t="s">
        <v>938</v>
      </c>
      <c r="J797" t="s">
        <v>939</v>
      </c>
      <c r="K797" t="s">
        <v>940</v>
      </c>
      <c r="L797">
        <v>1346</v>
      </c>
      <c r="N797">
        <v>1009</v>
      </c>
      <c r="O797" t="s">
        <v>550</v>
      </c>
      <c r="P797" t="s">
        <v>550</v>
      </c>
      <c r="Q797">
        <v>1</v>
      </c>
      <c r="X797">
        <v>2E-3</v>
      </c>
      <c r="Y797">
        <v>65.75</v>
      </c>
      <c r="Z797">
        <v>0</v>
      </c>
      <c r="AA797">
        <v>0</v>
      </c>
      <c r="AB797">
        <v>0</v>
      </c>
      <c r="AC797">
        <v>0</v>
      </c>
      <c r="AD797">
        <v>1</v>
      </c>
      <c r="AE797">
        <v>0</v>
      </c>
      <c r="AF797" t="s">
        <v>4</v>
      </c>
      <c r="AG797">
        <v>2E-3</v>
      </c>
      <c r="AH797">
        <v>2</v>
      </c>
      <c r="AI797">
        <v>16484741</v>
      </c>
      <c r="AJ797">
        <v>811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ROW(Source!A430)</f>
        <v>430</v>
      </c>
      <c r="B798">
        <v>16484742</v>
      </c>
      <c r="C798">
        <v>16484722</v>
      </c>
      <c r="D798">
        <v>15202502</v>
      </c>
      <c r="E798">
        <v>1</v>
      </c>
      <c r="F798">
        <v>1</v>
      </c>
      <c r="G798">
        <v>1</v>
      </c>
      <c r="H798">
        <v>3</v>
      </c>
      <c r="I798" t="s">
        <v>1038</v>
      </c>
      <c r="J798" t="s">
        <v>1039</v>
      </c>
      <c r="K798" t="s">
        <v>1040</v>
      </c>
      <c r="L798">
        <v>1346</v>
      </c>
      <c r="N798">
        <v>1009</v>
      </c>
      <c r="O798" t="s">
        <v>550</v>
      </c>
      <c r="P798" t="s">
        <v>550</v>
      </c>
      <c r="Q798">
        <v>1</v>
      </c>
      <c r="X798">
        <v>5.0000000000000001E-3</v>
      </c>
      <c r="Y798">
        <v>28.93</v>
      </c>
      <c r="Z798">
        <v>0</v>
      </c>
      <c r="AA798">
        <v>0</v>
      </c>
      <c r="AB798">
        <v>0</v>
      </c>
      <c r="AC798">
        <v>0</v>
      </c>
      <c r="AD798">
        <v>1</v>
      </c>
      <c r="AE798">
        <v>0</v>
      </c>
      <c r="AF798" t="s">
        <v>4</v>
      </c>
      <c r="AG798">
        <v>5.0000000000000001E-3</v>
      </c>
      <c r="AH798">
        <v>2</v>
      </c>
      <c r="AI798">
        <v>16484742</v>
      </c>
      <c r="AJ798">
        <v>812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ROW(Source!A430)</f>
        <v>430</v>
      </c>
      <c r="B799">
        <v>16484743</v>
      </c>
      <c r="C799">
        <v>16484722</v>
      </c>
      <c r="D799">
        <v>15164559</v>
      </c>
      <c r="E799">
        <v>17</v>
      </c>
      <c r="F799">
        <v>1</v>
      </c>
      <c r="G799">
        <v>1</v>
      </c>
      <c r="H799">
        <v>3</v>
      </c>
      <c r="I799" t="s">
        <v>908</v>
      </c>
      <c r="J799" t="s">
        <v>4</v>
      </c>
      <c r="K799" t="s">
        <v>909</v>
      </c>
      <c r="L799">
        <v>1374</v>
      </c>
      <c r="N799">
        <v>1013</v>
      </c>
      <c r="O799" t="s">
        <v>910</v>
      </c>
      <c r="P799" t="s">
        <v>910</v>
      </c>
      <c r="Q799">
        <v>1</v>
      </c>
      <c r="X799">
        <v>0.16</v>
      </c>
      <c r="Y799">
        <v>1</v>
      </c>
      <c r="Z799">
        <v>0</v>
      </c>
      <c r="AA799">
        <v>0</v>
      </c>
      <c r="AB799">
        <v>0</v>
      </c>
      <c r="AC799">
        <v>0</v>
      </c>
      <c r="AD799">
        <v>1</v>
      </c>
      <c r="AE799">
        <v>0</v>
      </c>
      <c r="AF799" t="s">
        <v>4</v>
      </c>
      <c r="AG799">
        <v>0.16</v>
      </c>
      <c r="AH799">
        <v>2</v>
      </c>
      <c r="AI799">
        <v>16484743</v>
      </c>
      <c r="AJ799">
        <v>814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ROW(Source!A431)</f>
        <v>431</v>
      </c>
      <c r="B800">
        <v>16484737</v>
      </c>
      <c r="C800">
        <v>16484722</v>
      </c>
      <c r="D800">
        <v>15436556</v>
      </c>
      <c r="E800">
        <v>1</v>
      </c>
      <c r="F800">
        <v>1</v>
      </c>
      <c r="G800">
        <v>1</v>
      </c>
      <c r="H800">
        <v>1</v>
      </c>
      <c r="I800" t="s">
        <v>860</v>
      </c>
      <c r="J800" t="s">
        <v>4</v>
      </c>
      <c r="K800" t="s">
        <v>861</v>
      </c>
      <c r="L800">
        <v>1191</v>
      </c>
      <c r="N800">
        <v>1013</v>
      </c>
      <c r="O800" t="s">
        <v>695</v>
      </c>
      <c r="P800" t="s">
        <v>695</v>
      </c>
      <c r="Q800">
        <v>1</v>
      </c>
      <c r="X800">
        <v>0.84</v>
      </c>
      <c r="Y800">
        <v>0</v>
      </c>
      <c r="Z800">
        <v>0</v>
      </c>
      <c r="AA800">
        <v>0</v>
      </c>
      <c r="AB800">
        <v>9.6199999999999992</v>
      </c>
      <c r="AC800">
        <v>0</v>
      </c>
      <c r="AD800">
        <v>1</v>
      </c>
      <c r="AE800">
        <v>1</v>
      </c>
      <c r="AF800" t="s">
        <v>4</v>
      </c>
      <c r="AG800">
        <v>0.84</v>
      </c>
      <c r="AH800">
        <v>2</v>
      </c>
      <c r="AI800">
        <v>16484737</v>
      </c>
      <c r="AJ800">
        <v>815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ROW(Source!A431)</f>
        <v>431</v>
      </c>
      <c r="B801">
        <v>16484738</v>
      </c>
      <c r="C801">
        <v>16484722</v>
      </c>
      <c r="D801">
        <v>15165918</v>
      </c>
      <c r="E801">
        <v>1</v>
      </c>
      <c r="F801">
        <v>1</v>
      </c>
      <c r="G801">
        <v>1</v>
      </c>
      <c r="H801">
        <v>3</v>
      </c>
      <c r="I801" t="s">
        <v>1032</v>
      </c>
      <c r="J801" t="s">
        <v>1033</v>
      </c>
      <c r="K801" t="s">
        <v>1034</v>
      </c>
      <c r="L801">
        <v>1346</v>
      </c>
      <c r="N801">
        <v>1009</v>
      </c>
      <c r="O801" t="s">
        <v>550</v>
      </c>
      <c r="P801" t="s">
        <v>550</v>
      </c>
      <c r="Q801">
        <v>1</v>
      </c>
      <c r="X801">
        <v>2.0000000000000001E-4</v>
      </c>
      <c r="Y801">
        <v>27.74</v>
      </c>
      <c r="Z801">
        <v>0</v>
      </c>
      <c r="AA801">
        <v>0</v>
      </c>
      <c r="AB801">
        <v>0</v>
      </c>
      <c r="AC801">
        <v>0</v>
      </c>
      <c r="AD801">
        <v>1</v>
      </c>
      <c r="AE801">
        <v>0</v>
      </c>
      <c r="AF801" t="s">
        <v>4</v>
      </c>
      <c r="AG801">
        <v>2.0000000000000001E-4</v>
      </c>
      <c r="AH801">
        <v>2</v>
      </c>
      <c r="AI801">
        <v>16484738</v>
      </c>
      <c r="AJ801">
        <v>816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ROW(Source!A431)</f>
        <v>431</v>
      </c>
      <c r="B802">
        <v>16484739</v>
      </c>
      <c r="C802">
        <v>16484722</v>
      </c>
      <c r="D802">
        <v>15170072</v>
      </c>
      <c r="E802">
        <v>1</v>
      </c>
      <c r="F802">
        <v>1</v>
      </c>
      <c r="G802">
        <v>1</v>
      </c>
      <c r="H802">
        <v>3</v>
      </c>
      <c r="I802" t="s">
        <v>1035</v>
      </c>
      <c r="J802" t="s">
        <v>1036</v>
      </c>
      <c r="K802" t="s">
        <v>1037</v>
      </c>
      <c r="L802">
        <v>1355</v>
      </c>
      <c r="N802">
        <v>1010</v>
      </c>
      <c r="O802" t="s">
        <v>258</v>
      </c>
      <c r="P802" t="s">
        <v>258</v>
      </c>
      <c r="Q802">
        <v>100</v>
      </c>
      <c r="X802">
        <v>0.01</v>
      </c>
      <c r="Y802">
        <v>83</v>
      </c>
      <c r="Z802">
        <v>0</v>
      </c>
      <c r="AA802">
        <v>0</v>
      </c>
      <c r="AB802">
        <v>0</v>
      </c>
      <c r="AC802">
        <v>0</v>
      </c>
      <c r="AD802">
        <v>1</v>
      </c>
      <c r="AE802">
        <v>0</v>
      </c>
      <c r="AF802" t="s">
        <v>4</v>
      </c>
      <c r="AG802">
        <v>0.01</v>
      </c>
      <c r="AH802">
        <v>2</v>
      </c>
      <c r="AI802">
        <v>16484739</v>
      </c>
      <c r="AJ802">
        <v>817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ROW(Source!A431)</f>
        <v>431</v>
      </c>
      <c r="B803">
        <v>16484740</v>
      </c>
      <c r="C803">
        <v>16484722</v>
      </c>
      <c r="D803">
        <v>15171982</v>
      </c>
      <c r="E803">
        <v>1</v>
      </c>
      <c r="F803">
        <v>1</v>
      </c>
      <c r="G803">
        <v>1</v>
      </c>
      <c r="H803">
        <v>3</v>
      </c>
      <c r="I803" t="s">
        <v>841</v>
      </c>
      <c r="J803" t="s">
        <v>842</v>
      </c>
      <c r="K803" t="s">
        <v>843</v>
      </c>
      <c r="L803">
        <v>1348</v>
      </c>
      <c r="N803">
        <v>1009</v>
      </c>
      <c r="O803" t="s">
        <v>199</v>
      </c>
      <c r="P803" t="s">
        <v>199</v>
      </c>
      <c r="Q803">
        <v>1000</v>
      </c>
      <c r="X803">
        <v>1.0000000000000001E-5</v>
      </c>
      <c r="Y803">
        <v>729.98</v>
      </c>
      <c r="Z803">
        <v>0</v>
      </c>
      <c r="AA803">
        <v>0</v>
      </c>
      <c r="AB803">
        <v>0</v>
      </c>
      <c r="AC803">
        <v>0</v>
      </c>
      <c r="AD803">
        <v>1</v>
      </c>
      <c r="AE803">
        <v>0</v>
      </c>
      <c r="AF803" t="s">
        <v>4</v>
      </c>
      <c r="AG803">
        <v>1.0000000000000001E-5</v>
      </c>
      <c r="AH803">
        <v>2</v>
      </c>
      <c r="AI803">
        <v>16484740</v>
      </c>
      <c r="AJ803">
        <v>818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ROW(Source!A431)</f>
        <v>431</v>
      </c>
      <c r="B804">
        <v>16484741</v>
      </c>
      <c r="C804">
        <v>16484722</v>
      </c>
      <c r="D804">
        <v>15195043</v>
      </c>
      <c r="E804">
        <v>1</v>
      </c>
      <c r="F804">
        <v>1</v>
      </c>
      <c r="G804">
        <v>1</v>
      </c>
      <c r="H804">
        <v>3</v>
      </c>
      <c r="I804" t="s">
        <v>938</v>
      </c>
      <c r="J804" t="s">
        <v>939</v>
      </c>
      <c r="K804" t="s">
        <v>940</v>
      </c>
      <c r="L804">
        <v>1346</v>
      </c>
      <c r="N804">
        <v>1009</v>
      </c>
      <c r="O804" t="s">
        <v>550</v>
      </c>
      <c r="P804" t="s">
        <v>550</v>
      </c>
      <c r="Q804">
        <v>1</v>
      </c>
      <c r="X804">
        <v>2E-3</v>
      </c>
      <c r="Y804">
        <v>65.75</v>
      </c>
      <c r="Z804">
        <v>0</v>
      </c>
      <c r="AA804">
        <v>0</v>
      </c>
      <c r="AB804">
        <v>0</v>
      </c>
      <c r="AC804">
        <v>0</v>
      </c>
      <c r="AD804">
        <v>1</v>
      </c>
      <c r="AE804">
        <v>0</v>
      </c>
      <c r="AF804" t="s">
        <v>4</v>
      </c>
      <c r="AG804">
        <v>2E-3</v>
      </c>
      <c r="AH804">
        <v>2</v>
      </c>
      <c r="AI804">
        <v>16484741</v>
      </c>
      <c r="AJ804">
        <v>819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ROW(Source!A431)</f>
        <v>431</v>
      </c>
      <c r="B805">
        <v>16484742</v>
      </c>
      <c r="C805">
        <v>16484722</v>
      </c>
      <c r="D805">
        <v>15202502</v>
      </c>
      <c r="E805">
        <v>1</v>
      </c>
      <c r="F805">
        <v>1</v>
      </c>
      <c r="G805">
        <v>1</v>
      </c>
      <c r="H805">
        <v>3</v>
      </c>
      <c r="I805" t="s">
        <v>1038</v>
      </c>
      <c r="J805" t="s">
        <v>1039</v>
      </c>
      <c r="K805" t="s">
        <v>1040</v>
      </c>
      <c r="L805">
        <v>1346</v>
      </c>
      <c r="N805">
        <v>1009</v>
      </c>
      <c r="O805" t="s">
        <v>550</v>
      </c>
      <c r="P805" t="s">
        <v>550</v>
      </c>
      <c r="Q805">
        <v>1</v>
      </c>
      <c r="X805">
        <v>5.0000000000000001E-3</v>
      </c>
      <c r="Y805">
        <v>28.93</v>
      </c>
      <c r="Z805">
        <v>0</v>
      </c>
      <c r="AA805">
        <v>0</v>
      </c>
      <c r="AB805">
        <v>0</v>
      </c>
      <c r="AC805">
        <v>0</v>
      </c>
      <c r="AD805">
        <v>1</v>
      </c>
      <c r="AE805">
        <v>0</v>
      </c>
      <c r="AF805" t="s">
        <v>4</v>
      </c>
      <c r="AG805">
        <v>5.0000000000000001E-3</v>
      </c>
      <c r="AH805">
        <v>2</v>
      </c>
      <c r="AI805">
        <v>16484742</v>
      </c>
      <c r="AJ805">
        <v>820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ROW(Source!A431)</f>
        <v>431</v>
      </c>
      <c r="B806">
        <v>16484743</v>
      </c>
      <c r="C806">
        <v>16484722</v>
      </c>
      <c r="D806">
        <v>15164559</v>
      </c>
      <c r="E806">
        <v>17</v>
      </c>
      <c r="F806">
        <v>1</v>
      </c>
      <c r="G806">
        <v>1</v>
      </c>
      <c r="H806">
        <v>3</v>
      </c>
      <c r="I806" t="s">
        <v>908</v>
      </c>
      <c r="J806" t="s">
        <v>4</v>
      </c>
      <c r="K806" t="s">
        <v>909</v>
      </c>
      <c r="L806">
        <v>1374</v>
      </c>
      <c r="N806">
        <v>1013</v>
      </c>
      <c r="O806" t="s">
        <v>910</v>
      </c>
      <c r="P806" t="s">
        <v>910</v>
      </c>
      <c r="Q806">
        <v>1</v>
      </c>
      <c r="X806">
        <v>0.16</v>
      </c>
      <c r="Y806">
        <v>1</v>
      </c>
      <c r="Z806">
        <v>0</v>
      </c>
      <c r="AA806">
        <v>0</v>
      </c>
      <c r="AB806">
        <v>0</v>
      </c>
      <c r="AC806">
        <v>0</v>
      </c>
      <c r="AD806">
        <v>1</v>
      </c>
      <c r="AE806">
        <v>0</v>
      </c>
      <c r="AF806" t="s">
        <v>4</v>
      </c>
      <c r="AG806">
        <v>0.16</v>
      </c>
      <c r="AH806">
        <v>2</v>
      </c>
      <c r="AI806">
        <v>16484743</v>
      </c>
      <c r="AJ806">
        <v>822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ROW(Source!A476)</f>
        <v>476</v>
      </c>
      <c r="B807">
        <v>16672878</v>
      </c>
      <c r="C807">
        <v>16672870</v>
      </c>
      <c r="D807">
        <v>15435721</v>
      </c>
      <c r="E807">
        <v>1</v>
      </c>
      <c r="F807">
        <v>1</v>
      </c>
      <c r="G807">
        <v>1</v>
      </c>
      <c r="H807">
        <v>1</v>
      </c>
      <c r="I807" t="s">
        <v>911</v>
      </c>
      <c r="J807" t="s">
        <v>4</v>
      </c>
      <c r="K807" t="s">
        <v>912</v>
      </c>
      <c r="L807">
        <v>1191</v>
      </c>
      <c r="N807">
        <v>1013</v>
      </c>
      <c r="O807" t="s">
        <v>695</v>
      </c>
      <c r="P807" t="s">
        <v>695</v>
      </c>
      <c r="Q807">
        <v>1</v>
      </c>
      <c r="X807">
        <v>20.329999999999998</v>
      </c>
      <c r="Y807">
        <v>0</v>
      </c>
      <c r="Z807">
        <v>0</v>
      </c>
      <c r="AA807">
        <v>0</v>
      </c>
      <c r="AB807">
        <v>9.51</v>
      </c>
      <c r="AC807">
        <v>0</v>
      </c>
      <c r="AD807">
        <v>1</v>
      </c>
      <c r="AE807">
        <v>1</v>
      </c>
      <c r="AF807" t="s">
        <v>4</v>
      </c>
      <c r="AG807">
        <v>20.329999999999998</v>
      </c>
      <c r="AH807">
        <v>2</v>
      </c>
      <c r="AI807">
        <v>16672871</v>
      </c>
      <c r="AJ807">
        <v>823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ROW(Source!A476)</f>
        <v>476</v>
      </c>
      <c r="B808">
        <v>16672879</v>
      </c>
      <c r="C808">
        <v>16672870</v>
      </c>
      <c r="D808">
        <v>15430395</v>
      </c>
      <c r="E808">
        <v>1</v>
      </c>
      <c r="F808">
        <v>1</v>
      </c>
      <c r="G808">
        <v>1</v>
      </c>
      <c r="H808">
        <v>1</v>
      </c>
      <c r="I808" t="s">
        <v>696</v>
      </c>
      <c r="J808" t="s">
        <v>4</v>
      </c>
      <c r="K808" t="s">
        <v>697</v>
      </c>
      <c r="L808">
        <v>1191</v>
      </c>
      <c r="N808">
        <v>1013</v>
      </c>
      <c r="O808" t="s">
        <v>695</v>
      </c>
      <c r="P808" t="s">
        <v>695</v>
      </c>
      <c r="Q808">
        <v>1</v>
      </c>
      <c r="X808">
        <v>0.01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1</v>
      </c>
      <c r="AE808">
        <v>2</v>
      </c>
      <c r="AF808" t="s">
        <v>4</v>
      </c>
      <c r="AG808">
        <v>0.01</v>
      </c>
      <c r="AH808">
        <v>2</v>
      </c>
      <c r="AI808">
        <v>16672872</v>
      </c>
      <c r="AJ808">
        <v>824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ROW(Source!A476)</f>
        <v>476</v>
      </c>
      <c r="B809">
        <v>16672880</v>
      </c>
      <c r="C809">
        <v>16672870</v>
      </c>
      <c r="D809">
        <v>15247974</v>
      </c>
      <c r="E809">
        <v>1</v>
      </c>
      <c r="F809">
        <v>1</v>
      </c>
      <c r="G809">
        <v>1</v>
      </c>
      <c r="H809">
        <v>2</v>
      </c>
      <c r="I809" t="s">
        <v>716</v>
      </c>
      <c r="J809" t="s">
        <v>717</v>
      </c>
      <c r="K809" t="s">
        <v>718</v>
      </c>
      <c r="L809">
        <v>1368</v>
      </c>
      <c r="N809">
        <v>1011</v>
      </c>
      <c r="O809" t="s">
        <v>701</v>
      </c>
      <c r="P809" t="s">
        <v>701</v>
      </c>
      <c r="Q809">
        <v>1</v>
      </c>
      <c r="X809">
        <v>0.01</v>
      </c>
      <c r="Y809">
        <v>0</v>
      </c>
      <c r="Z809">
        <v>31.26</v>
      </c>
      <c r="AA809">
        <v>13.5</v>
      </c>
      <c r="AB809">
        <v>0</v>
      </c>
      <c r="AC809">
        <v>0</v>
      </c>
      <c r="AD809">
        <v>1</v>
      </c>
      <c r="AE809">
        <v>0</v>
      </c>
      <c r="AF809" t="s">
        <v>4</v>
      </c>
      <c r="AG809">
        <v>0.01</v>
      </c>
      <c r="AH809">
        <v>2</v>
      </c>
      <c r="AI809">
        <v>16672873</v>
      </c>
      <c r="AJ809">
        <v>825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ROW(Source!A476)</f>
        <v>476</v>
      </c>
      <c r="B810">
        <v>16672881</v>
      </c>
      <c r="C810">
        <v>16672870</v>
      </c>
      <c r="D810">
        <v>15170076</v>
      </c>
      <c r="E810">
        <v>1</v>
      </c>
      <c r="F810">
        <v>1</v>
      </c>
      <c r="G810">
        <v>1</v>
      </c>
      <c r="H810">
        <v>3</v>
      </c>
      <c r="I810" t="s">
        <v>913</v>
      </c>
      <c r="J810" t="s">
        <v>914</v>
      </c>
      <c r="K810" t="s">
        <v>915</v>
      </c>
      <c r="L810">
        <v>1356</v>
      </c>
      <c r="N810">
        <v>1010</v>
      </c>
      <c r="O810" t="s">
        <v>127</v>
      </c>
      <c r="P810" t="s">
        <v>127</v>
      </c>
      <c r="Q810">
        <v>1000</v>
      </c>
      <c r="X810">
        <v>0.4</v>
      </c>
      <c r="Y810">
        <v>180</v>
      </c>
      <c r="Z810">
        <v>0</v>
      </c>
      <c r="AA810">
        <v>0</v>
      </c>
      <c r="AB810">
        <v>0</v>
      </c>
      <c r="AC810">
        <v>0</v>
      </c>
      <c r="AD810">
        <v>1</v>
      </c>
      <c r="AE810">
        <v>0</v>
      </c>
      <c r="AF810" t="s">
        <v>4</v>
      </c>
      <c r="AG810">
        <v>0.4</v>
      </c>
      <c r="AH810">
        <v>2</v>
      </c>
      <c r="AI810">
        <v>16672874</v>
      </c>
      <c r="AJ810">
        <v>826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ROW(Source!A476)</f>
        <v>476</v>
      </c>
      <c r="B811">
        <v>16672882</v>
      </c>
      <c r="C811">
        <v>16672870</v>
      </c>
      <c r="D811">
        <v>15170438</v>
      </c>
      <c r="E811">
        <v>1</v>
      </c>
      <c r="F811">
        <v>1</v>
      </c>
      <c r="G811">
        <v>1</v>
      </c>
      <c r="H811">
        <v>3</v>
      </c>
      <c r="I811" t="s">
        <v>916</v>
      </c>
      <c r="J811" t="s">
        <v>917</v>
      </c>
      <c r="K811" t="s">
        <v>918</v>
      </c>
      <c r="L811">
        <v>1348</v>
      </c>
      <c r="N811">
        <v>1009</v>
      </c>
      <c r="O811" t="s">
        <v>199</v>
      </c>
      <c r="P811" t="s">
        <v>199</v>
      </c>
      <c r="Q811">
        <v>1000</v>
      </c>
      <c r="X811">
        <v>1.4E-3</v>
      </c>
      <c r="Y811">
        <v>12430</v>
      </c>
      <c r="Z811">
        <v>0</v>
      </c>
      <c r="AA811">
        <v>0</v>
      </c>
      <c r="AB811">
        <v>0</v>
      </c>
      <c r="AC811">
        <v>0</v>
      </c>
      <c r="AD811">
        <v>1</v>
      </c>
      <c r="AE811">
        <v>0</v>
      </c>
      <c r="AF811" t="s">
        <v>4</v>
      </c>
      <c r="AG811">
        <v>1.4E-3</v>
      </c>
      <c r="AH811">
        <v>2</v>
      </c>
      <c r="AI811">
        <v>16672875</v>
      </c>
      <c r="AJ811">
        <v>827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ROW(Source!A476)</f>
        <v>476</v>
      </c>
      <c r="B812">
        <v>16672883</v>
      </c>
      <c r="C812">
        <v>16672870</v>
      </c>
      <c r="D812">
        <v>15164559</v>
      </c>
      <c r="E812">
        <v>17</v>
      </c>
      <c r="F812">
        <v>1</v>
      </c>
      <c r="G812">
        <v>1</v>
      </c>
      <c r="H812">
        <v>3</v>
      </c>
      <c r="I812" t="s">
        <v>908</v>
      </c>
      <c r="J812" t="s">
        <v>4</v>
      </c>
      <c r="K812" t="s">
        <v>909</v>
      </c>
      <c r="L812">
        <v>1374</v>
      </c>
      <c r="N812">
        <v>1013</v>
      </c>
      <c r="O812" t="s">
        <v>910</v>
      </c>
      <c r="P812" t="s">
        <v>910</v>
      </c>
      <c r="Q812">
        <v>1</v>
      </c>
      <c r="X812">
        <v>3.87</v>
      </c>
      <c r="Y812">
        <v>1</v>
      </c>
      <c r="Z812">
        <v>0</v>
      </c>
      <c r="AA812">
        <v>0</v>
      </c>
      <c r="AB812">
        <v>0</v>
      </c>
      <c r="AC812">
        <v>0</v>
      </c>
      <c r="AD812">
        <v>1</v>
      </c>
      <c r="AE812">
        <v>0</v>
      </c>
      <c r="AF812" t="s">
        <v>4</v>
      </c>
      <c r="AG812">
        <v>3.87</v>
      </c>
      <c r="AH812">
        <v>2</v>
      </c>
      <c r="AI812">
        <v>16672877</v>
      </c>
      <c r="AJ812">
        <v>829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ROW(Source!A477)</f>
        <v>477</v>
      </c>
      <c r="B813">
        <v>16672878</v>
      </c>
      <c r="C813">
        <v>16672870</v>
      </c>
      <c r="D813">
        <v>15435721</v>
      </c>
      <c r="E813">
        <v>1</v>
      </c>
      <c r="F813">
        <v>1</v>
      </c>
      <c r="G813">
        <v>1</v>
      </c>
      <c r="H813">
        <v>1</v>
      </c>
      <c r="I813" t="s">
        <v>911</v>
      </c>
      <c r="J813" t="s">
        <v>4</v>
      </c>
      <c r="K813" t="s">
        <v>912</v>
      </c>
      <c r="L813">
        <v>1191</v>
      </c>
      <c r="N813">
        <v>1013</v>
      </c>
      <c r="O813" t="s">
        <v>695</v>
      </c>
      <c r="P813" t="s">
        <v>695</v>
      </c>
      <c r="Q813">
        <v>1</v>
      </c>
      <c r="X813">
        <v>20.329999999999998</v>
      </c>
      <c r="Y813">
        <v>0</v>
      </c>
      <c r="Z813">
        <v>0</v>
      </c>
      <c r="AA813">
        <v>0</v>
      </c>
      <c r="AB813">
        <v>9.51</v>
      </c>
      <c r="AC813">
        <v>0</v>
      </c>
      <c r="AD813">
        <v>1</v>
      </c>
      <c r="AE813">
        <v>1</v>
      </c>
      <c r="AF813" t="s">
        <v>4</v>
      </c>
      <c r="AG813">
        <v>20.329999999999998</v>
      </c>
      <c r="AH813">
        <v>2</v>
      </c>
      <c r="AI813">
        <v>16672871</v>
      </c>
      <c r="AJ813">
        <v>830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ROW(Source!A477)</f>
        <v>477</v>
      </c>
      <c r="B814">
        <v>16672879</v>
      </c>
      <c r="C814">
        <v>16672870</v>
      </c>
      <c r="D814">
        <v>15430395</v>
      </c>
      <c r="E814">
        <v>1</v>
      </c>
      <c r="F814">
        <v>1</v>
      </c>
      <c r="G814">
        <v>1</v>
      </c>
      <c r="H814">
        <v>1</v>
      </c>
      <c r="I814" t="s">
        <v>696</v>
      </c>
      <c r="J814" t="s">
        <v>4</v>
      </c>
      <c r="K814" t="s">
        <v>697</v>
      </c>
      <c r="L814">
        <v>1191</v>
      </c>
      <c r="N814">
        <v>1013</v>
      </c>
      <c r="O814" t="s">
        <v>695</v>
      </c>
      <c r="P814" t="s">
        <v>695</v>
      </c>
      <c r="Q814">
        <v>1</v>
      </c>
      <c r="X814">
        <v>0.01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1</v>
      </c>
      <c r="AE814">
        <v>2</v>
      </c>
      <c r="AF814" t="s">
        <v>4</v>
      </c>
      <c r="AG814">
        <v>0.01</v>
      </c>
      <c r="AH814">
        <v>2</v>
      </c>
      <c r="AI814">
        <v>16672872</v>
      </c>
      <c r="AJ814">
        <v>831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ROW(Source!A477)</f>
        <v>477</v>
      </c>
      <c r="B815">
        <v>16672880</v>
      </c>
      <c r="C815">
        <v>16672870</v>
      </c>
      <c r="D815">
        <v>15247974</v>
      </c>
      <c r="E815">
        <v>1</v>
      </c>
      <c r="F815">
        <v>1</v>
      </c>
      <c r="G815">
        <v>1</v>
      </c>
      <c r="H815">
        <v>2</v>
      </c>
      <c r="I815" t="s">
        <v>716</v>
      </c>
      <c r="J815" t="s">
        <v>717</v>
      </c>
      <c r="K815" t="s">
        <v>718</v>
      </c>
      <c r="L815">
        <v>1368</v>
      </c>
      <c r="N815">
        <v>1011</v>
      </c>
      <c r="O815" t="s">
        <v>701</v>
      </c>
      <c r="P815" t="s">
        <v>701</v>
      </c>
      <c r="Q815">
        <v>1</v>
      </c>
      <c r="X815">
        <v>0.01</v>
      </c>
      <c r="Y815">
        <v>0</v>
      </c>
      <c r="Z815">
        <v>31.26</v>
      </c>
      <c r="AA815">
        <v>13.5</v>
      </c>
      <c r="AB815">
        <v>0</v>
      </c>
      <c r="AC815">
        <v>0</v>
      </c>
      <c r="AD815">
        <v>1</v>
      </c>
      <c r="AE815">
        <v>0</v>
      </c>
      <c r="AF815" t="s">
        <v>4</v>
      </c>
      <c r="AG815">
        <v>0.01</v>
      </c>
      <c r="AH815">
        <v>2</v>
      </c>
      <c r="AI815">
        <v>16672873</v>
      </c>
      <c r="AJ815">
        <v>832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ROW(Source!A477)</f>
        <v>477</v>
      </c>
      <c r="B816">
        <v>16672881</v>
      </c>
      <c r="C816">
        <v>16672870</v>
      </c>
      <c r="D816">
        <v>15170076</v>
      </c>
      <c r="E816">
        <v>1</v>
      </c>
      <c r="F816">
        <v>1</v>
      </c>
      <c r="G816">
        <v>1</v>
      </c>
      <c r="H816">
        <v>3</v>
      </c>
      <c r="I816" t="s">
        <v>913</v>
      </c>
      <c r="J816" t="s">
        <v>914</v>
      </c>
      <c r="K816" t="s">
        <v>915</v>
      </c>
      <c r="L816">
        <v>1356</v>
      </c>
      <c r="N816">
        <v>1010</v>
      </c>
      <c r="O816" t="s">
        <v>127</v>
      </c>
      <c r="P816" t="s">
        <v>127</v>
      </c>
      <c r="Q816">
        <v>1000</v>
      </c>
      <c r="X816">
        <v>0.4</v>
      </c>
      <c r="Y816">
        <v>180</v>
      </c>
      <c r="Z816">
        <v>0</v>
      </c>
      <c r="AA816">
        <v>0</v>
      </c>
      <c r="AB816">
        <v>0</v>
      </c>
      <c r="AC816">
        <v>0</v>
      </c>
      <c r="AD816">
        <v>1</v>
      </c>
      <c r="AE816">
        <v>0</v>
      </c>
      <c r="AF816" t="s">
        <v>4</v>
      </c>
      <c r="AG816">
        <v>0.4</v>
      </c>
      <c r="AH816">
        <v>2</v>
      </c>
      <c r="AI816">
        <v>16672874</v>
      </c>
      <c r="AJ816">
        <v>833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ROW(Source!A477)</f>
        <v>477</v>
      </c>
      <c r="B817">
        <v>16672882</v>
      </c>
      <c r="C817">
        <v>16672870</v>
      </c>
      <c r="D817">
        <v>15170438</v>
      </c>
      <c r="E817">
        <v>1</v>
      </c>
      <c r="F817">
        <v>1</v>
      </c>
      <c r="G817">
        <v>1</v>
      </c>
      <c r="H817">
        <v>3</v>
      </c>
      <c r="I817" t="s">
        <v>916</v>
      </c>
      <c r="J817" t="s">
        <v>917</v>
      </c>
      <c r="K817" t="s">
        <v>918</v>
      </c>
      <c r="L817">
        <v>1348</v>
      </c>
      <c r="N817">
        <v>1009</v>
      </c>
      <c r="O817" t="s">
        <v>199</v>
      </c>
      <c r="P817" t="s">
        <v>199</v>
      </c>
      <c r="Q817">
        <v>1000</v>
      </c>
      <c r="X817">
        <v>1.4E-3</v>
      </c>
      <c r="Y817">
        <v>12430</v>
      </c>
      <c r="Z817">
        <v>0</v>
      </c>
      <c r="AA817">
        <v>0</v>
      </c>
      <c r="AB817">
        <v>0</v>
      </c>
      <c r="AC817">
        <v>0</v>
      </c>
      <c r="AD817">
        <v>1</v>
      </c>
      <c r="AE817">
        <v>0</v>
      </c>
      <c r="AF817" t="s">
        <v>4</v>
      </c>
      <c r="AG817">
        <v>1.4E-3</v>
      </c>
      <c r="AH817">
        <v>2</v>
      </c>
      <c r="AI817">
        <v>16672875</v>
      </c>
      <c r="AJ817">
        <v>834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ROW(Source!A477)</f>
        <v>477</v>
      </c>
      <c r="B818">
        <v>16672883</v>
      </c>
      <c r="C818">
        <v>16672870</v>
      </c>
      <c r="D818">
        <v>15164559</v>
      </c>
      <c r="E818">
        <v>17</v>
      </c>
      <c r="F818">
        <v>1</v>
      </c>
      <c r="G818">
        <v>1</v>
      </c>
      <c r="H818">
        <v>3</v>
      </c>
      <c r="I818" t="s">
        <v>908</v>
      </c>
      <c r="J818" t="s">
        <v>4</v>
      </c>
      <c r="K818" t="s">
        <v>909</v>
      </c>
      <c r="L818">
        <v>1374</v>
      </c>
      <c r="N818">
        <v>1013</v>
      </c>
      <c r="O818" t="s">
        <v>910</v>
      </c>
      <c r="P818" t="s">
        <v>910</v>
      </c>
      <c r="Q818">
        <v>1</v>
      </c>
      <c r="X818">
        <v>3.87</v>
      </c>
      <c r="Y818">
        <v>1</v>
      </c>
      <c r="Z818">
        <v>0</v>
      </c>
      <c r="AA818">
        <v>0</v>
      </c>
      <c r="AB818">
        <v>0</v>
      </c>
      <c r="AC818">
        <v>0</v>
      </c>
      <c r="AD818">
        <v>1</v>
      </c>
      <c r="AE818">
        <v>0</v>
      </c>
      <c r="AF818" t="s">
        <v>4</v>
      </c>
      <c r="AG818">
        <v>3.87</v>
      </c>
      <c r="AH818">
        <v>2</v>
      </c>
      <c r="AI818">
        <v>16672877</v>
      </c>
      <c r="AJ818">
        <v>836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ROW(Source!A480)</f>
        <v>480</v>
      </c>
      <c r="B819">
        <v>16672859</v>
      </c>
      <c r="C819">
        <v>16672858</v>
      </c>
      <c r="D819">
        <v>15442878</v>
      </c>
      <c r="E819">
        <v>1</v>
      </c>
      <c r="F819">
        <v>1</v>
      </c>
      <c r="G819">
        <v>1</v>
      </c>
      <c r="H819">
        <v>1</v>
      </c>
      <c r="I819" t="s">
        <v>1047</v>
      </c>
      <c r="J819" t="s">
        <v>4</v>
      </c>
      <c r="K819" t="s">
        <v>1048</v>
      </c>
      <c r="L819">
        <v>1191</v>
      </c>
      <c r="N819">
        <v>1013</v>
      </c>
      <c r="O819" t="s">
        <v>695</v>
      </c>
      <c r="P819" t="s">
        <v>695</v>
      </c>
      <c r="Q819">
        <v>1</v>
      </c>
      <c r="X819">
        <v>0.9</v>
      </c>
      <c r="Y819">
        <v>0</v>
      </c>
      <c r="Z819">
        <v>0</v>
      </c>
      <c r="AA819">
        <v>0</v>
      </c>
      <c r="AB819">
        <v>10.5</v>
      </c>
      <c r="AC819">
        <v>0</v>
      </c>
      <c r="AD819">
        <v>1</v>
      </c>
      <c r="AE819">
        <v>1</v>
      </c>
      <c r="AF819" t="s">
        <v>4</v>
      </c>
      <c r="AG819">
        <v>0.9</v>
      </c>
      <c r="AH819">
        <v>2</v>
      </c>
      <c r="AI819">
        <v>16672859</v>
      </c>
      <c r="AJ819">
        <v>837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ROW(Source!A480)</f>
        <v>480</v>
      </c>
      <c r="B820">
        <v>16672860</v>
      </c>
      <c r="C820">
        <v>16672858</v>
      </c>
      <c r="D820">
        <v>15430395</v>
      </c>
      <c r="E820">
        <v>1</v>
      </c>
      <c r="F820">
        <v>1</v>
      </c>
      <c r="G820">
        <v>1</v>
      </c>
      <c r="H820">
        <v>1</v>
      </c>
      <c r="I820" t="s">
        <v>696</v>
      </c>
      <c r="J820" t="s">
        <v>4</v>
      </c>
      <c r="K820" t="s">
        <v>697</v>
      </c>
      <c r="L820">
        <v>1191</v>
      </c>
      <c r="N820">
        <v>1013</v>
      </c>
      <c r="O820" t="s">
        <v>695</v>
      </c>
      <c r="P820" t="s">
        <v>695</v>
      </c>
      <c r="Q820">
        <v>1</v>
      </c>
      <c r="X820">
        <v>0.2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1</v>
      </c>
      <c r="AE820">
        <v>2</v>
      </c>
      <c r="AF820" t="s">
        <v>4</v>
      </c>
      <c r="AG820">
        <v>0.2</v>
      </c>
      <c r="AH820">
        <v>2</v>
      </c>
      <c r="AI820">
        <v>16672860</v>
      </c>
      <c r="AJ820">
        <v>838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ROW(Source!A480)</f>
        <v>480</v>
      </c>
      <c r="B821">
        <v>16672861</v>
      </c>
      <c r="C821">
        <v>16672858</v>
      </c>
      <c r="D821">
        <v>15247680</v>
      </c>
      <c r="E821">
        <v>1</v>
      </c>
      <c r="F821">
        <v>1</v>
      </c>
      <c r="G821">
        <v>1</v>
      </c>
      <c r="H821">
        <v>2</v>
      </c>
      <c r="I821" t="s">
        <v>726</v>
      </c>
      <c r="J821" t="s">
        <v>727</v>
      </c>
      <c r="K821" t="s">
        <v>728</v>
      </c>
      <c r="L821">
        <v>1368</v>
      </c>
      <c r="N821">
        <v>1011</v>
      </c>
      <c r="O821" t="s">
        <v>701</v>
      </c>
      <c r="P821" t="s">
        <v>701</v>
      </c>
      <c r="Q821">
        <v>1</v>
      </c>
      <c r="X821">
        <v>0.1</v>
      </c>
      <c r="Y821">
        <v>0</v>
      </c>
      <c r="Z821">
        <v>111.99</v>
      </c>
      <c r="AA821">
        <v>13.5</v>
      </c>
      <c r="AB821">
        <v>0</v>
      </c>
      <c r="AC821">
        <v>0</v>
      </c>
      <c r="AD821">
        <v>1</v>
      </c>
      <c r="AE821">
        <v>0</v>
      </c>
      <c r="AF821" t="s">
        <v>4</v>
      </c>
      <c r="AG821">
        <v>0.1</v>
      </c>
      <c r="AH821">
        <v>2</v>
      </c>
      <c r="AI821">
        <v>16672861</v>
      </c>
      <c r="AJ821">
        <v>839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ROW(Source!A480)</f>
        <v>480</v>
      </c>
      <c r="B822">
        <v>16672862</v>
      </c>
      <c r="C822">
        <v>16672858</v>
      </c>
      <c r="D822">
        <v>15249073</v>
      </c>
      <c r="E822">
        <v>1</v>
      </c>
      <c r="F822">
        <v>1</v>
      </c>
      <c r="G822">
        <v>1</v>
      </c>
      <c r="H822">
        <v>2</v>
      </c>
      <c r="I822" t="s">
        <v>698</v>
      </c>
      <c r="J822" t="s">
        <v>699</v>
      </c>
      <c r="K822" t="s">
        <v>700</v>
      </c>
      <c r="L822">
        <v>1368</v>
      </c>
      <c r="N822">
        <v>1011</v>
      </c>
      <c r="O822" t="s">
        <v>701</v>
      </c>
      <c r="P822" t="s">
        <v>701</v>
      </c>
      <c r="Q822">
        <v>1</v>
      </c>
      <c r="X822">
        <v>0.1</v>
      </c>
      <c r="Y822">
        <v>0</v>
      </c>
      <c r="Z822">
        <v>65.709999999999994</v>
      </c>
      <c r="AA822">
        <v>11.6</v>
      </c>
      <c r="AB822">
        <v>0</v>
      </c>
      <c r="AC822">
        <v>0</v>
      </c>
      <c r="AD822">
        <v>1</v>
      </c>
      <c r="AE822">
        <v>0</v>
      </c>
      <c r="AF822" t="s">
        <v>4</v>
      </c>
      <c r="AG822">
        <v>0.1</v>
      </c>
      <c r="AH822">
        <v>2</v>
      </c>
      <c r="AI822">
        <v>16672862</v>
      </c>
      <c r="AJ822">
        <v>840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ROW(Source!A480)</f>
        <v>480</v>
      </c>
      <c r="B823">
        <v>16672863</v>
      </c>
      <c r="C823">
        <v>16672858</v>
      </c>
      <c r="D823">
        <v>15167588</v>
      </c>
      <c r="E823">
        <v>1</v>
      </c>
      <c r="F823">
        <v>1</v>
      </c>
      <c r="G823">
        <v>1</v>
      </c>
      <c r="H823">
        <v>3</v>
      </c>
      <c r="I823" t="s">
        <v>887</v>
      </c>
      <c r="J823" t="s">
        <v>888</v>
      </c>
      <c r="K823" t="s">
        <v>889</v>
      </c>
      <c r="L823">
        <v>1346</v>
      </c>
      <c r="N823">
        <v>1009</v>
      </c>
      <c r="O823" t="s">
        <v>550</v>
      </c>
      <c r="P823" t="s">
        <v>550</v>
      </c>
      <c r="Q823">
        <v>1</v>
      </c>
      <c r="X823">
        <v>0.01</v>
      </c>
      <c r="Y823">
        <v>30.4</v>
      </c>
      <c r="Z823">
        <v>0</v>
      </c>
      <c r="AA823">
        <v>0</v>
      </c>
      <c r="AB823">
        <v>0</v>
      </c>
      <c r="AC823">
        <v>0</v>
      </c>
      <c r="AD823">
        <v>1</v>
      </c>
      <c r="AE823">
        <v>0</v>
      </c>
      <c r="AF823" t="s">
        <v>4</v>
      </c>
      <c r="AG823">
        <v>0.01</v>
      </c>
      <c r="AH823">
        <v>2</v>
      </c>
      <c r="AI823">
        <v>16672863</v>
      </c>
      <c r="AJ823">
        <v>841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ROW(Source!A480)</f>
        <v>480</v>
      </c>
      <c r="B824">
        <v>16672864</v>
      </c>
      <c r="C824">
        <v>16672858</v>
      </c>
      <c r="D824">
        <v>15169942</v>
      </c>
      <c r="E824">
        <v>1</v>
      </c>
      <c r="F824">
        <v>1</v>
      </c>
      <c r="G824">
        <v>1</v>
      </c>
      <c r="H824">
        <v>3</v>
      </c>
      <c r="I824" t="s">
        <v>971</v>
      </c>
      <c r="J824" t="s">
        <v>972</v>
      </c>
      <c r="K824" t="s">
        <v>973</v>
      </c>
      <c r="L824">
        <v>1346</v>
      </c>
      <c r="N824">
        <v>1009</v>
      </c>
      <c r="O824" t="s">
        <v>550</v>
      </c>
      <c r="P824" t="s">
        <v>550</v>
      </c>
      <c r="Q824">
        <v>1</v>
      </c>
      <c r="X824">
        <v>0.3</v>
      </c>
      <c r="Y824">
        <v>9.0399999999999991</v>
      </c>
      <c r="Z824">
        <v>0</v>
      </c>
      <c r="AA824">
        <v>0</v>
      </c>
      <c r="AB824">
        <v>0</v>
      </c>
      <c r="AC824">
        <v>0</v>
      </c>
      <c r="AD824">
        <v>1</v>
      </c>
      <c r="AE824">
        <v>0</v>
      </c>
      <c r="AF824" t="s">
        <v>4</v>
      </c>
      <c r="AG824">
        <v>0.3</v>
      </c>
      <c r="AH824">
        <v>2</v>
      </c>
      <c r="AI824">
        <v>16672864</v>
      </c>
      <c r="AJ824">
        <v>842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ROW(Source!A480)</f>
        <v>480</v>
      </c>
      <c r="B825">
        <v>16672865</v>
      </c>
      <c r="C825">
        <v>16672858</v>
      </c>
      <c r="D825">
        <v>15191488</v>
      </c>
      <c r="E825">
        <v>1</v>
      </c>
      <c r="F825">
        <v>1</v>
      </c>
      <c r="G825">
        <v>1</v>
      </c>
      <c r="H825">
        <v>3</v>
      </c>
      <c r="I825" t="s">
        <v>1049</v>
      </c>
      <c r="J825" t="s">
        <v>1050</v>
      </c>
      <c r="K825" t="s">
        <v>1051</v>
      </c>
      <c r="L825">
        <v>1348</v>
      </c>
      <c r="N825">
        <v>1009</v>
      </c>
      <c r="O825" t="s">
        <v>199</v>
      </c>
      <c r="P825" t="s">
        <v>199</v>
      </c>
      <c r="Q825">
        <v>1000</v>
      </c>
      <c r="X825">
        <v>5.9999999999999995E-4</v>
      </c>
      <c r="Y825">
        <v>5000</v>
      </c>
      <c r="Z825">
        <v>0</v>
      </c>
      <c r="AA825">
        <v>0</v>
      </c>
      <c r="AB825">
        <v>0</v>
      </c>
      <c r="AC825">
        <v>0</v>
      </c>
      <c r="AD825">
        <v>1</v>
      </c>
      <c r="AE825">
        <v>0</v>
      </c>
      <c r="AF825" t="s">
        <v>4</v>
      </c>
      <c r="AG825">
        <v>5.9999999999999995E-4</v>
      </c>
      <c r="AH825">
        <v>2</v>
      </c>
      <c r="AI825">
        <v>16672865</v>
      </c>
      <c r="AJ825">
        <v>843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ROW(Source!A480)</f>
        <v>480</v>
      </c>
      <c r="B826">
        <v>16672866</v>
      </c>
      <c r="C826">
        <v>16672858</v>
      </c>
      <c r="D826">
        <v>15164559</v>
      </c>
      <c r="E826">
        <v>17</v>
      </c>
      <c r="F826">
        <v>1</v>
      </c>
      <c r="G826">
        <v>1</v>
      </c>
      <c r="H826">
        <v>3</v>
      </c>
      <c r="I826" t="s">
        <v>908</v>
      </c>
      <c r="J826" t="s">
        <v>4</v>
      </c>
      <c r="K826" t="s">
        <v>909</v>
      </c>
      <c r="L826">
        <v>1374</v>
      </c>
      <c r="N826">
        <v>1013</v>
      </c>
      <c r="O826" t="s">
        <v>910</v>
      </c>
      <c r="P826" t="s">
        <v>910</v>
      </c>
      <c r="Q826">
        <v>1</v>
      </c>
      <c r="X826">
        <v>0.19</v>
      </c>
      <c r="Y826">
        <v>1</v>
      </c>
      <c r="Z826">
        <v>0</v>
      </c>
      <c r="AA826">
        <v>0</v>
      </c>
      <c r="AB826">
        <v>0</v>
      </c>
      <c r="AC826">
        <v>0</v>
      </c>
      <c r="AD826">
        <v>1</v>
      </c>
      <c r="AE826">
        <v>0</v>
      </c>
      <c r="AF826" t="s">
        <v>4</v>
      </c>
      <c r="AG826">
        <v>0.19</v>
      </c>
      <c r="AH826">
        <v>2</v>
      </c>
      <c r="AI826">
        <v>16672866</v>
      </c>
      <c r="AJ826">
        <v>845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ROW(Source!A481)</f>
        <v>481</v>
      </c>
      <c r="B827">
        <v>16672859</v>
      </c>
      <c r="C827">
        <v>16672858</v>
      </c>
      <c r="D827">
        <v>15442878</v>
      </c>
      <c r="E827">
        <v>1</v>
      </c>
      <c r="F827">
        <v>1</v>
      </c>
      <c r="G827">
        <v>1</v>
      </c>
      <c r="H827">
        <v>1</v>
      </c>
      <c r="I827" t="s">
        <v>1047</v>
      </c>
      <c r="J827" t="s">
        <v>4</v>
      </c>
      <c r="K827" t="s">
        <v>1048</v>
      </c>
      <c r="L827">
        <v>1191</v>
      </c>
      <c r="N827">
        <v>1013</v>
      </c>
      <c r="O827" t="s">
        <v>695</v>
      </c>
      <c r="P827" t="s">
        <v>695</v>
      </c>
      <c r="Q827">
        <v>1</v>
      </c>
      <c r="X827">
        <v>0.9</v>
      </c>
      <c r="Y827">
        <v>0</v>
      </c>
      <c r="Z827">
        <v>0</v>
      </c>
      <c r="AA827">
        <v>0</v>
      </c>
      <c r="AB827">
        <v>10.5</v>
      </c>
      <c r="AC827">
        <v>0</v>
      </c>
      <c r="AD827">
        <v>1</v>
      </c>
      <c r="AE827">
        <v>1</v>
      </c>
      <c r="AF827" t="s">
        <v>4</v>
      </c>
      <c r="AG827">
        <v>0.9</v>
      </c>
      <c r="AH827">
        <v>2</v>
      </c>
      <c r="AI827">
        <v>16672859</v>
      </c>
      <c r="AJ827">
        <v>846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ROW(Source!A481)</f>
        <v>481</v>
      </c>
      <c r="B828">
        <v>16672860</v>
      </c>
      <c r="C828">
        <v>16672858</v>
      </c>
      <c r="D828">
        <v>15430395</v>
      </c>
      <c r="E828">
        <v>1</v>
      </c>
      <c r="F828">
        <v>1</v>
      </c>
      <c r="G828">
        <v>1</v>
      </c>
      <c r="H828">
        <v>1</v>
      </c>
      <c r="I828" t="s">
        <v>696</v>
      </c>
      <c r="J828" t="s">
        <v>4</v>
      </c>
      <c r="K828" t="s">
        <v>697</v>
      </c>
      <c r="L828">
        <v>1191</v>
      </c>
      <c r="N828">
        <v>1013</v>
      </c>
      <c r="O828" t="s">
        <v>695</v>
      </c>
      <c r="P828" t="s">
        <v>695</v>
      </c>
      <c r="Q828">
        <v>1</v>
      </c>
      <c r="X828">
        <v>0.2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1</v>
      </c>
      <c r="AE828">
        <v>2</v>
      </c>
      <c r="AF828" t="s">
        <v>4</v>
      </c>
      <c r="AG828">
        <v>0.2</v>
      </c>
      <c r="AH828">
        <v>2</v>
      </c>
      <c r="AI828">
        <v>16672860</v>
      </c>
      <c r="AJ828">
        <v>847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ROW(Source!A481)</f>
        <v>481</v>
      </c>
      <c r="B829">
        <v>16672861</v>
      </c>
      <c r="C829">
        <v>16672858</v>
      </c>
      <c r="D829">
        <v>15247680</v>
      </c>
      <c r="E829">
        <v>1</v>
      </c>
      <c r="F829">
        <v>1</v>
      </c>
      <c r="G829">
        <v>1</v>
      </c>
      <c r="H829">
        <v>2</v>
      </c>
      <c r="I829" t="s">
        <v>726</v>
      </c>
      <c r="J829" t="s">
        <v>727</v>
      </c>
      <c r="K829" t="s">
        <v>728</v>
      </c>
      <c r="L829">
        <v>1368</v>
      </c>
      <c r="N829">
        <v>1011</v>
      </c>
      <c r="O829" t="s">
        <v>701</v>
      </c>
      <c r="P829" t="s">
        <v>701</v>
      </c>
      <c r="Q829">
        <v>1</v>
      </c>
      <c r="X829">
        <v>0.1</v>
      </c>
      <c r="Y829">
        <v>0</v>
      </c>
      <c r="Z829">
        <v>111.99</v>
      </c>
      <c r="AA829">
        <v>13.5</v>
      </c>
      <c r="AB829">
        <v>0</v>
      </c>
      <c r="AC829">
        <v>0</v>
      </c>
      <c r="AD829">
        <v>1</v>
      </c>
      <c r="AE829">
        <v>0</v>
      </c>
      <c r="AF829" t="s">
        <v>4</v>
      </c>
      <c r="AG829">
        <v>0.1</v>
      </c>
      <c r="AH829">
        <v>2</v>
      </c>
      <c r="AI829">
        <v>16672861</v>
      </c>
      <c r="AJ829">
        <v>848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ROW(Source!A481)</f>
        <v>481</v>
      </c>
      <c r="B830">
        <v>16672862</v>
      </c>
      <c r="C830">
        <v>16672858</v>
      </c>
      <c r="D830">
        <v>15249073</v>
      </c>
      <c r="E830">
        <v>1</v>
      </c>
      <c r="F830">
        <v>1</v>
      </c>
      <c r="G830">
        <v>1</v>
      </c>
      <c r="H830">
        <v>2</v>
      </c>
      <c r="I830" t="s">
        <v>698</v>
      </c>
      <c r="J830" t="s">
        <v>699</v>
      </c>
      <c r="K830" t="s">
        <v>700</v>
      </c>
      <c r="L830">
        <v>1368</v>
      </c>
      <c r="N830">
        <v>1011</v>
      </c>
      <c r="O830" t="s">
        <v>701</v>
      </c>
      <c r="P830" t="s">
        <v>701</v>
      </c>
      <c r="Q830">
        <v>1</v>
      </c>
      <c r="X830">
        <v>0.1</v>
      </c>
      <c r="Y830">
        <v>0</v>
      </c>
      <c r="Z830">
        <v>65.709999999999994</v>
      </c>
      <c r="AA830">
        <v>11.6</v>
      </c>
      <c r="AB830">
        <v>0</v>
      </c>
      <c r="AC830">
        <v>0</v>
      </c>
      <c r="AD830">
        <v>1</v>
      </c>
      <c r="AE830">
        <v>0</v>
      </c>
      <c r="AF830" t="s">
        <v>4</v>
      </c>
      <c r="AG830">
        <v>0.1</v>
      </c>
      <c r="AH830">
        <v>2</v>
      </c>
      <c r="AI830">
        <v>16672862</v>
      </c>
      <c r="AJ830">
        <v>849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ROW(Source!A481)</f>
        <v>481</v>
      </c>
      <c r="B831">
        <v>16672863</v>
      </c>
      <c r="C831">
        <v>16672858</v>
      </c>
      <c r="D831">
        <v>15167588</v>
      </c>
      <c r="E831">
        <v>1</v>
      </c>
      <c r="F831">
        <v>1</v>
      </c>
      <c r="G831">
        <v>1</v>
      </c>
      <c r="H831">
        <v>3</v>
      </c>
      <c r="I831" t="s">
        <v>887</v>
      </c>
      <c r="J831" t="s">
        <v>888</v>
      </c>
      <c r="K831" t="s">
        <v>889</v>
      </c>
      <c r="L831">
        <v>1346</v>
      </c>
      <c r="N831">
        <v>1009</v>
      </c>
      <c r="O831" t="s">
        <v>550</v>
      </c>
      <c r="P831" t="s">
        <v>550</v>
      </c>
      <c r="Q831">
        <v>1</v>
      </c>
      <c r="X831">
        <v>0.01</v>
      </c>
      <c r="Y831">
        <v>30.4</v>
      </c>
      <c r="Z831">
        <v>0</v>
      </c>
      <c r="AA831">
        <v>0</v>
      </c>
      <c r="AB831">
        <v>0</v>
      </c>
      <c r="AC831">
        <v>0</v>
      </c>
      <c r="AD831">
        <v>1</v>
      </c>
      <c r="AE831">
        <v>0</v>
      </c>
      <c r="AF831" t="s">
        <v>4</v>
      </c>
      <c r="AG831">
        <v>0.01</v>
      </c>
      <c r="AH831">
        <v>2</v>
      </c>
      <c r="AI831">
        <v>16672863</v>
      </c>
      <c r="AJ831">
        <v>850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ROW(Source!A481)</f>
        <v>481</v>
      </c>
      <c r="B832">
        <v>16672864</v>
      </c>
      <c r="C832">
        <v>16672858</v>
      </c>
      <c r="D832">
        <v>15169942</v>
      </c>
      <c r="E832">
        <v>1</v>
      </c>
      <c r="F832">
        <v>1</v>
      </c>
      <c r="G832">
        <v>1</v>
      </c>
      <c r="H832">
        <v>3</v>
      </c>
      <c r="I832" t="s">
        <v>971</v>
      </c>
      <c r="J832" t="s">
        <v>972</v>
      </c>
      <c r="K832" t="s">
        <v>973</v>
      </c>
      <c r="L832">
        <v>1346</v>
      </c>
      <c r="N832">
        <v>1009</v>
      </c>
      <c r="O832" t="s">
        <v>550</v>
      </c>
      <c r="P832" t="s">
        <v>550</v>
      </c>
      <c r="Q832">
        <v>1</v>
      </c>
      <c r="X832">
        <v>0.3</v>
      </c>
      <c r="Y832">
        <v>9.0399999999999991</v>
      </c>
      <c r="Z832">
        <v>0</v>
      </c>
      <c r="AA832">
        <v>0</v>
      </c>
      <c r="AB832">
        <v>0</v>
      </c>
      <c r="AC832">
        <v>0</v>
      </c>
      <c r="AD832">
        <v>1</v>
      </c>
      <c r="AE832">
        <v>0</v>
      </c>
      <c r="AF832" t="s">
        <v>4</v>
      </c>
      <c r="AG832">
        <v>0.3</v>
      </c>
      <c r="AH832">
        <v>2</v>
      </c>
      <c r="AI832">
        <v>16672864</v>
      </c>
      <c r="AJ832">
        <v>851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ROW(Source!A481)</f>
        <v>481</v>
      </c>
      <c r="B833">
        <v>16672865</v>
      </c>
      <c r="C833">
        <v>16672858</v>
      </c>
      <c r="D833">
        <v>15191488</v>
      </c>
      <c r="E833">
        <v>1</v>
      </c>
      <c r="F833">
        <v>1</v>
      </c>
      <c r="G833">
        <v>1</v>
      </c>
      <c r="H833">
        <v>3</v>
      </c>
      <c r="I833" t="s">
        <v>1049</v>
      </c>
      <c r="J833" t="s">
        <v>1050</v>
      </c>
      <c r="K833" t="s">
        <v>1051</v>
      </c>
      <c r="L833">
        <v>1348</v>
      </c>
      <c r="N833">
        <v>1009</v>
      </c>
      <c r="O833" t="s">
        <v>199</v>
      </c>
      <c r="P833" t="s">
        <v>199</v>
      </c>
      <c r="Q833">
        <v>1000</v>
      </c>
      <c r="X833">
        <v>5.9999999999999995E-4</v>
      </c>
      <c r="Y833">
        <v>5000</v>
      </c>
      <c r="Z833">
        <v>0</v>
      </c>
      <c r="AA833">
        <v>0</v>
      </c>
      <c r="AB833">
        <v>0</v>
      </c>
      <c r="AC833">
        <v>0</v>
      </c>
      <c r="AD833">
        <v>1</v>
      </c>
      <c r="AE833">
        <v>0</v>
      </c>
      <c r="AF833" t="s">
        <v>4</v>
      </c>
      <c r="AG833">
        <v>5.9999999999999995E-4</v>
      </c>
      <c r="AH833">
        <v>2</v>
      </c>
      <c r="AI833">
        <v>16672865</v>
      </c>
      <c r="AJ833">
        <v>852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ROW(Source!A481)</f>
        <v>481</v>
      </c>
      <c r="B834">
        <v>16672866</v>
      </c>
      <c r="C834">
        <v>16672858</v>
      </c>
      <c r="D834">
        <v>15164559</v>
      </c>
      <c r="E834">
        <v>17</v>
      </c>
      <c r="F834">
        <v>1</v>
      </c>
      <c r="G834">
        <v>1</v>
      </c>
      <c r="H834">
        <v>3</v>
      </c>
      <c r="I834" t="s">
        <v>908</v>
      </c>
      <c r="J834" t="s">
        <v>4</v>
      </c>
      <c r="K834" t="s">
        <v>909</v>
      </c>
      <c r="L834">
        <v>1374</v>
      </c>
      <c r="N834">
        <v>1013</v>
      </c>
      <c r="O834" t="s">
        <v>910</v>
      </c>
      <c r="P834" t="s">
        <v>910</v>
      </c>
      <c r="Q834">
        <v>1</v>
      </c>
      <c r="X834">
        <v>0.19</v>
      </c>
      <c r="Y834">
        <v>1</v>
      </c>
      <c r="Z834">
        <v>0</v>
      </c>
      <c r="AA834">
        <v>0</v>
      </c>
      <c r="AB834">
        <v>0</v>
      </c>
      <c r="AC834">
        <v>0</v>
      </c>
      <c r="AD834">
        <v>1</v>
      </c>
      <c r="AE834">
        <v>0</v>
      </c>
      <c r="AF834" t="s">
        <v>4</v>
      </c>
      <c r="AG834">
        <v>0.19</v>
      </c>
      <c r="AH834">
        <v>2</v>
      </c>
      <c r="AI834">
        <v>16672866</v>
      </c>
      <c r="AJ834">
        <v>854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ROW(Source!A484)</f>
        <v>484</v>
      </c>
      <c r="B835">
        <v>16484830</v>
      </c>
      <c r="C835">
        <v>16484817</v>
      </c>
      <c r="D835">
        <v>15430517</v>
      </c>
      <c r="E835">
        <v>1</v>
      </c>
      <c r="F835">
        <v>1</v>
      </c>
      <c r="G835">
        <v>1</v>
      </c>
      <c r="H835">
        <v>1</v>
      </c>
      <c r="I835" t="s">
        <v>752</v>
      </c>
      <c r="J835" t="s">
        <v>4</v>
      </c>
      <c r="K835" t="s">
        <v>753</v>
      </c>
      <c r="L835">
        <v>1191</v>
      </c>
      <c r="N835">
        <v>1013</v>
      </c>
      <c r="O835" t="s">
        <v>695</v>
      </c>
      <c r="P835" t="s">
        <v>695</v>
      </c>
      <c r="Q835">
        <v>1</v>
      </c>
      <c r="X835">
        <v>85.5</v>
      </c>
      <c r="Y835">
        <v>0</v>
      </c>
      <c r="Z835">
        <v>0</v>
      </c>
      <c r="AA835">
        <v>0</v>
      </c>
      <c r="AB835">
        <v>7.8</v>
      </c>
      <c r="AC835">
        <v>0</v>
      </c>
      <c r="AD835">
        <v>1</v>
      </c>
      <c r="AE835">
        <v>1</v>
      </c>
      <c r="AF835" t="s">
        <v>4</v>
      </c>
      <c r="AG835">
        <v>85.5</v>
      </c>
      <c r="AH835">
        <v>2</v>
      </c>
      <c r="AI835">
        <v>16484830</v>
      </c>
      <c r="AJ835">
        <v>855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ROW(Source!A484)</f>
        <v>484</v>
      </c>
      <c r="B836">
        <v>16484831</v>
      </c>
      <c r="C836">
        <v>16484817</v>
      </c>
      <c r="D836">
        <v>15164566</v>
      </c>
      <c r="E836">
        <v>17</v>
      </c>
      <c r="F836">
        <v>1</v>
      </c>
      <c r="G836">
        <v>1</v>
      </c>
      <c r="H836">
        <v>3</v>
      </c>
      <c r="I836" t="s">
        <v>609</v>
      </c>
      <c r="J836" t="s">
        <v>4</v>
      </c>
      <c r="K836" t="s">
        <v>610</v>
      </c>
      <c r="L836">
        <v>1348</v>
      </c>
      <c r="N836">
        <v>1009</v>
      </c>
      <c r="O836" t="s">
        <v>199</v>
      </c>
      <c r="P836" t="s">
        <v>199</v>
      </c>
      <c r="Q836">
        <v>1000</v>
      </c>
      <c r="X836">
        <v>0.11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 t="s">
        <v>4</v>
      </c>
      <c r="AG836">
        <v>0.11</v>
      </c>
      <c r="AH836">
        <v>2</v>
      </c>
      <c r="AI836">
        <v>16484831</v>
      </c>
      <c r="AJ836">
        <v>856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 x14ac:dyDescent="0.2">
      <c r="A837">
        <f>ROW(Source!A485)</f>
        <v>485</v>
      </c>
      <c r="B837">
        <v>16484830</v>
      </c>
      <c r="C837">
        <v>16484817</v>
      </c>
      <c r="D837">
        <v>15430517</v>
      </c>
      <c r="E837">
        <v>1</v>
      </c>
      <c r="F837">
        <v>1</v>
      </c>
      <c r="G837">
        <v>1</v>
      </c>
      <c r="H837">
        <v>1</v>
      </c>
      <c r="I837" t="s">
        <v>752</v>
      </c>
      <c r="J837" t="s">
        <v>4</v>
      </c>
      <c r="K837" t="s">
        <v>753</v>
      </c>
      <c r="L837">
        <v>1191</v>
      </c>
      <c r="N837">
        <v>1013</v>
      </c>
      <c r="O837" t="s">
        <v>695</v>
      </c>
      <c r="P837" t="s">
        <v>695</v>
      </c>
      <c r="Q837">
        <v>1</v>
      </c>
      <c r="X837">
        <v>85.5</v>
      </c>
      <c r="Y837">
        <v>0</v>
      </c>
      <c r="Z837">
        <v>0</v>
      </c>
      <c r="AA837">
        <v>0</v>
      </c>
      <c r="AB837">
        <v>7.8</v>
      </c>
      <c r="AC837">
        <v>0</v>
      </c>
      <c r="AD837">
        <v>1</v>
      </c>
      <c r="AE837">
        <v>1</v>
      </c>
      <c r="AF837" t="s">
        <v>4</v>
      </c>
      <c r="AG837">
        <v>85.5</v>
      </c>
      <c r="AH837">
        <v>2</v>
      </c>
      <c r="AI837">
        <v>16484830</v>
      </c>
      <c r="AJ837">
        <v>857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 x14ac:dyDescent="0.2">
      <c r="A838">
        <f>ROW(Source!A485)</f>
        <v>485</v>
      </c>
      <c r="B838">
        <v>16484831</v>
      </c>
      <c r="C838">
        <v>16484817</v>
      </c>
      <c r="D838">
        <v>15164566</v>
      </c>
      <c r="E838">
        <v>17</v>
      </c>
      <c r="F838">
        <v>1</v>
      </c>
      <c r="G838">
        <v>1</v>
      </c>
      <c r="H838">
        <v>3</v>
      </c>
      <c r="I838" t="s">
        <v>609</v>
      </c>
      <c r="J838" t="s">
        <v>4</v>
      </c>
      <c r="K838" t="s">
        <v>610</v>
      </c>
      <c r="L838">
        <v>1348</v>
      </c>
      <c r="N838">
        <v>1009</v>
      </c>
      <c r="O838" t="s">
        <v>199</v>
      </c>
      <c r="P838" t="s">
        <v>199</v>
      </c>
      <c r="Q838">
        <v>1000</v>
      </c>
      <c r="X838">
        <v>0.11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 t="s">
        <v>4</v>
      </c>
      <c r="AG838">
        <v>0.11</v>
      </c>
      <c r="AH838">
        <v>2</v>
      </c>
      <c r="AI838">
        <v>16484831</v>
      </c>
      <c r="AJ838">
        <v>858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 x14ac:dyDescent="0.2">
      <c r="A839">
        <f>ROW(Source!A488)</f>
        <v>488</v>
      </c>
      <c r="B839">
        <v>16484856</v>
      </c>
      <c r="C839">
        <v>16484833</v>
      </c>
      <c r="D839">
        <v>15446300</v>
      </c>
      <c r="E839">
        <v>1</v>
      </c>
      <c r="F839">
        <v>1</v>
      </c>
      <c r="G839">
        <v>1</v>
      </c>
      <c r="H839">
        <v>1</v>
      </c>
      <c r="I839" t="s">
        <v>693</v>
      </c>
      <c r="J839" t="s">
        <v>4</v>
      </c>
      <c r="K839" t="s">
        <v>694</v>
      </c>
      <c r="L839">
        <v>1191</v>
      </c>
      <c r="N839">
        <v>1013</v>
      </c>
      <c r="O839" t="s">
        <v>695</v>
      </c>
      <c r="P839" t="s">
        <v>695</v>
      </c>
      <c r="Q839">
        <v>1</v>
      </c>
      <c r="X839">
        <v>149.63999999999999</v>
      </c>
      <c r="Y839">
        <v>0</v>
      </c>
      <c r="Z839">
        <v>0</v>
      </c>
      <c r="AA839">
        <v>0</v>
      </c>
      <c r="AB839">
        <v>9.92</v>
      </c>
      <c r="AC839">
        <v>0</v>
      </c>
      <c r="AD839">
        <v>1</v>
      </c>
      <c r="AE839">
        <v>1</v>
      </c>
      <c r="AF839" t="s">
        <v>77</v>
      </c>
      <c r="AG839">
        <v>172.08599999999998</v>
      </c>
      <c r="AH839">
        <v>2</v>
      </c>
      <c r="AI839">
        <v>16484856</v>
      </c>
      <c r="AJ839">
        <v>859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 x14ac:dyDescent="0.2">
      <c r="A840">
        <f>ROW(Source!A488)</f>
        <v>488</v>
      </c>
      <c r="B840">
        <v>16484857</v>
      </c>
      <c r="C840">
        <v>16484833</v>
      </c>
      <c r="D840">
        <v>15430395</v>
      </c>
      <c r="E840">
        <v>1</v>
      </c>
      <c r="F840">
        <v>1</v>
      </c>
      <c r="G840">
        <v>1</v>
      </c>
      <c r="H840">
        <v>1</v>
      </c>
      <c r="I840" t="s">
        <v>696</v>
      </c>
      <c r="J840" t="s">
        <v>4</v>
      </c>
      <c r="K840" t="s">
        <v>697</v>
      </c>
      <c r="L840">
        <v>1191</v>
      </c>
      <c r="N840">
        <v>1013</v>
      </c>
      <c r="O840" t="s">
        <v>695</v>
      </c>
      <c r="P840" t="s">
        <v>695</v>
      </c>
      <c r="Q840">
        <v>1</v>
      </c>
      <c r="X840">
        <v>8.42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1</v>
      </c>
      <c r="AE840">
        <v>2</v>
      </c>
      <c r="AF840" t="s">
        <v>76</v>
      </c>
      <c r="AG840">
        <v>10.525</v>
      </c>
      <c r="AH840">
        <v>2</v>
      </c>
      <c r="AI840">
        <v>16484857</v>
      </c>
      <c r="AJ840">
        <v>860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 x14ac:dyDescent="0.2">
      <c r="A841">
        <f>ROW(Source!A488)</f>
        <v>488</v>
      </c>
      <c r="B841">
        <v>16484858</v>
      </c>
      <c r="C841">
        <v>16484833</v>
      </c>
      <c r="D841">
        <v>15247578</v>
      </c>
      <c r="E841">
        <v>1</v>
      </c>
      <c r="F841">
        <v>1</v>
      </c>
      <c r="G841">
        <v>1</v>
      </c>
      <c r="H841">
        <v>2</v>
      </c>
      <c r="I841" t="s">
        <v>763</v>
      </c>
      <c r="J841" t="s">
        <v>764</v>
      </c>
      <c r="K841" t="s">
        <v>765</v>
      </c>
      <c r="L841">
        <v>1368</v>
      </c>
      <c r="N841">
        <v>1011</v>
      </c>
      <c r="O841" t="s">
        <v>701</v>
      </c>
      <c r="P841" t="s">
        <v>701</v>
      </c>
      <c r="Q841">
        <v>1</v>
      </c>
      <c r="X841">
        <v>0.05</v>
      </c>
      <c r="Y841">
        <v>0</v>
      </c>
      <c r="Z841">
        <v>86.4</v>
      </c>
      <c r="AA841">
        <v>13.5</v>
      </c>
      <c r="AB841">
        <v>0</v>
      </c>
      <c r="AC841">
        <v>0</v>
      </c>
      <c r="AD841">
        <v>1</v>
      </c>
      <c r="AE841">
        <v>0</v>
      </c>
      <c r="AF841" t="s">
        <v>76</v>
      </c>
      <c r="AG841">
        <v>6.25E-2</v>
      </c>
      <c r="AH841">
        <v>2</v>
      </c>
      <c r="AI841">
        <v>16484858</v>
      </c>
      <c r="AJ841">
        <v>861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 x14ac:dyDescent="0.2">
      <c r="A842">
        <f>ROW(Source!A488)</f>
        <v>488</v>
      </c>
      <c r="B842">
        <v>16484859</v>
      </c>
      <c r="C842">
        <v>16484833</v>
      </c>
      <c r="D842">
        <v>15247680</v>
      </c>
      <c r="E842">
        <v>1</v>
      </c>
      <c r="F842">
        <v>1</v>
      </c>
      <c r="G842">
        <v>1</v>
      </c>
      <c r="H842">
        <v>2</v>
      </c>
      <c r="I842" t="s">
        <v>726</v>
      </c>
      <c r="J842" t="s">
        <v>727</v>
      </c>
      <c r="K842" t="s">
        <v>728</v>
      </c>
      <c r="L842">
        <v>1368</v>
      </c>
      <c r="N842">
        <v>1011</v>
      </c>
      <c r="O842" t="s">
        <v>701</v>
      </c>
      <c r="P842" t="s">
        <v>701</v>
      </c>
      <c r="Q842">
        <v>1</v>
      </c>
      <c r="X842">
        <v>0.03</v>
      </c>
      <c r="Y842">
        <v>0</v>
      </c>
      <c r="Z842">
        <v>111.99</v>
      </c>
      <c r="AA842">
        <v>13.5</v>
      </c>
      <c r="AB842">
        <v>0</v>
      </c>
      <c r="AC842">
        <v>0</v>
      </c>
      <c r="AD842">
        <v>1</v>
      </c>
      <c r="AE842">
        <v>0</v>
      </c>
      <c r="AF842" t="s">
        <v>76</v>
      </c>
      <c r="AG842">
        <v>3.7499999999999999E-2</v>
      </c>
      <c r="AH842">
        <v>2</v>
      </c>
      <c r="AI842">
        <v>16484859</v>
      </c>
      <c r="AJ842">
        <v>862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 x14ac:dyDescent="0.2">
      <c r="A843">
        <f>ROW(Source!A488)</f>
        <v>488</v>
      </c>
      <c r="B843">
        <v>16484860</v>
      </c>
      <c r="C843">
        <v>16484833</v>
      </c>
      <c r="D843">
        <v>15249073</v>
      </c>
      <c r="E843">
        <v>1</v>
      </c>
      <c r="F843">
        <v>1</v>
      </c>
      <c r="G843">
        <v>1</v>
      </c>
      <c r="H843">
        <v>2</v>
      </c>
      <c r="I843" t="s">
        <v>698</v>
      </c>
      <c r="J843" t="s">
        <v>699</v>
      </c>
      <c r="K843" t="s">
        <v>700</v>
      </c>
      <c r="L843">
        <v>1368</v>
      </c>
      <c r="N843">
        <v>1011</v>
      </c>
      <c r="O843" t="s">
        <v>701</v>
      </c>
      <c r="P843" t="s">
        <v>701</v>
      </c>
      <c r="Q843">
        <v>1</v>
      </c>
      <c r="X843">
        <v>0.22</v>
      </c>
      <c r="Y843">
        <v>0</v>
      </c>
      <c r="Z843">
        <v>65.709999999999994</v>
      </c>
      <c r="AA843">
        <v>11.6</v>
      </c>
      <c r="AB843">
        <v>0</v>
      </c>
      <c r="AC843">
        <v>0</v>
      </c>
      <c r="AD843">
        <v>1</v>
      </c>
      <c r="AE843">
        <v>0</v>
      </c>
      <c r="AF843" t="s">
        <v>76</v>
      </c>
      <c r="AG843">
        <v>0.27500000000000002</v>
      </c>
      <c r="AH843">
        <v>2</v>
      </c>
      <c r="AI843">
        <v>16484860</v>
      </c>
      <c r="AJ843">
        <v>863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 x14ac:dyDescent="0.2">
      <c r="A844">
        <f>ROW(Source!A488)</f>
        <v>488</v>
      </c>
      <c r="B844">
        <v>16484861</v>
      </c>
      <c r="C844">
        <v>16484833</v>
      </c>
      <c r="D844">
        <v>15249291</v>
      </c>
      <c r="E844">
        <v>1</v>
      </c>
      <c r="F844">
        <v>1</v>
      </c>
      <c r="G844">
        <v>1</v>
      </c>
      <c r="H844">
        <v>2</v>
      </c>
      <c r="I844" t="s">
        <v>1052</v>
      </c>
      <c r="J844" t="s">
        <v>1053</v>
      </c>
      <c r="K844" t="s">
        <v>1054</v>
      </c>
      <c r="L844">
        <v>1368</v>
      </c>
      <c r="N844">
        <v>1011</v>
      </c>
      <c r="O844" t="s">
        <v>701</v>
      </c>
      <c r="P844" t="s">
        <v>701</v>
      </c>
      <c r="Q844">
        <v>1</v>
      </c>
      <c r="X844">
        <v>8.1199999999999992</v>
      </c>
      <c r="Y844">
        <v>0</v>
      </c>
      <c r="Z844">
        <v>100.1</v>
      </c>
      <c r="AA844">
        <v>13.5</v>
      </c>
      <c r="AB844">
        <v>0</v>
      </c>
      <c r="AC844">
        <v>0</v>
      </c>
      <c r="AD844">
        <v>1</v>
      </c>
      <c r="AE844">
        <v>0</v>
      </c>
      <c r="AF844" t="s">
        <v>76</v>
      </c>
      <c r="AG844">
        <v>10.149999999999999</v>
      </c>
      <c r="AH844">
        <v>2</v>
      </c>
      <c r="AI844">
        <v>16484861</v>
      </c>
      <c r="AJ844">
        <v>864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 x14ac:dyDescent="0.2">
      <c r="A845">
        <f>ROW(Source!A488)</f>
        <v>488</v>
      </c>
      <c r="B845">
        <v>16484862</v>
      </c>
      <c r="C845">
        <v>16484833</v>
      </c>
      <c r="D845">
        <v>15166105</v>
      </c>
      <c r="E845">
        <v>1</v>
      </c>
      <c r="F845">
        <v>1</v>
      </c>
      <c r="G845">
        <v>1</v>
      </c>
      <c r="H845">
        <v>3</v>
      </c>
      <c r="I845" t="s">
        <v>1055</v>
      </c>
      <c r="J845" t="s">
        <v>1056</v>
      </c>
      <c r="K845" t="s">
        <v>1057</v>
      </c>
      <c r="L845">
        <v>1346</v>
      </c>
      <c r="N845">
        <v>1009</v>
      </c>
      <c r="O845" t="s">
        <v>550</v>
      </c>
      <c r="P845" t="s">
        <v>550</v>
      </c>
      <c r="Q845">
        <v>1</v>
      </c>
      <c r="X845">
        <v>0.25</v>
      </c>
      <c r="Y845">
        <v>11.8</v>
      </c>
      <c r="Z845">
        <v>0</v>
      </c>
      <c r="AA845">
        <v>0</v>
      </c>
      <c r="AB845">
        <v>0</v>
      </c>
      <c r="AC845">
        <v>0</v>
      </c>
      <c r="AD845">
        <v>1</v>
      </c>
      <c r="AE845">
        <v>0</v>
      </c>
      <c r="AF845" t="s">
        <v>4</v>
      </c>
      <c r="AG845">
        <v>0.25</v>
      </c>
      <c r="AH845">
        <v>2</v>
      </c>
      <c r="AI845">
        <v>16484862</v>
      </c>
      <c r="AJ845">
        <v>865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 x14ac:dyDescent="0.2">
      <c r="A846">
        <f>ROW(Source!A488)</f>
        <v>488</v>
      </c>
      <c r="B846">
        <v>16484863</v>
      </c>
      <c r="C846">
        <v>16484833</v>
      </c>
      <c r="D846">
        <v>15167286</v>
      </c>
      <c r="E846">
        <v>1</v>
      </c>
      <c r="F846">
        <v>1</v>
      </c>
      <c r="G846">
        <v>1</v>
      </c>
      <c r="H846">
        <v>3</v>
      </c>
      <c r="I846" t="s">
        <v>782</v>
      </c>
      <c r="J846" t="s">
        <v>783</v>
      </c>
      <c r="K846" t="s">
        <v>784</v>
      </c>
      <c r="L846">
        <v>1339</v>
      </c>
      <c r="N846">
        <v>1007</v>
      </c>
      <c r="O846" t="s">
        <v>166</v>
      </c>
      <c r="P846" t="s">
        <v>166</v>
      </c>
      <c r="Q846">
        <v>1</v>
      </c>
      <c r="X846">
        <v>0.74</v>
      </c>
      <c r="Y846">
        <v>2.44</v>
      </c>
      <c r="Z846">
        <v>0</v>
      </c>
      <c r="AA846">
        <v>0</v>
      </c>
      <c r="AB846">
        <v>0</v>
      </c>
      <c r="AC846">
        <v>0</v>
      </c>
      <c r="AD846">
        <v>1</v>
      </c>
      <c r="AE846">
        <v>0</v>
      </c>
      <c r="AF846" t="s">
        <v>4</v>
      </c>
      <c r="AG846">
        <v>0.74</v>
      </c>
      <c r="AH846">
        <v>2</v>
      </c>
      <c r="AI846">
        <v>16484863</v>
      </c>
      <c r="AJ846">
        <v>866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 x14ac:dyDescent="0.2">
      <c r="A847">
        <f>ROW(Source!A488)</f>
        <v>488</v>
      </c>
      <c r="B847">
        <v>16484864</v>
      </c>
      <c r="C847">
        <v>16484833</v>
      </c>
      <c r="D847">
        <v>15167787</v>
      </c>
      <c r="E847">
        <v>1</v>
      </c>
      <c r="F847">
        <v>1</v>
      </c>
      <c r="G847">
        <v>1</v>
      </c>
      <c r="H847">
        <v>3</v>
      </c>
      <c r="I847" t="s">
        <v>1058</v>
      </c>
      <c r="J847" t="s">
        <v>1059</v>
      </c>
      <c r="K847" t="s">
        <v>1060</v>
      </c>
      <c r="L847">
        <v>1356</v>
      </c>
      <c r="N847">
        <v>1010</v>
      </c>
      <c r="O847" t="s">
        <v>127</v>
      </c>
      <c r="P847" t="s">
        <v>127</v>
      </c>
      <c r="Q847">
        <v>1000</v>
      </c>
      <c r="X847">
        <v>6.9000000000000006E-2</v>
      </c>
      <c r="Y847">
        <v>253.8</v>
      </c>
      <c r="Z847">
        <v>0</v>
      </c>
      <c r="AA847">
        <v>0</v>
      </c>
      <c r="AB847">
        <v>0</v>
      </c>
      <c r="AC847">
        <v>0</v>
      </c>
      <c r="AD847">
        <v>1</v>
      </c>
      <c r="AE847">
        <v>0</v>
      </c>
      <c r="AF847" t="s">
        <v>4</v>
      </c>
      <c r="AG847">
        <v>6.9000000000000006E-2</v>
      </c>
      <c r="AH847">
        <v>2</v>
      </c>
      <c r="AI847">
        <v>16484864</v>
      </c>
      <c r="AJ847">
        <v>867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 x14ac:dyDescent="0.2">
      <c r="A848">
        <f>ROW(Source!A488)</f>
        <v>488</v>
      </c>
      <c r="B848">
        <v>16484865</v>
      </c>
      <c r="C848">
        <v>16484833</v>
      </c>
      <c r="D848">
        <v>15170090</v>
      </c>
      <c r="E848">
        <v>1</v>
      </c>
      <c r="F848">
        <v>1</v>
      </c>
      <c r="G848">
        <v>1</v>
      </c>
      <c r="H848">
        <v>3</v>
      </c>
      <c r="I848" t="s">
        <v>1061</v>
      </c>
      <c r="J848" t="s">
        <v>1062</v>
      </c>
      <c r="K848" t="s">
        <v>1063</v>
      </c>
      <c r="L848">
        <v>1348</v>
      </c>
      <c r="N848">
        <v>1009</v>
      </c>
      <c r="O848" t="s">
        <v>199</v>
      </c>
      <c r="P848" t="s">
        <v>199</v>
      </c>
      <c r="Q848">
        <v>1000</v>
      </c>
      <c r="X848">
        <v>5.9000000000000003E-4</v>
      </c>
      <c r="Y848">
        <v>22558</v>
      </c>
      <c r="Z848">
        <v>0</v>
      </c>
      <c r="AA848">
        <v>0</v>
      </c>
      <c r="AB848">
        <v>0</v>
      </c>
      <c r="AC848">
        <v>0</v>
      </c>
      <c r="AD848">
        <v>1</v>
      </c>
      <c r="AE848">
        <v>0</v>
      </c>
      <c r="AF848" t="s">
        <v>4</v>
      </c>
      <c r="AG848">
        <v>5.9000000000000003E-4</v>
      </c>
      <c r="AH848">
        <v>2</v>
      </c>
      <c r="AI848">
        <v>16484865</v>
      </c>
      <c r="AJ848">
        <v>868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 x14ac:dyDescent="0.2">
      <c r="A849">
        <f>ROW(Source!A488)</f>
        <v>488</v>
      </c>
      <c r="B849">
        <v>16484866</v>
      </c>
      <c r="C849">
        <v>16484833</v>
      </c>
      <c r="D849">
        <v>15172018</v>
      </c>
      <c r="E849">
        <v>1</v>
      </c>
      <c r="F849">
        <v>1</v>
      </c>
      <c r="G849">
        <v>1</v>
      </c>
      <c r="H849">
        <v>3</v>
      </c>
      <c r="I849" t="s">
        <v>1064</v>
      </c>
      <c r="J849" t="s">
        <v>1065</v>
      </c>
      <c r="K849" t="s">
        <v>1066</v>
      </c>
      <c r="L849">
        <v>1346</v>
      </c>
      <c r="N849">
        <v>1009</v>
      </c>
      <c r="O849" t="s">
        <v>550</v>
      </c>
      <c r="P849" t="s">
        <v>550</v>
      </c>
      <c r="Q849">
        <v>1</v>
      </c>
      <c r="X849">
        <v>2.5000000000000001E-3</v>
      </c>
      <c r="Y849">
        <v>2.15</v>
      </c>
      <c r="Z849">
        <v>0</v>
      </c>
      <c r="AA849">
        <v>0</v>
      </c>
      <c r="AB849">
        <v>0</v>
      </c>
      <c r="AC849">
        <v>0</v>
      </c>
      <c r="AD849">
        <v>1</v>
      </c>
      <c r="AE849">
        <v>0</v>
      </c>
      <c r="AF849" t="s">
        <v>4</v>
      </c>
      <c r="AG849">
        <v>2.5000000000000001E-3</v>
      </c>
      <c r="AH849">
        <v>2</v>
      </c>
      <c r="AI849">
        <v>16484866</v>
      </c>
      <c r="AJ849">
        <v>869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 x14ac:dyDescent="0.2">
      <c r="A850">
        <f>ROW(Source!A488)</f>
        <v>488</v>
      </c>
      <c r="B850">
        <v>16484867</v>
      </c>
      <c r="C850">
        <v>16484833</v>
      </c>
      <c r="D850">
        <v>15163161</v>
      </c>
      <c r="E850">
        <v>17</v>
      </c>
      <c r="F850">
        <v>1</v>
      </c>
      <c r="G850">
        <v>1</v>
      </c>
      <c r="H850">
        <v>3</v>
      </c>
      <c r="I850" t="s">
        <v>1088</v>
      </c>
      <c r="J850" t="s">
        <v>4</v>
      </c>
      <c r="K850" t="s">
        <v>1120</v>
      </c>
      <c r="L850">
        <v>1346</v>
      </c>
      <c r="N850">
        <v>1009</v>
      </c>
      <c r="O850" t="s">
        <v>550</v>
      </c>
      <c r="P850" t="s">
        <v>550</v>
      </c>
      <c r="Q850">
        <v>1</v>
      </c>
      <c r="X850">
        <v>0.38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 t="s">
        <v>4</v>
      </c>
      <c r="AG850">
        <v>0.38</v>
      </c>
      <c r="AH850">
        <v>3</v>
      </c>
      <c r="AI850">
        <v>-1</v>
      </c>
      <c r="AJ850" t="s">
        <v>4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 x14ac:dyDescent="0.2">
      <c r="A851">
        <f>ROW(Source!A488)</f>
        <v>488</v>
      </c>
      <c r="B851">
        <v>16484868</v>
      </c>
      <c r="C851">
        <v>16484833</v>
      </c>
      <c r="D851">
        <v>15202502</v>
      </c>
      <c r="E851">
        <v>1</v>
      </c>
      <c r="F851">
        <v>1</v>
      </c>
      <c r="G851">
        <v>1</v>
      </c>
      <c r="H851">
        <v>3</v>
      </c>
      <c r="I851" t="s">
        <v>1038</v>
      </c>
      <c r="J851" t="s">
        <v>1039</v>
      </c>
      <c r="K851" t="s">
        <v>1040</v>
      </c>
      <c r="L851">
        <v>1346</v>
      </c>
      <c r="N851">
        <v>1009</v>
      </c>
      <c r="O851" t="s">
        <v>550</v>
      </c>
      <c r="P851" t="s">
        <v>550</v>
      </c>
      <c r="Q851">
        <v>1</v>
      </c>
      <c r="X851">
        <v>0.2</v>
      </c>
      <c r="Y851">
        <v>28.93</v>
      </c>
      <c r="Z851">
        <v>0</v>
      </c>
      <c r="AA851">
        <v>0</v>
      </c>
      <c r="AB851">
        <v>0</v>
      </c>
      <c r="AC851">
        <v>0</v>
      </c>
      <c r="AD851">
        <v>1</v>
      </c>
      <c r="AE851">
        <v>0</v>
      </c>
      <c r="AF851" t="s">
        <v>4</v>
      </c>
      <c r="AG851">
        <v>0.2</v>
      </c>
      <c r="AH851">
        <v>2</v>
      </c>
      <c r="AI851">
        <v>16484868</v>
      </c>
      <c r="AJ851">
        <v>870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 x14ac:dyDescent="0.2">
      <c r="A852">
        <f>ROW(Source!A488)</f>
        <v>488</v>
      </c>
      <c r="B852">
        <v>16484869</v>
      </c>
      <c r="C852">
        <v>16484833</v>
      </c>
      <c r="D852">
        <v>15163127</v>
      </c>
      <c r="E852">
        <v>17</v>
      </c>
      <c r="F852">
        <v>1</v>
      </c>
      <c r="G852">
        <v>1</v>
      </c>
      <c r="H852">
        <v>3</v>
      </c>
      <c r="I852" t="s">
        <v>1104</v>
      </c>
      <c r="J852" t="s">
        <v>4</v>
      </c>
      <c r="K852" t="s">
        <v>1121</v>
      </c>
      <c r="L852">
        <v>1354</v>
      </c>
      <c r="N852">
        <v>1010</v>
      </c>
      <c r="O852" t="s">
        <v>82</v>
      </c>
      <c r="P852" t="s">
        <v>82</v>
      </c>
      <c r="Q852">
        <v>1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1</v>
      </c>
      <c r="AD852">
        <v>0</v>
      </c>
      <c r="AE852">
        <v>0</v>
      </c>
      <c r="AF852" t="s">
        <v>4</v>
      </c>
      <c r="AG852">
        <v>0</v>
      </c>
      <c r="AH852">
        <v>3</v>
      </c>
      <c r="AI852">
        <v>-1</v>
      </c>
      <c r="AJ852" t="s">
        <v>4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 x14ac:dyDescent="0.2">
      <c r="A853">
        <f>ROW(Source!A488)</f>
        <v>488</v>
      </c>
      <c r="B853">
        <v>16484870</v>
      </c>
      <c r="C853">
        <v>16484833</v>
      </c>
      <c r="D853">
        <v>15163115</v>
      </c>
      <c r="E853">
        <v>17</v>
      </c>
      <c r="F853">
        <v>1</v>
      </c>
      <c r="G853">
        <v>1</v>
      </c>
      <c r="H853">
        <v>3</v>
      </c>
      <c r="I853" t="s">
        <v>1106</v>
      </c>
      <c r="J853" t="s">
        <v>4</v>
      </c>
      <c r="K853" t="s">
        <v>1107</v>
      </c>
      <c r="L853">
        <v>1346</v>
      </c>
      <c r="N853">
        <v>1009</v>
      </c>
      <c r="O853" t="s">
        <v>550</v>
      </c>
      <c r="P853" t="s">
        <v>550</v>
      </c>
      <c r="Q853">
        <v>1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1</v>
      </c>
      <c r="AD853">
        <v>0</v>
      </c>
      <c r="AE853">
        <v>0</v>
      </c>
      <c r="AF853" t="s">
        <v>4</v>
      </c>
      <c r="AG853">
        <v>0</v>
      </c>
      <c r="AH853">
        <v>3</v>
      </c>
      <c r="AI853">
        <v>-1</v>
      </c>
      <c r="AJ853" t="s">
        <v>4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 x14ac:dyDescent="0.2">
      <c r="A854">
        <f>ROW(Source!A488)</f>
        <v>488</v>
      </c>
      <c r="B854">
        <v>16484871</v>
      </c>
      <c r="C854">
        <v>16484833</v>
      </c>
      <c r="D854">
        <v>15162898</v>
      </c>
      <c r="E854">
        <v>17</v>
      </c>
      <c r="F854">
        <v>1</v>
      </c>
      <c r="G854">
        <v>1</v>
      </c>
      <c r="H854">
        <v>3</v>
      </c>
      <c r="I854" t="s">
        <v>1122</v>
      </c>
      <c r="J854" t="s">
        <v>4</v>
      </c>
      <c r="K854" t="s">
        <v>1123</v>
      </c>
      <c r="L854">
        <v>1301</v>
      </c>
      <c r="N854">
        <v>1003</v>
      </c>
      <c r="O854" t="s">
        <v>147</v>
      </c>
      <c r="P854" t="s">
        <v>147</v>
      </c>
      <c r="Q854">
        <v>1</v>
      </c>
      <c r="X854">
        <v>92.9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 t="s">
        <v>4</v>
      </c>
      <c r="AG854">
        <v>92.9</v>
      </c>
      <c r="AH854">
        <v>3</v>
      </c>
      <c r="AI854">
        <v>-1</v>
      </c>
      <c r="AJ854" t="s">
        <v>4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 x14ac:dyDescent="0.2">
      <c r="A855">
        <f>ROW(Source!A488)</f>
        <v>488</v>
      </c>
      <c r="B855">
        <v>16484872</v>
      </c>
      <c r="C855">
        <v>16484833</v>
      </c>
      <c r="D855">
        <v>15163160</v>
      </c>
      <c r="E855">
        <v>17</v>
      </c>
      <c r="F855">
        <v>1</v>
      </c>
      <c r="G855">
        <v>1</v>
      </c>
      <c r="H855">
        <v>3</v>
      </c>
      <c r="I855" t="s">
        <v>1124</v>
      </c>
      <c r="J855" t="s">
        <v>4</v>
      </c>
      <c r="K855" t="s">
        <v>1125</v>
      </c>
      <c r="L855">
        <v>1354</v>
      </c>
      <c r="N855">
        <v>1010</v>
      </c>
      <c r="O855" t="s">
        <v>82</v>
      </c>
      <c r="P855" t="s">
        <v>82</v>
      </c>
      <c r="Q855">
        <v>1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1</v>
      </c>
      <c r="AD855">
        <v>0</v>
      </c>
      <c r="AE855">
        <v>0</v>
      </c>
      <c r="AF855" t="s">
        <v>4</v>
      </c>
      <c r="AG855">
        <v>0</v>
      </c>
      <c r="AH855">
        <v>3</v>
      </c>
      <c r="AI855">
        <v>-1</v>
      </c>
      <c r="AJ855" t="s">
        <v>4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 x14ac:dyDescent="0.2">
      <c r="A856">
        <f>ROW(Source!A489)</f>
        <v>489</v>
      </c>
      <c r="B856">
        <v>16484856</v>
      </c>
      <c r="C856">
        <v>16484833</v>
      </c>
      <c r="D856">
        <v>15446300</v>
      </c>
      <c r="E856">
        <v>1</v>
      </c>
      <c r="F856">
        <v>1</v>
      </c>
      <c r="G856">
        <v>1</v>
      </c>
      <c r="H856">
        <v>1</v>
      </c>
      <c r="I856" t="s">
        <v>693</v>
      </c>
      <c r="J856" t="s">
        <v>4</v>
      </c>
      <c r="K856" t="s">
        <v>694</v>
      </c>
      <c r="L856">
        <v>1191</v>
      </c>
      <c r="N856">
        <v>1013</v>
      </c>
      <c r="O856" t="s">
        <v>695</v>
      </c>
      <c r="P856" t="s">
        <v>695</v>
      </c>
      <c r="Q856">
        <v>1</v>
      </c>
      <c r="X856">
        <v>149.63999999999999</v>
      </c>
      <c r="Y856">
        <v>0</v>
      </c>
      <c r="Z856">
        <v>0</v>
      </c>
      <c r="AA856">
        <v>0</v>
      </c>
      <c r="AB856">
        <v>9.92</v>
      </c>
      <c r="AC856">
        <v>0</v>
      </c>
      <c r="AD856">
        <v>1</v>
      </c>
      <c r="AE856">
        <v>1</v>
      </c>
      <c r="AF856" t="s">
        <v>77</v>
      </c>
      <c r="AG856">
        <v>172.08599999999998</v>
      </c>
      <c r="AH856">
        <v>2</v>
      </c>
      <c r="AI856">
        <v>16484856</v>
      </c>
      <c r="AJ856">
        <v>871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 x14ac:dyDescent="0.2">
      <c r="A857">
        <f>ROW(Source!A489)</f>
        <v>489</v>
      </c>
      <c r="B857">
        <v>16484857</v>
      </c>
      <c r="C857">
        <v>16484833</v>
      </c>
      <c r="D857">
        <v>15430395</v>
      </c>
      <c r="E857">
        <v>1</v>
      </c>
      <c r="F857">
        <v>1</v>
      </c>
      <c r="G857">
        <v>1</v>
      </c>
      <c r="H857">
        <v>1</v>
      </c>
      <c r="I857" t="s">
        <v>696</v>
      </c>
      <c r="J857" t="s">
        <v>4</v>
      </c>
      <c r="K857" t="s">
        <v>697</v>
      </c>
      <c r="L857">
        <v>1191</v>
      </c>
      <c r="N857">
        <v>1013</v>
      </c>
      <c r="O857" t="s">
        <v>695</v>
      </c>
      <c r="P857" t="s">
        <v>695</v>
      </c>
      <c r="Q857">
        <v>1</v>
      </c>
      <c r="X857">
        <v>8.42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1</v>
      </c>
      <c r="AE857">
        <v>2</v>
      </c>
      <c r="AF857" t="s">
        <v>76</v>
      </c>
      <c r="AG857">
        <v>10.525</v>
      </c>
      <c r="AH857">
        <v>2</v>
      </c>
      <c r="AI857">
        <v>16484857</v>
      </c>
      <c r="AJ857">
        <v>872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 x14ac:dyDescent="0.2">
      <c r="A858">
        <f>ROW(Source!A489)</f>
        <v>489</v>
      </c>
      <c r="B858">
        <v>16484858</v>
      </c>
      <c r="C858">
        <v>16484833</v>
      </c>
      <c r="D858">
        <v>15247578</v>
      </c>
      <c r="E858">
        <v>1</v>
      </c>
      <c r="F858">
        <v>1</v>
      </c>
      <c r="G858">
        <v>1</v>
      </c>
      <c r="H858">
        <v>2</v>
      </c>
      <c r="I858" t="s">
        <v>763</v>
      </c>
      <c r="J858" t="s">
        <v>764</v>
      </c>
      <c r="K858" t="s">
        <v>765</v>
      </c>
      <c r="L858">
        <v>1368</v>
      </c>
      <c r="N858">
        <v>1011</v>
      </c>
      <c r="O858" t="s">
        <v>701</v>
      </c>
      <c r="P858" t="s">
        <v>701</v>
      </c>
      <c r="Q858">
        <v>1</v>
      </c>
      <c r="X858">
        <v>0.05</v>
      </c>
      <c r="Y858">
        <v>0</v>
      </c>
      <c r="Z858">
        <v>86.4</v>
      </c>
      <c r="AA858">
        <v>13.5</v>
      </c>
      <c r="AB858">
        <v>0</v>
      </c>
      <c r="AC858">
        <v>0</v>
      </c>
      <c r="AD858">
        <v>1</v>
      </c>
      <c r="AE858">
        <v>0</v>
      </c>
      <c r="AF858" t="s">
        <v>76</v>
      </c>
      <c r="AG858">
        <v>6.25E-2</v>
      </c>
      <c r="AH858">
        <v>2</v>
      </c>
      <c r="AI858">
        <v>16484858</v>
      </c>
      <c r="AJ858">
        <v>873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 x14ac:dyDescent="0.2">
      <c r="A859">
        <f>ROW(Source!A489)</f>
        <v>489</v>
      </c>
      <c r="B859">
        <v>16484859</v>
      </c>
      <c r="C859">
        <v>16484833</v>
      </c>
      <c r="D859">
        <v>15247680</v>
      </c>
      <c r="E859">
        <v>1</v>
      </c>
      <c r="F859">
        <v>1</v>
      </c>
      <c r="G859">
        <v>1</v>
      </c>
      <c r="H859">
        <v>2</v>
      </c>
      <c r="I859" t="s">
        <v>726</v>
      </c>
      <c r="J859" t="s">
        <v>727</v>
      </c>
      <c r="K859" t="s">
        <v>728</v>
      </c>
      <c r="L859">
        <v>1368</v>
      </c>
      <c r="N859">
        <v>1011</v>
      </c>
      <c r="O859" t="s">
        <v>701</v>
      </c>
      <c r="P859" t="s">
        <v>701</v>
      </c>
      <c r="Q859">
        <v>1</v>
      </c>
      <c r="X859">
        <v>0.03</v>
      </c>
      <c r="Y859">
        <v>0</v>
      </c>
      <c r="Z859">
        <v>111.99</v>
      </c>
      <c r="AA859">
        <v>13.5</v>
      </c>
      <c r="AB859">
        <v>0</v>
      </c>
      <c r="AC859">
        <v>0</v>
      </c>
      <c r="AD859">
        <v>1</v>
      </c>
      <c r="AE859">
        <v>0</v>
      </c>
      <c r="AF859" t="s">
        <v>76</v>
      </c>
      <c r="AG859">
        <v>3.7499999999999999E-2</v>
      </c>
      <c r="AH859">
        <v>2</v>
      </c>
      <c r="AI859">
        <v>16484859</v>
      </c>
      <c r="AJ859">
        <v>874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 x14ac:dyDescent="0.2">
      <c r="A860">
        <f>ROW(Source!A489)</f>
        <v>489</v>
      </c>
      <c r="B860">
        <v>16484860</v>
      </c>
      <c r="C860">
        <v>16484833</v>
      </c>
      <c r="D860">
        <v>15249073</v>
      </c>
      <c r="E860">
        <v>1</v>
      </c>
      <c r="F860">
        <v>1</v>
      </c>
      <c r="G860">
        <v>1</v>
      </c>
      <c r="H860">
        <v>2</v>
      </c>
      <c r="I860" t="s">
        <v>698</v>
      </c>
      <c r="J860" t="s">
        <v>699</v>
      </c>
      <c r="K860" t="s">
        <v>700</v>
      </c>
      <c r="L860">
        <v>1368</v>
      </c>
      <c r="N860">
        <v>1011</v>
      </c>
      <c r="O860" t="s">
        <v>701</v>
      </c>
      <c r="P860" t="s">
        <v>701</v>
      </c>
      <c r="Q860">
        <v>1</v>
      </c>
      <c r="X860">
        <v>0.22</v>
      </c>
      <c r="Y860">
        <v>0</v>
      </c>
      <c r="Z860">
        <v>65.709999999999994</v>
      </c>
      <c r="AA860">
        <v>11.6</v>
      </c>
      <c r="AB860">
        <v>0</v>
      </c>
      <c r="AC860">
        <v>0</v>
      </c>
      <c r="AD860">
        <v>1</v>
      </c>
      <c r="AE860">
        <v>0</v>
      </c>
      <c r="AF860" t="s">
        <v>76</v>
      </c>
      <c r="AG860">
        <v>0.27500000000000002</v>
      </c>
      <c r="AH860">
        <v>2</v>
      </c>
      <c r="AI860">
        <v>16484860</v>
      </c>
      <c r="AJ860">
        <v>875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 x14ac:dyDescent="0.2">
      <c r="A861">
        <f>ROW(Source!A489)</f>
        <v>489</v>
      </c>
      <c r="B861">
        <v>16484861</v>
      </c>
      <c r="C861">
        <v>16484833</v>
      </c>
      <c r="D861">
        <v>15249291</v>
      </c>
      <c r="E861">
        <v>1</v>
      </c>
      <c r="F861">
        <v>1</v>
      </c>
      <c r="G861">
        <v>1</v>
      </c>
      <c r="H861">
        <v>2</v>
      </c>
      <c r="I861" t="s">
        <v>1052</v>
      </c>
      <c r="J861" t="s">
        <v>1053</v>
      </c>
      <c r="K861" t="s">
        <v>1054</v>
      </c>
      <c r="L861">
        <v>1368</v>
      </c>
      <c r="N861">
        <v>1011</v>
      </c>
      <c r="O861" t="s">
        <v>701</v>
      </c>
      <c r="P861" t="s">
        <v>701</v>
      </c>
      <c r="Q861">
        <v>1</v>
      </c>
      <c r="X861">
        <v>8.1199999999999992</v>
      </c>
      <c r="Y861">
        <v>0</v>
      </c>
      <c r="Z861">
        <v>100.1</v>
      </c>
      <c r="AA861">
        <v>13.5</v>
      </c>
      <c r="AB861">
        <v>0</v>
      </c>
      <c r="AC861">
        <v>0</v>
      </c>
      <c r="AD861">
        <v>1</v>
      </c>
      <c r="AE861">
        <v>0</v>
      </c>
      <c r="AF861" t="s">
        <v>76</v>
      </c>
      <c r="AG861">
        <v>10.149999999999999</v>
      </c>
      <c r="AH861">
        <v>2</v>
      </c>
      <c r="AI861">
        <v>16484861</v>
      </c>
      <c r="AJ861">
        <v>876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 x14ac:dyDescent="0.2">
      <c r="A862">
        <f>ROW(Source!A489)</f>
        <v>489</v>
      </c>
      <c r="B862">
        <v>16484862</v>
      </c>
      <c r="C862">
        <v>16484833</v>
      </c>
      <c r="D862">
        <v>15166105</v>
      </c>
      <c r="E862">
        <v>1</v>
      </c>
      <c r="F862">
        <v>1</v>
      </c>
      <c r="G862">
        <v>1</v>
      </c>
      <c r="H862">
        <v>3</v>
      </c>
      <c r="I862" t="s">
        <v>1055</v>
      </c>
      <c r="J862" t="s">
        <v>1056</v>
      </c>
      <c r="K862" t="s">
        <v>1057</v>
      </c>
      <c r="L862">
        <v>1346</v>
      </c>
      <c r="N862">
        <v>1009</v>
      </c>
      <c r="O862" t="s">
        <v>550</v>
      </c>
      <c r="P862" t="s">
        <v>550</v>
      </c>
      <c r="Q862">
        <v>1</v>
      </c>
      <c r="X862">
        <v>0.25</v>
      </c>
      <c r="Y862">
        <v>11.8</v>
      </c>
      <c r="Z862">
        <v>0</v>
      </c>
      <c r="AA862">
        <v>0</v>
      </c>
      <c r="AB862">
        <v>0</v>
      </c>
      <c r="AC862">
        <v>0</v>
      </c>
      <c r="AD862">
        <v>1</v>
      </c>
      <c r="AE862">
        <v>0</v>
      </c>
      <c r="AF862" t="s">
        <v>4</v>
      </c>
      <c r="AG862">
        <v>0.25</v>
      </c>
      <c r="AH862">
        <v>2</v>
      </c>
      <c r="AI862">
        <v>16484862</v>
      </c>
      <c r="AJ862">
        <v>877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 x14ac:dyDescent="0.2">
      <c r="A863">
        <f>ROW(Source!A489)</f>
        <v>489</v>
      </c>
      <c r="B863">
        <v>16484863</v>
      </c>
      <c r="C863">
        <v>16484833</v>
      </c>
      <c r="D863">
        <v>15167286</v>
      </c>
      <c r="E863">
        <v>1</v>
      </c>
      <c r="F863">
        <v>1</v>
      </c>
      <c r="G863">
        <v>1</v>
      </c>
      <c r="H863">
        <v>3</v>
      </c>
      <c r="I863" t="s">
        <v>782</v>
      </c>
      <c r="J863" t="s">
        <v>783</v>
      </c>
      <c r="K863" t="s">
        <v>784</v>
      </c>
      <c r="L863">
        <v>1339</v>
      </c>
      <c r="N863">
        <v>1007</v>
      </c>
      <c r="O863" t="s">
        <v>166</v>
      </c>
      <c r="P863" t="s">
        <v>166</v>
      </c>
      <c r="Q863">
        <v>1</v>
      </c>
      <c r="X863">
        <v>0.74</v>
      </c>
      <c r="Y863">
        <v>2.44</v>
      </c>
      <c r="Z863">
        <v>0</v>
      </c>
      <c r="AA863">
        <v>0</v>
      </c>
      <c r="AB863">
        <v>0</v>
      </c>
      <c r="AC863">
        <v>0</v>
      </c>
      <c r="AD863">
        <v>1</v>
      </c>
      <c r="AE863">
        <v>0</v>
      </c>
      <c r="AF863" t="s">
        <v>4</v>
      </c>
      <c r="AG863">
        <v>0.74</v>
      </c>
      <c r="AH863">
        <v>2</v>
      </c>
      <c r="AI863">
        <v>16484863</v>
      </c>
      <c r="AJ863">
        <v>878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 x14ac:dyDescent="0.2">
      <c r="A864">
        <f>ROW(Source!A489)</f>
        <v>489</v>
      </c>
      <c r="B864">
        <v>16484864</v>
      </c>
      <c r="C864">
        <v>16484833</v>
      </c>
      <c r="D864">
        <v>15167787</v>
      </c>
      <c r="E864">
        <v>1</v>
      </c>
      <c r="F864">
        <v>1</v>
      </c>
      <c r="G864">
        <v>1</v>
      </c>
      <c r="H864">
        <v>3</v>
      </c>
      <c r="I864" t="s">
        <v>1058</v>
      </c>
      <c r="J864" t="s">
        <v>1059</v>
      </c>
      <c r="K864" t="s">
        <v>1060</v>
      </c>
      <c r="L864">
        <v>1356</v>
      </c>
      <c r="N864">
        <v>1010</v>
      </c>
      <c r="O864" t="s">
        <v>127</v>
      </c>
      <c r="P864" t="s">
        <v>127</v>
      </c>
      <c r="Q864">
        <v>1000</v>
      </c>
      <c r="X864">
        <v>6.9000000000000006E-2</v>
      </c>
      <c r="Y864">
        <v>253.8</v>
      </c>
      <c r="Z864">
        <v>0</v>
      </c>
      <c r="AA864">
        <v>0</v>
      </c>
      <c r="AB864">
        <v>0</v>
      </c>
      <c r="AC864">
        <v>0</v>
      </c>
      <c r="AD864">
        <v>1</v>
      </c>
      <c r="AE864">
        <v>0</v>
      </c>
      <c r="AF864" t="s">
        <v>4</v>
      </c>
      <c r="AG864">
        <v>6.9000000000000006E-2</v>
      </c>
      <c r="AH864">
        <v>2</v>
      </c>
      <c r="AI864">
        <v>16484864</v>
      </c>
      <c r="AJ864">
        <v>879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 x14ac:dyDescent="0.2">
      <c r="A865">
        <f>ROW(Source!A489)</f>
        <v>489</v>
      </c>
      <c r="B865">
        <v>16484865</v>
      </c>
      <c r="C865">
        <v>16484833</v>
      </c>
      <c r="D865">
        <v>15170090</v>
      </c>
      <c r="E865">
        <v>1</v>
      </c>
      <c r="F865">
        <v>1</v>
      </c>
      <c r="G865">
        <v>1</v>
      </c>
      <c r="H865">
        <v>3</v>
      </c>
      <c r="I865" t="s">
        <v>1061</v>
      </c>
      <c r="J865" t="s">
        <v>1062</v>
      </c>
      <c r="K865" t="s">
        <v>1063</v>
      </c>
      <c r="L865">
        <v>1348</v>
      </c>
      <c r="N865">
        <v>1009</v>
      </c>
      <c r="O865" t="s">
        <v>199</v>
      </c>
      <c r="P865" t="s">
        <v>199</v>
      </c>
      <c r="Q865">
        <v>1000</v>
      </c>
      <c r="X865">
        <v>5.9000000000000003E-4</v>
      </c>
      <c r="Y865">
        <v>22558</v>
      </c>
      <c r="Z865">
        <v>0</v>
      </c>
      <c r="AA865">
        <v>0</v>
      </c>
      <c r="AB865">
        <v>0</v>
      </c>
      <c r="AC865">
        <v>0</v>
      </c>
      <c r="AD865">
        <v>1</v>
      </c>
      <c r="AE865">
        <v>0</v>
      </c>
      <c r="AF865" t="s">
        <v>4</v>
      </c>
      <c r="AG865">
        <v>5.9000000000000003E-4</v>
      </c>
      <c r="AH865">
        <v>2</v>
      </c>
      <c r="AI865">
        <v>16484865</v>
      </c>
      <c r="AJ865">
        <v>880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 x14ac:dyDescent="0.2">
      <c r="A866">
        <f>ROW(Source!A489)</f>
        <v>489</v>
      </c>
      <c r="B866">
        <v>16484866</v>
      </c>
      <c r="C866">
        <v>16484833</v>
      </c>
      <c r="D866">
        <v>15172018</v>
      </c>
      <c r="E866">
        <v>1</v>
      </c>
      <c r="F866">
        <v>1</v>
      </c>
      <c r="G866">
        <v>1</v>
      </c>
      <c r="H866">
        <v>3</v>
      </c>
      <c r="I866" t="s">
        <v>1064</v>
      </c>
      <c r="J866" t="s">
        <v>1065</v>
      </c>
      <c r="K866" t="s">
        <v>1066</v>
      </c>
      <c r="L866">
        <v>1346</v>
      </c>
      <c r="N866">
        <v>1009</v>
      </c>
      <c r="O866" t="s">
        <v>550</v>
      </c>
      <c r="P866" t="s">
        <v>550</v>
      </c>
      <c r="Q866">
        <v>1</v>
      </c>
      <c r="X866">
        <v>2.5000000000000001E-3</v>
      </c>
      <c r="Y866">
        <v>2.15</v>
      </c>
      <c r="Z866">
        <v>0</v>
      </c>
      <c r="AA866">
        <v>0</v>
      </c>
      <c r="AB866">
        <v>0</v>
      </c>
      <c r="AC866">
        <v>0</v>
      </c>
      <c r="AD866">
        <v>1</v>
      </c>
      <c r="AE866">
        <v>0</v>
      </c>
      <c r="AF866" t="s">
        <v>4</v>
      </c>
      <c r="AG866">
        <v>2.5000000000000001E-3</v>
      </c>
      <c r="AH866">
        <v>2</v>
      </c>
      <c r="AI866">
        <v>16484866</v>
      </c>
      <c r="AJ866">
        <v>881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 x14ac:dyDescent="0.2">
      <c r="A867">
        <f>ROW(Source!A489)</f>
        <v>489</v>
      </c>
      <c r="B867">
        <v>16484867</v>
      </c>
      <c r="C867">
        <v>16484833</v>
      </c>
      <c r="D867">
        <v>15163161</v>
      </c>
      <c r="E867">
        <v>17</v>
      </c>
      <c r="F867">
        <v>1</v>
      </c>
      <c r="G867">
        <v>1</v>
      </c>
      <c r="H867">
        <v>3</v>
      </c>
      <c r="I867" t="s">
        <v>1088</v>
      </c>
      <c r="J867" t="s">
        <v>4</v>
      </c>
      <c r="K867" t="s">
        <v>1120</v>
      </c>
      <c r="L867">
        <v>1346</v>
      </c>
      <c r="N867">
        <v>1009</v>
      </c>
      <c r="O867" t="s">
        <v>550</v>
      </c>
      <c r="P867" t="s">
        <v>550</v>
      </c>
      <c r="Q867">
        <v>1</v>
      </c>
      <c r="X867">
        <v>0.38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 t="s">
        <v>4</v>
      </c>
      <c r="AG867">
        <v>0.38</v>
      </c>
      <c r="AH867">
        <v>3</v>
      </c>
      <c r="AI867">
        <v>-1</v>
      </c>
      <c r="AJ867" t="s">
        <v>4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 x14ac:dyDescent="0.2">
      <c r="A868">
        <f>ROW(Source!A489)</f>
        <v>489</v>
      </c>
      <c r="B868">
        <v>16484868</v>
      </c>
      <c r="C868">
        <v>16484833</v>
      </c>
      <c r="D868">
        <v>15202502</v>
      </c>
      <c r="E868">
        <v>1</v>
      </c>
      <c r="F868">
        <v>1</v>
      </c>
      <c r="G868">
        <v>1</v>
      </c>
      <c r="H868">
        <v>3</v>
      </c>
      <c r="I868" t="s">
        <v>1038</v>
      </c>
      <c r="J868" t="s">
        <v>1039</v>
      </c>
      <c r="K868" t="s">
        <v>1040</v>
      </c>
      <c r="L868">
        <v>1346</v>
      </c>
      <c r="N868">
        <v>1009</v>
      </c>
      <c r="O868" t="s">
        <v>550</v>
      </c>
      <c r="P868" t="s">
        <v>550</v>
      </c>
      <c r="Q868">
        <v>1</v>
      </c>
      <c r="X868">
        <v>0.2</v>
      </c>
      <c r="Y868">
        <v>28.93</v>
      </c>
      <c r="Z868">
        <v>0</v>
      </c>
      <c r="AA868">
        <v>0</v>
      </c>
      <c r="AB868">
        <v>0</v>
      </c>
      <c r="AC868">
        <v>0</v>
      </c>
      <c r="AD868">
        <v>1</v>
      </c>
      <c r="AE868">
        <v>0</v>
      </c>
      <c r="AF868" t="s">
        <v>4</v>
      </c>
      <c r="AG868">
        <v>0.2</v>
      </c>
      <c r="AH868">
        <v>2</v>
      </c>
      <c r="AI868">
        <v>16484868</v>
      </c>
      <c r="AJ868">
        <v>882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  <row r="869" spans="1:44" x14ac:dyDescent="0.2">
      <c r="A869">
        <f>ROW(Source!A489)</f>
        <v>489</v>
      </c>
      <c r="B869">
        <v>16484869</v>
      </c>
      <c r="C869">
        <v>16484833</v>
      </c>
      <c r="D869">
        <v>15163127</v>
      </c>
      <c r="E869">
        <v>17</v>
      </c>
      <c r="F869">
        <v>1</v>
      </c>
      <c r="G869">
        <v>1</v>
      </c>
      <c r="H869">
        <v>3</v>
      </c>
      <c r="I869" t="s">
        <v>1104</v>
      </c>
      <c r="J869" t="s">
        <v>4</v>
      </c>
      <c r="K869" t="s">
        <v>1121</v>
      </c>
      <c r="L869">
        <v>1354</v>
      </c>
      <c r="N869">
        <v>1010</v>
      </c>
      <c r="O869" t="s">
        <v>82</v>
      </c>
      <c r="P869" t="s">
        <v>82</v>
      </c>
      <c r="Q869">
        <v>1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1</v>
      </c>
      <c r="AD869">
        <v>0</v>
      </c>
      <c r="AE869">
        <v>0</v>
      </c>
      <c r="AF869" t="s">
        <v>4</v>
      </c>
      <c r="AG869">
        <v>0</v>
      </c>
      <c r="AH869">
        <v>3</v>
      </c>
      <c r="AI869">
        <v>-1</v>
      </c>
      <c r="AJ869" t="s">
        <v>4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</row>
    <row r="870" spans="1:44" x14ac:dyDescent="0.2">
      <c r="A870">
        <f>ROW(Source!A489)</f>
        <v>489</v>
      </c>
      <c r="B870">
        <v>16484870</v>
      </c>
      <c r="C870">
        <v>16484833</v>
      </c>
      <c r="D870">
        <v>15163115</v>
      </c>
      <c r="E870">
        <v>17</v>
      </c>
      <c r="F870">
        <v>1</v>
      </c>
      <c r="G870">
        <v>1</v>
      </c>
      <c r="H870">
        <v>3</v>
      </c>
      <c r="I870" t="s">
        <v>1106</v>
      </c>
      <c r="J870" t="s">
        <v>4</v>
      </c>
      <c r="K870" t="s">
        <v>1107</v>
      </c>
      <c r="L870">
        <v>1346</v>
      </c>
      <c r="N870">
        <v>1009</v>
      </c>
      <c r="O870" t="s">
        <v>550</v>
      </c>
      <c r="P870" t="s">
        <v>550</v>
      </c>
      <c r="Q870">
        <v>1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1</v>
      </c>
      <c r="AD870">
        <v>0</v>
      </c>
      <c r="AE870">
        <v>0</v>
      </c>
      <c r="AF870" t="s">
        <v>4</v>
      </c>
      <c r="AG870">
        <v>0</v>
      </c>
      <c r="AH870">
        <v>3</v>
      </c>
      <c r="AI870">
        <v>-1</v>
      </c>
      <c r="AJ870" t="s">
        <v>4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</row>
    <row r="871" spans="1:44" x14ac:dyDescent="0.2">
      <c r="A871">
        <f>ROW(Source!A489)</f>
        <v>489</v>
      </c>
      <c r="B871">
        <v>16484871</v>
      </c>
      <c r="C871">
        <v>16484833</v>
      </c>
      <c r="D871">
        <v>15162898</v>
      </c>
      <c r="E871">
        <v>17</v>
      </c>
      <c r="F871">
        <v>1</v>
      </c>
      <c r="G871">
        <v>1</v>
      </c>
      <c r="H871">
        <v>3</v>
      </c>
      <c r="I871" t="s">
        <v>1122</v>
      </c>
      <c r="J871" t="s">
        <v>4</v>
      </c>
      <c r="K871" t="s">
        <v>1123</v>
      </c>
      <c r="L871">
        <v>1301</v>
      </c>
      <c r="N871">
        <v>1003</v>
      </c>
      <c r="O871" t="s">
        <v>147</v>
      </c>
      <c r="P871" t="s">
        <v>147</v>
      </c>
      <c r="Q871">
        <v>1</v>
      </c>
      <c r="X871">
        <v>92.9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 t="s">
        <v>4</v>
      </c>
      <c r="AG871">
        <v>92.9</v>
      </c>
      <c r="AH871">
        <v>3</v>
      </c>
      <c r="AI871">
        <v>-1</v>
      </c>
      <c r="AJ871" t="s">
        <v>4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</row>
    <row r="872" spans="1:44" x14ac:dyDescent="0.2">
      <c r="A872">
        <f>ROW(Source!A489)</f>
        <v>489</v>
      </c>
      <c r="B872">
        <v>16484872</v>
      </c>
      <c r="C872">
        <v>16484833</v>
      </c>
      <c r="D872">
        <v>15163160</v>
      </c>
      <c r="E872">
        <v>17</v>
      </c>
      <c r="F872">
        <v>1</v>
      </c>
      <c r="G872">
        <v>1</v>
      </c>
      <c r="H872">
        <v>3</v>
      </c>
      <c r="I872" t="s">
        <v>1124</v>
      </c>
      <c r="J872" t="s">
        <v>4</v>
      </c>
      <c r="K872" t="s">
        <v>1125</v>
      </c>
      <c r="L872">
        <v>1354</v>
      </c>
      <c r="N872">
        <v>1010</v>
      </c>
      <c r="O872" t="s">
        <v>82</v>
      </c>
      <c r="P872" t="s">
        <v>82</v>
      </c>
      <c r="Q872">
        <v>1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1</v>
      </c>
      <c r="AD872">
        <v>0</v>
      </c>
      <c r="AE872">
        <v>0</v>
      </c>
      <c r="AF872" t="s">
        <v>4</v>
      </c>
      <c r="AG872">
        <v>0</v>
      </c>
      <c r="AH872">
        <v>3</v>
      </c>
      <c r="AI872">
        <v>-1</v>
      </c>
      <c r="AJ872" t="s">
        <v>4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</row>
    <row r="873" spans="1:44" x14ac:dyDescent="0.2">
      <c r="A873">
        <f>ROW(Source!A490)</f>
        <v>490</v>
      </c>
      <c r="B873">
        <v>16484900</v>
      </c>
      <c r="C873">
        <v>16484879</v>
      </c>
      <c r="D873">
        <v>15446300</v>
      </c>
      <c r="E873">
        <v>1</v>
      </c>
      <c r="F873">
        <v>1</v>
      </c>
      <c r="G873">
        <v>1</v>
      </c>
      <c r="H873">
        <v>1</v>
      </c>
      <c r="I873" t="s">
        <v>693</v>
      </c>
      <c r="J873" t="s">
        <v>4</v>
      </c>
      <c r="K873" t="s">
        <v>694</v>
      </c>
      <c r="L873">
        <v>1191</v>
      </c>
      <c r="N873">
        <v>1013</v>
      </c>
      <c r="O873" t="s">
        <v>695</v>
      </c>
      <c r="P873" t="s">
        <v>695</v>
      </c>
      <c r="Q873">
        <v>1</v>
      </c>
      <c r="X873">
        <v>60.88</v>
      </c>
      <c r="Y873">
        <v>0</v>
      </c>
      <c r="Z873">
        <v>0</v>
      </c>
      <c r="AA873">
        <v>0</v>
      </c>
      <c r="AB873">
        <v>9.92</v>
      </c>
      <c r="AC873">
        <v>0</v>
      </c>
      <c r="AD873">
        <v>1</v>
      </c>
      <c r="AE873">
        <v>1</v>
      </c>
      <c r="AF873" t="s">
        <v>4</v>
      </c>
      <c r="AG873">
        <v>60.88</v>
      </c>
      <c r="AH873">
        <v>2</v>
      </c>
      <c r="AI873">
        <v>16484900</v>
      </c>
      <c r="AJ873">
        <v>883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</row>
    <row r="874" spans="1:44" x14ac:dyDescent="0.2">
      <c r="A874">
        <f>ROW(Source!A490)</f>
        <v>490</v>
      </c>
      <c r="B874">
        <v>16484901</v>
      </c>
      <c r="C874">
        <v>16484879</v>
      </c>
      <c r="D874">
        <v>15430395</v>
      </c>
      <c r="E874">
        <v>1</v>
      </c>
      <c r="F874">
        <v>1</v>
      </c>
      <c r="G874">
        <v>1</v>
      </c>
      <c r="H874">
        <v>1</v>
      </c>
      <c r="I874" t="s">
        <v>696</v>
      </c>
      <c r="J874" t="s">
        <v>4</v>
      </c>
      <c r="K874" t="s">
        <v>697</v>
      </c>
      <c r="L874">
        <v>1191</v>
      </c>
      <c r="N874">
        <v>1013</v>
      </c>
      <c r="O874" t="s">
        <v>695</v>
      </c>
      <c r="P874" t="s">
        <v>695</v>
      </c>
      <c r="Q874">
        <v>1</v>
      </c>
      <c r="X874">
        <v>0.16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1</v>
      </c>
      <c r="AE874">
        <v>2</v>
      </c>
      <c r="AF874" t="s">
        <v>4</v>
      </c>
      <c r="AG874">
        <v>0.16</v>
      </c>
      <c r="AH874">
        <v>2</v>
      </c>
      <c r="AI874">
        <v>16484901</v>
      </c>
      <c r="AJ874">
        <v>884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</row>
    <row r="875" spans="1:44" x14ac:dyDescent="0.2">
      <c r="A875">
        <f>ROW(Source!A490)</f>
        <v>490</v>
      </c>
      <c r="B875">
        <v>16484902</v>
      </c>
      <c r="C875">
        <v>16484879</v>
      </c>
      <c r="D875">
        <v>15247680</v>
      </c>
      <c r="E875">
        <v>1</v>
      </c>
      <c r="F875">
        <v>1</v>
      </c>
      <c r="G875">
        <v>1</v>
      </c>
      <c r="H875">
        <v>2</v>
      </c>
      <c r="I875" t="s">
        <v>726</v>
      </c>
      <c r="J875" t="s">
        <v>727</v>
      </c>
      <c r="K875" t="s">
        <v>728</v>
      </c>
      <c r="L875">
        <v>1368</v>
      </c>
      <c r="N875">
        <v>1011</v>
      </c>
      <c r="O875" t="s">
        <v>701</v>
      </c>
      <c r="P875" t="s">
        <v>701</v>
      </c>
      <c r="Q875">
        <v>1</v>
      </c>
      <c r="X875">
        <v>0.08</v>
      </c>
      <c r="Y875">
        <v>0</v>
      </c>
      <c r="Z875">
        <v>111.99</v>
      </c>
      <c r="AA875">
        <v>13.5</v>
      </c>
      <c r="AB875">
        <v>0</v>
      </c>
      <c r="AC875">
        <v>0</v>
      </c>
      <c r="AD875">
        <v>1</v>
      </c>
      <c r="AE875">
        <v>0</v>
      </c>
      <c r="AF875" t="s">
        <v>4</v>
      </c>
      <c r="AG875">
        <v>0.08</v>
      </c>
      <c r="AH875">
        <v>2</v>
      </c>
      <c r="AI875">
        <v>16484902</v>
      </c>
      <c r="AJ875">
        <v>885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</row>
    <row r="876" spans="1:44" x14ac:dyDescent="0.2">
      <c r="A876">
        <f>ROW(Source!A490)</f>
        <v>490</v>
      </c>
      <c r="B876">
        <v>16484903</v>
      </c>
      <c r="C876">
        <v>16484879</v>
      </c>
      <c r="D876">
        <v>15249073</v>
      </c>
      <c r="E876">
        <v>1</v>
      </c>
      <c r="F876">
        <v>1</v>
      </c>
      <c r="G876">
        <v>1</v>
      </c>
      <c r="H876">
        <v>2</v>
      </c>
      <c r="I876" t="s">
        <v>698</v>
      </c>
      <c r="J876" t="s">
        <v>699</v>
      </c>
      <c r="K876" t="s">
        <v>700</v>
      </c>
      <c r="L876">
        <v>1368</v>
      </c>
      <c r="N876">
        <v>1011</v>
      </c>
      <c r="O876" t="s">
        <v>701</v>
      </c>
      <c r="P876" t="s">
        <v>701</v>
      </c>
      <c r="Q876">
        <v>1</v>
      </c>
      <c r="X876">
        <v>0.08</v>
      </c>
      <c r="Y876">
        <v>0</v>
      </c>
      <c r="Z876">
        <v>65.709999999999994</v>
      </c>
      <c r="AA876">
        <v>11.6</v>
      </c>
      <c r="AB876">
        <v>0</v>
      </c>
      <c r="AC876">
        <v>0</v>
      </c>
      <c r="AD876">
        <v>1</v>
      </c>
      <c r="AE876">
        <v>0</v>
      </c>
      <c r="AF876" t="s">
        <v>4</v>
      </c>
      <c r="AG876">
        <v>0.08</v>
      </c>
      <c r="AH876">
        <v>2</v>
      </c>
      <c r="AI876">
        <v>16484903</v>
      </c>
      <c r="AJ876">
        <v>886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</row>
    <row r="877" spans="1:44" x14ac:dyDescent="0.2">
      <c r="A877">
        <f>ROW(Source!A490)</f>
        <v>490</v>
      </c>
      <c r="B877">
        <v>16484904</v>
      </c>
      <c r="C877">
        <v>16484879</v>
      </c>
      <c r="D877">
        <v>15249377</v>
      </c>
      <c r="E877">
        <v>1</v>
      </c>
      <c r="F877">
        <v>1</v>
      </c>
      <c r="G877">
        <v>1</v>
      </c>
      <c r="H877">
        <v>2</v>
      </c>
      <c r="I877" t="s">
        <v>702</v>
      </c>
      <c r="J877" t="s">
        <v>703</v>
      </c>
      <c r="K877" t="s">
        <v>704</v>
      </c>
      <c r="L877">
        <v>1368</v>
      </c>
      <c r="N877">
        <v>1011</v>
      </c>
      <c r="O877" t="s">
        <v>701</v>
      </c>
      <c r="P877" t="s">
        <v>701</v>
      </c>
      <c r="Q877">
        <v>1</v>
      </c>
      <c r="X877">
        <v>2.97</v>
      </c>
      <c r="Y877">
        <v>0</v>
      </c>
      <c r="Z877">
        <v>8.1</v>
      </c>
      <c r="AA877">
        <v>0</v>
      </c>
      <c r="AB877">
        <v>0</v>
      </c>
      <c r="AC877">
        <v>0</v>
      </c>
      <c r="AD877">
        <v>1</v>
      </c>
      <c r="AE877">
        <v>0</v>
      </c>
      <c r="AF877" t="s">
        <v>4</v>
      </c>
      <c r="AG877">
        <v>2.97</v>
      </c>
      <c r="AH877">
        <v>2</v>
      </c>
      <c r="AI877">
        <v>16484904</v>
      </c>
      <c r="AJ877">
        <v>887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</row>
    <row r="878" spans="1:44" x14ac:dyDescent="0.2">
      <c r="A878">
        <f>ROW(Source!A490)</f>
        <v>490</v>
      </c>
      <c r="B878">
        <v>16484905</v>
      </c>
      <c r="C878">
        <v>16484879</v>
      </c>
      <c r="D878">
        <v>15168752</v>
      </c>
      <c r="E878">
        <v>1</v>
      </c>
      <c r="F878">
        <v>1</v>
      </c>
      <c r="G878">
        <v>1</v>
      </c>
      <c r="H878">
        <v>3</v>
      </c>
      <c r="I878" t="s">
        <v>968</v>
      </c>
      <c r="J878" t="s">
        <v>969</v>
      </c>
      <c r="K878" t="s">
        <v>970</v>
      </c>
      <c r="L878">
        <v>1346</v>
      </c>
      <c r="N878">
        <v>1009</v>
      </c>
      <c r="O878" t="s">
        <v>550</v>
      </c>
      <c r="P878" t="s">
        <v>550</v>
      </c>
      <c r="Q878">
        <v>1</v>
      </c>
      <c r="X878">
        <v>2.4E-2</v>
      </c>
      <c r="Y878">
        <v>10.57</v>
      </c>
      <c r="Z878">
        <v>0</v>
      </c>
      <c r="AA878">
        <v>0</v>
      </c>
      <c r="AB878">
        <v>0</v>
      </c>
      <c r="AC878">
        <v>0</v>
      </c>
      <c r="AD878">
        <v>1</v>
      </c>
      <c r="AE878">
        <v>0</v>
      </c>
      <c r="AF878" t="s">
        <v>4</v>
      </c>
      <c r="AG878">
        <v>2.4E-2</v>
      </c>
      <c r="AH878">
        <v>2</v>
      </c>
      <c r="AI878">
        <v>16484905</v>
      </c>
      <c r="AJ878">
        <v>888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</row>
    <row r="879" spans="1:44" x14ac:dyDescent="0.2">
      <c r="A879">
        <f>ROW(Source!A490)</f>
        <v>490</v>
      </c>
      <c r="B879">
        <v>16484906</v>
      </c>
      <c r="C879">
        <v>16484879</v>
      </c>
      <c r="D879">
        <v>15169942</v>
      </c>
      <c r="E879">
        <v>1</v>
      </c>
      <c r="F879">
        <v>1</v>
      </c>
      <c r="G879">
        <v>1</v>
      </c>
      <c r="H879">
        <v>3</v>
      </c>
      <c r="I879" t="s">
        <v>971</v>
      </c>
      <c r="J879" t="s">
        <v>972</v>
      </c>
      <c r="K879" t="s">
        <v>973</v>
      </c>
      <c r="L879">
        <v>1346</v>
      </c>
      <c r="N879">
        <v>1009</v>
      </c>
      <c r="O879" t="s">
        <v>550</v>
      </c>
      <c r="P879" t="s">
        <v>550</v>
      </c>
      <c r="Q879">
        <v>1</v>
      </c>
      <c r="X879">
        <v>2.73</v>
      </c>
      <c r="Y879">
        <v>9.0399999999999991</v>
      </c>
      <c r="Z879">
        <v>0</v>
      </c>
      <c r="AA879">
        <v>0</v>
      </c>
      <c r="AB879">
        <v>0</v>
      </c>
      <c r="AC879">
        <v>0</v>
      </c>
      <c r="AD879">
        <v>1</v>
      </c>
      <c r="AE879">
        <v>0</v>
      </c>
      <c r="AF879" t="s">
        <v>4</v>
      </c>
      <c r="AG879">
        <v>2.73</v>
      </c>
      <c r="AH879">
        <v>2</v>
      </c>
      <c r="AI879">
        <v>16484906</v>
      </c>
      <c r="AJ879">
        <v>889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</row>
    <row r="880" spans="1:44" x14ac:dyDescent="0.2">
      <c r="A880">
        <f>ROW(Source!A490)</f>
        <v>490</v>
      </c>
      <c r="B880">
        <v>16484907</v>
      </c>
      <c r="C880">
        <v>16484879</v>
      </c>
      <c r="D880">
        <v>15191488</v>
      </c>
      <c r="E880">
        <v>1</v>
      </c>
      <c r="F880">
        <v>1</v>
      </c>
      <c r="G880">
        <v>1</v>
      </c>
      <c r="H880">
        <v>3</v>
      </c>
      <c r="I880" t="s">
        <v>1049</v>
      </c>
      <c r="J880" t="s">
        <v>1050</v>
      </c>
      <c r="K880" t="s">
        <v>1051</v>
      </c>
      <c r="L880">
        <v>1348</v>
      </c>
      <c r="N880">
        <v>1009</v>
      </c>
      <c r="O880" t="s">
        <v>199</v>
      </c>
      <c r="P880" t="s">
        <v>199</v>
      </c>
      <c r="Q880">
        <v>1000</v>
      </c>
      <c r="X880">
        <v>1.4E-2</v>
      </c>
      <c r="Y880">
        <v>5000</v>
      </c>
      <c r="Z880">
        <v>0</v>
      </c>
      <c r="AA880">
        <v>0</v>
      </c>
      <c r="AB880">
        <v>0</v>
      </c>
      <c r="AC880">
        <v>0</v>
      </c>
      <c r="AD880">
        <v>1</v>
      </c>
      <c r="AE880">
        <v>0</v>
      </c>
      <c r="AF880" t="s">
        <v>4</v>
      </c>
      <c r="AG880">
        <v>1.4E-2</v>
      </c>
      <c r="AH880">
        <v>2</v>
      </c>
      <c r="AI880">
        <v>16484907</v>
      </c>
      <c r="AJ880">
        <v>890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</row>
    <row r="881" spans="1:44" x14ac:dyDescent="0.2">
      <c r="A881">
        <f>ROW(Source!A490)</f>
        <v>490</v>
      </c>
      <c r="B881">
        <v>16484908</v>
      </c>
      <c r="C881">
        <v>16484879</v>
      </c>
      <c r="D881">
        <v>15203871</v>
      </c>
      <c r="E881">
        <v>1</v>
      </c>
      <c r="F881">
        <v>1</v>
      </c>
      <c r="G881">
        <v>1</v>
      </c>
      <c r="H881">
        <v>3</v>
      </c>
      <c r="I881" t="s">
        <v>1067</v>
      </c>
      <c r="J881" t="s">
        <v>1068</v>
      </c>
      <c r="K881" t="s">
        <v>1069</v>
      </c>
      <c r="L881">
        <v>1348</v>
      </c>
      <c r="N881">
        <v>1009</v>
      </c>
      <c r="O881" t="s">
        <v>199</v>
      </c>
      <c r="P881" t="s">
        <v>199</v>
      </c>
      <c r="Q881">
        <v>1000</v>
      </c>
      <c r="X881">
        <v>2.7000000000000001E-3</v>
      </c>
      <c r="Y881">
        <v>7826.9</v>
      </c>
      <c r="Z881">
        <v>0</v>
      </c>
      <c r="AA881">
        <v>0</v>
      </c>
      <c r="AB881">
        <v>0</v>
      </c>
      <c r="AC881">
        <v>0</v>
      </c>
      <c r="AD881">
        <v>1</v>
      </c>
      <c r="AE881">
        <v>0</v>
      </c>
      <c r="AF881" t="s">
        <v>4</v>
      </c>
      <c r="AG881">
        <v>2.7000000000000001E-3</v>
      </c>
      <c r="AH881">
        <v>2</v>
      </c>
      <c r="AI881">
        <v>16484908</v>
      </c>
      <c r="AJ881">
        <v>891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</row>
    <row r="882" spans="1:44" x14ac:dyDescent="0.2">
      <c r="A882">
        <f>ROW(Source!A490)</f>
        <v>490</v>
      </c>
      <c r="B882">
        <v>16484909</v>
      </c>
      <c r="C882">
        <v>16484879</v>
      </c>
      <c r="D882">
        <v>15164559</v>
      </c>
      <c r="E882">
        <v>17</v>
      </c>
      <c r="F882">
        <v>1</v>
      </c>
      <c r="G882">
        <v>1</v>
      </c>
      <c r="H882">
        <v>3</v>
      </c>
      <c r="I882" t="s">
        <v>908</v>
      </c>
      <c r="J882" t="s">
        <v>4</v>
      </c>
      <c r="K882" t="s">
        <v>909</v>
      </c>
      <c r="L882">
        <v>1374</v>
      </c>
      <c r="N882">
        <v>1013</v>
      </c>
      <c r="O882" t="s">
        <v>910</v>
      </c>
      <c r="P882" t="s">
        <v>910</v>
      </c>
      <c r="Q882">
        <v>1</v>
      </c>
      <c r="X882">
        <v>12.08</v>
      </c>
      <c r="Y882">
        <v>1</v>
      </c>
      <c r="Z882">
        <v>0</v>
      </c>
      <c r="AA882">
        <v>0</v>
      </c>
      <c r="AB882">
        <v>0</v>
      </c>
      <c r="AC882">
        <v>0</v>
      </c>
      <c r="AD882">
        <v>1</v>
      </c>
      <c r="AE882">
        <v>0</v>
      </c>
      <c r="AF882" t="s">
        <v>4</v>
      </c>
      <c r="AG882">
        <v>12.08</v>
      </c>
      <c r="AH882">
        <v>2</v>
      </c>
      <c r="AI882">
        <v>16484909</v>
      </c>
      <c r="AJ882">
        <v>893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</row>
    <row r="883" spans="1:44" x14ac:dyDescent="0.2">
      <c r="A883">
        <f>ROW(Source!A491)</f>
        <v>491</v>
      </c>
      <c r="B883">
        <v>16484900</v>
      </c>
      <c r="C883">
        <v>16484879</v>
      </c>
      <c r="D883">
        <v>15446300</v>
      </c>
      <c r="E883">
        <v>1</v>
      </c>
      <c r="F883">
        <v>1</v>
      </c>
      <c r="G883">
        <v>1</v>
      </c>
      <c r="H883">
        <v>1</v>
      </c>
      <c r="I883" t="s">
        <v>693</v>
      </c>
      <c r="J883" t="s">
        <v>4</v>
      </c>
      <c r="K883" t="s">
        <v>694</v>
      </c>
      <c r="L883">
        <v>1191</v>
      </c>
      <c r="N883">
        <v>1013</v>
      </c>
      <c r="O883" t="s">
        <v>695</v>
      </c>
      <c r="P883" t="s">
        <v>695</v>
      </c>
      <c r="Q883">
        <v>1</v>
      </c>
      <c r="X883">
        <v>60.88</v>
      </c>
      <c r="Y883">
        <v>0</v>
      </c>
      <c r="Z883">
        <v>0</v>
      </c>
      <c r="AA883">
        <v>0</v>
      </c>
      <c r="AB883">
        <v>9.92</v>
      </c>
      <c r="AC883">
        <v>0</v>
      </c>
      <c r="AD883">
        <v>1</v>
      </c>
      <c r="AE883">
        <v>1</v>
      </c>
      <c r="AF883" t="s">
        <v>4</v>
      </c>
      <c r="AG883">
        <v>60.88</v>
      </c>
      <c r="AH883">
        <v>2</v>
      </c>
      <c r="AI883">
        <v>16484900</v>
      </c>
      <c r="AJ883">
        <v>894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</row>
    <row r="884" spans="1:44" x14ac:dyDescent="0.2">
      <c r="A884">
        <f>ROW(Source!A491)</f>
        <v>491</v>
      </c>
      <c r="B884">
        <v>16484901</v>
      </c>
      <c r="C884">
        <v>16484879</v>
      </c>
      <c r="D884">
        <v>15430395</v>
      </c>
      <c r="E884">
        <v>1</v>
      </c>
      <c r="F884">
        <v>1</v>
      </c>
      <c r="G884">
        <v>1</v>
      </c>
      <c r="H884">
        <v>1</v>
      </c>
      <c r="I884" t="s">
        <v>696</v>
      </c>
      <c r="J884" t="s">
        <v>4</v>
      </c>
      <c r="K884" t="s">
        <v>697</v>
      </c>
      <c r="L884">
        <v>1191</v>
      </c>
      <c r="N884">
        <v>1013</v>
      </c>
      <c r="O884" t="s">
        <v>695</v>
      </c>
      <c r="P884" t="s">
        <v>695</v>
      </c>
      <c r="Q884">
        <v>1</v>
      </c>
      <c r="X884">
        <v>0.16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1</v>
      </c>
      <c r="AE884">
        <v>2</v>
      </c>
      <c r="AF884" t="s">
        <v>4</v>
      </c>
      <c r="AG884">
        <v>0.16</v>
      </c>
      <c r="AH884">
        <v>2</v>
      </c>
      <c r="AI884">
        <v>16484901</v>
      </c>
      <c r="AJ884">
        <v>895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</row>
    <row r="885" spans="1:44" x14ac:dyDescent="0.2">
      <c r="A885">
        <f>ROW(Source!A491)</f>
        <v>491</v>
      </c>
      <c r="B885">
        <v>16484902</v>
      </c>
      <c r="C885">
        <v>16484879</v>
      </c>
      <c r="D885">
        <v>15247680</v>
      </c>
      <c r="E885">
        <v>1</v>
      </c>
      <c r="F885">
        <v>1</v>
      </c>
      <c r="G885">
        <v>1</v>
      </c>
      <c r="H885">
        <v>2</v>
      </c>
      <c r="I885" t="s">
        <v>726</v>
      </c>
      <c r="J885" t="s">
        <v>727</v>
      </c>
      <c r="K885" t="s">
        <v>728</v>
      </c>
      <c r="L885">
        <v>1368</v>
      </c>
      <c r="N885">
        <v>1011</v>
      </c>
      <c r="O885" t="s">
        <v>701</v>
      </c>
      <c r="P885" t="s">
        <v>701</v>
      </c>
      <c r="Q885">
        <v>1</v>
      </c>
      <c r="X885">
        <v>0.08</v>
      </c>
      <c r="Y885">
        <v>0</v>
      </c>
      <c r="Z885">
        <v>111.99</v>
      </c>
      <c r="AA885">
        <v>13.5</v>
      </c>
      <c r="AB885">
        <v>0</v>
      </c>
      <c r="AC885">
        <v>0</v>
      </c>
      <c r="AD885">
        <v>1</v>
      </c>
      <c r="AE885">
        <v>0</v>
      </c>
      <c r="AF885" t="s">
        <v>4</v>
      </c>
      <c r="AG885">
        <v>0.08</v>
      </c>
      <c r="AH885">
        <v>2</v>
      </c>
      <c r="AI885">
        <v>16484902</v>
      </c>
      <c r="AJ885">
        <v>896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</row>
    <row r="886" spans="1:44" x14ac:dyDescent="0.2">
      <c r="A886">
        <f>ROW(Source!A491)</f>
        <v>491</v>
      </c>
      <c r="B886">
        <v>16484903</v>
      </c>
      <c r="C886">
        <v>16484879</v>
      </c>
      <c r="D886">
        <v>15249073</v>
      </c>
      <c r="E886">
        <v>1</v>
      </c>
      <c r="F886">
        <v>1</v>
      </c>
      <c r="G886">
        <v>1</v>
      </c>
      <c r="H886">
        <v>2</v>
      </c>
      <c r="I886" t="s">
        <v>698</v>
      </c>
      <c r="J886" t="s">
        <v>699</v>
      </c>
      <c r="K886" t="s">
        <v>700</v>
      </c>
      <c r="L886">
        <v>1368</v>
      </c>
      <c r="N886">
        <v>1011</v>
      </c>
      <c r="O886" t="s">
        <v>701</v>
      </c>
      <c r="P886" t="s">
        <v>701</v>
      </c>
      <c r="Q886">
        <v>1</v>
      </c>
      <c r="X886">
        <v>0.08</v>
      </c>
      <c r="Y886">
        <v>0</v>
      </c>
      <c r="Z886">
        <v>65.709999999999994</v>
      </c>
      <c r="AA886">
        <v>11.6</v>
      </c>
      <c r="AB886">
        <v>0</v>
      </c>
      <c r="AC886">
        <v>0</v>
      </c>
      <c r="AD886">
        <v>1</v>
      </c>
      <c r="AE886">
        <v>0</v>
      </c>
      <c r="AF886" t="s">
        <v>4</v>
      </c>
      <c r="AG886">
        <v>0.08</v>
      </c>
      <c r="AH886">
        <v>2</v>
      </c>
      <c r="AI886">
        <v>16484903</v>
      </c>
      <c r="AJ886">
        <v>897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</row>
    <row r="887" spans="1:44" x14ac:dyDescent="0.2">
      <c r="A887">
        <f>ROW(Source!A491)</f>
        <v>491</v>
      </c>
      <c r="B887">
        <v>16484904</v>
      </c>
      <c r="C887">
        <v>16484879</v>
      </c>
      <c r="D887">
        <v>15249377</v>
      </c>
      <c r="E887">
        <v>1</v>
      </c>
      <c r="F887">
        <v>1</v>
      </c>
      <c r="G887">
        <v>1</v>
      </c>
      <c r="H887">
        <v>2</v>
      </c>
      <c r="I887" t="s">
        <v>702</v>
      </c>
      <c r="J887" t="s">
        <v>703</v>
      </c>
      <c r="K887" t="s">
        <v>704</v>
      </c>
      <c r="L887">
        <v>1368</v>
      </c>
      <c r="N887">
        <v>1011</v>
      </c>
      <c r="O887" t="s">
        <v>701</v>
      </c>
      <c r="P887" t="s">
        <v>701</v>
      </c>
      <c r="Q887">
        <v>1</v>
      </c>
      <c r="X887">
        <v>2.97</v>
      </c>
      <c r="Y887">
        <v>0</v>
      </c>
      <c r="Z887">
        <v>8.1</v>
      </c>
      <c r="AA887">
        <v>0</v>
      </c>
      <c r="AB887">
        <v>0</v>
      </c>
      <c r="AC887">
        <v>0</v>
      </c>
      <c r="AD887">
        <v>1</v>
      </c>
      <c r="AE887">
        <v>0</v>
      </c>
      <c r="AF887" t="s">
        <v>4</v>
      </c>
      <c r="AG887">
        <v>2.97</v>
      </c>
      <c r="AH887">
        <v>2</v>
      </c>
      <c r="AI887">
        <v>16484904</v>
      </c>
      <c r="AJ887">
        <v>898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</row>
    <row r="888" spans="1:44" x14ac:dyDescent="0.2">
      <c r="A888">
        <f>ROW(Source!A491)</f>
        <v>491</v>
      </c>
      <c r="B888">
        <v>16484905</v>
      </c>
      <c r="C888">
        <v>16484879</v>
      </c>
      <c r="D888">
        <v>15168752</v>
      </c>
      <c r="E888">
        <v>1</v>
      </c>
      <c r="F888">
        <v>1</v>
      </c>
      <c r="G888">
        <v>1</v>
      </c>
      <c r="H888">
        <v>3</v>
      </c>
      <c r="I888" t="s">
        <v>968</v>
      </c>
      <c r="J888" t="s">
        <v>969</v>
      </c>
      <c r="K888" t="s">
        <v>970</v>
      </c>
      <c r="L888">
        <v>1346</v>
      </c>
      <c r="N888">
        <v>1009</v>
      </c>
      <c r="O888" t="s">
        <v>550</v>
      </c>
      <c r="P888" t="s">
        <v>550</v>
      </c>
      <c r="Q888">
        <v>1</v>
      </c>
      <c r="X888">
        <v>2.4E-2</v>
      </c>
      <c r="Y888">
        <v>10.57</v>
      </c>
      <c r="Z888">
        <v>0</v>
      </c>
      <c r="AA888">
        <v>0</v>
      </c>
      <c r="AB888">
        <v>0</v>
      </c>
      <c r="AC888">
        <v>0</v>
      </c>
      <c r="AD888">
        <v>1</v>
      </c>
      <c r="AE888">
        <v>0</v>
      </c>
      <c r="AF888" t="s">
        <v>4</v>
      </c>
      <c r="AG888">
        <v>2.4E-2</v>
      </c>
      <c r="AH888">
        <v>2</v>
      </c>
      <c r="AI888">
        <v>16484905</v>
      </c>
      <c r="AJ888">
        <v>899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</row>
    <row r="889" spans="1:44" x14ac:dyDescent="0.2">
      <c r="A889">
        <f>ROW(Source!A491)</f>
        <v>491</v>
      </c>
      <c r="B889">
        <v>16484906</v>
      </c>
      <c r="C889">
        <v>16484879</v>
      </c>
      <c r="D889">
        <v>15169942</v>
      </c>
      <c r="E889">
        <v>1</v>
      </c>
      <c r="F889">
        <v>1</v>
      </c>
      <c r="G889">
        <v>1</v>
      </c>
      <c r="H889">
        <v>3</v>
      </c>
      <c r="I889" t="s">
        <v>971</v>
      </c>
      <c r="J889" t="s">
        <v>972</v>
      </c>
      <c r="K889" t="s">
        <v>973</v>
      </c>
      <c r="L889">
        <v>1346</v>
      </c>
      <c r="N889">
        <v>1009</v>
      </c>
      <c r="O889" t="s">
        <v>550</v>
      </c>
      <c r="P889" t="s">
        <v>550</v>
      </c>
      <c r="Q889">
        <v>1</v>
      </c>
      <c r="X889">
        <v>2.73</v>
      </c>
      <c r="Y889">
        <v>9.0399999999999991</v>
      </c>
      <c r="Z889">
        <v>0</v>
      </c>
      <c r="AA889">
        <v>0</v>
      </c>
      <c r="AB889">
        <v>0</v>
      </c>
      <c r="AC889">
        <v>0</v>
      </c>
      <c r="AD889">
        <v>1</v>
      </c>
      <c r="AE889">
        <v>0</v>
      </c>
      <c r="AF889" t="s">
        <v>4</v>
      </c>
      <c r="AG889">
        <v>2.73</v>
      </c>
      <c r="AH889">
        <v>2</v>
      </c>
      <c r="AI889">
        <v>16484906</v>
      </c>
      <c r="AJ889">
        <v>900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</row>
    <row r="890" spans="1:44" x14ac:dyDescent="0.2">
      <c r="A890">
        <f>ROW(Source!A491)</f>
        <v>491</v>
      </c>
      <c r="B890">
        <v>16484907</v>
      </c>
      <c r="C890">
        <v>16484879</v>
      </c>
      <c r="D890">
        <v>15191488</v>
      </c>
      <c r="E890">
        <v>1</v>
      </c>
      <c r="F890">
        <v>1</v>
      </c>
      <c r="G890">
        <v>1</v>
      </c>
      <c r="H890">
        <v>3</v>
      </c>
      <c r="I890" t="s">
        <v>1049</v>
      </c>
      <c r="J890" t="s">
        <v>1050</v>
      </c>
      <c r="K890" t="s">
        <v>1051</v>
      </c>
      <c r="L890">
        <v>1348</v>
      </c>
      <c r="N890">
        <v>1009</v>
      </c>
      <c r="O890" t="s">
        <v>199</v>
      </c>
      <c r="P890" t="s">
        <v>199</v>
      </c>
      <c r="Q890">
        <v>1000</v>
      </c>
      <c r="X890">
        <v>1.4E-2</v>
      </c>
      <c r="Y890">
        <v>5000</v>
      </c>
      <c r="Z890">
        <v>0</v>
      </c>
      <c r="AA890">
        <v>0</v>
      </c>
      <c r="AB890">
        <v>0</v>
      </c>
      <c r="AC890">
        <v>0</v>
      </c>
      <c r="AD890">
        <v>1</v>
      </c>
      <c r="AE890">
        <v>0</v>
      </c>
      <c r="AF890" t="s">
        <v>4</v>
      </c>
      <c r="AG890">
        <v>1.4E-2</v>
      </c>
      <c r="AH890">
        <v>2</v>
      </c>
      <c r="AI890">
        <v>16484907</v>
      </c>
      <c r="AJ890">
        <v>901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</row>
    <row r="891" spans="1:44" x14ac:dyDescent="0.2">
      <c r="A891">
        <f>ROW(Source!A491)</f>
        <v>491</v>
      </c>
      <c r="B891">
        <v>16484908</v>
      </c>
      <c r="C891">
        <v>16484879</v>
      </c>
      <c r="D891">
        <v>15203871</v>
      </c>
      <c r="E891">
        <v>1</v>
      </c>
      <c r="F891">
        <v>1</v>
      </c>
      <c r="G891">
        <v>1</v>
      </c>
      <c r="H891">
        <v>3</v>
      </c>
      <c r="I891" t="s">
        <v>1067</v>
      </c>
      <c r="J891" t="s">
        <v>1068</v>
      </c>
      <c r="K891" t="s">
        <v>1069</v>
      </c>
      <c r="L891">
        <v>1348</v>
      </c>
      <c r="N891">
        <v>1009</v>
      </c>
      <c r="O891" t="s">
        <v>199</v>
      </c>
      <c r="P891" t="s">
        <v>199</v>
      </c>
      <c r="Q891">
        <v>1000</v>
      </c>
      <c r="X891">
        <v>2.7000000000000001E-3</v>
      </c>
      <c r="Y891">
        <v>7826.9</v>
      </c>
      <c r="Z891">
        <v>0</v>
      </c>
      <c r="AA891">
        <v>0</v>
      </c>
      <c r="AB891">
        <v>0</v>
      </c>
      <c r="AC891">
        <v>0</v>
      </c>
      <c r="AD891">
        <v>1</v>
      </c>
      <c r="AE891">
        <v>0</v>
      </c>
      <c r="AF891" t="s">
        <v>4</v>
      </c>
      <c r="AG891">
        <v>2.7000000000000001E-3</v>
      </c>
      <c r="AH891">
        <v>2</v>
      </c>
      <c r="AI891">
        <v>16484908</v>
      </c>
      <c r="AJ891">
        <v>902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</row>
    <row r="892" spans="1:44" x14ac:dyDescent="0.2">
      <c r="A892">
        <f>ROW(Source!A491)</f>
        <v>491</v>
      </c>
      <c r="B892">
        <v>16484909</v>
      </c>
      <c r="C892">
        <v>16484879</v>
      </c>
      <c r="D892">
        <v>15164559</v>
      </c>
      <c r="E892">
        <v>17</v>
      </c>
      <c r="F892">
        <v>1</v>
      </c>
      <c r="G892">
        <v>1</v>
      </c>
      <c r="H892">
        <v>3</v>
      </c>
      <c r="I892" t="s">
        <v>908</v>
      </c>
      <c r="J892" t="s">
        <v>4</v>
      </c>
      <c r="K892" t="s">
        <v>909</v>
      </c>
      <c r="L892">
        <v>1374</v>
      </c>
      <c r="N892">
        <v>1013</v>
      </c>
      <c r="O892" t="s">
        <v>910</v>
      </c>
      <c r="P892" t="s">
        <v>910</v>
      </c>
      <c r="Q892">
        <v>1</v>
      </c>
      <c r="X892">
        <v>12.08</v>
      </c>
      <c r="Y892">
        <v>1</v>
      </c>
      <c r="Z892">
        <v>0</v>
      </c>
      <c r="AA892">
        <v>0</v>
      </c>
      <c r="AB892">
        <v>0</v>
      </c>
      <c r="AC892">
        <v>0</v>
      </c>
      <c r="AD892">
        <v>1</v>
      </c>
      <c r="AE892">
        <v>0</v>
      </c>
      <c r="AF892" t="s">
        <v>4</v>
      </c>
      <c r="AG892">
        <v>12.08</v>
      </c>
      <c r="AH892">
        <v>2</v>
      </c>
      <c r="AI892">
        <v>16484909</v>
      </c>
      <c r="AJ892">
        <v>904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</row>
    <row r="893" spans="1:44" x14ac:dyDescent="0.2">
      <c r="A893">
        <f>ROW(Source!A494)</f>
        <v>494</v>
      </c>
      <c r="B893">
        <v>16484932</v>
      </c>
      <c r="C893">
        <v>16484915</v>
      </c>
      <c r="D893">
        <v>15430397</v>
      </c>
      <c r="E893">
        <v>1</v>
      </c>
      <c r="F893">
        <v>1</v>
      </c>
      <c r="G893">
        <v>1</v>
      </c>
      <c r="H893">
        <v>1</v>
      </c>
      <c r="I893" t="s">
        <v>761</v>
      </c>
      <c r="J893" t="s">
        <v>4</v>
      </c>
      <c r="K893" t="s">
        <v>762</v>
      </c>
      <c r="L893">
        <v>1191</v>
      </c>
      <c r="N893">
        <v>1013</v>
      </c>
      <c r="O893" t="s">
        <v>695</v>
      </c>
      <c r="P893" t="s">
        <v>695</v>
      </c>
      <c r="Q893">
        <v>1</v>
      </c>
      <c r="X893">
        <v>3.76</v>
      </c>
      <c r="Y893">
        <v>0</v>
      </c>
      <c r="Z893">
        <v>0</v>
      </c>
      <c r="AA893">
        <v>0</v>
      </c>
      <c r="AB893">
        <v>9.4</v>
      </c>
      <c r="AC893">
        <v>0</v>
      </c>
      <c r="AD893">
        <v>1</v>
      </c>
      <c r="AE893">
        <v>1</v>
      </c>
      <c r="AF893" t="s">
        <v>4</v>
      </c>
      <c r="AG893">
        <v>3.76</v>
      </c>
      <c r="AH893">
        <v>2</v>
      </c>
      <c r="AI893">
        <v>16484932</v>
      </c>
      <c r="AJ893">
        <v>905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</row>
    <row r="894" spans="1:44" x14ac:dyDescent="0.2">
      <c r="A894">
        <f>ROW(Source!A494)</f>
        <v>494</v>
      </c>
      <c r="B894">
        <v>16484933</v>
      </c>
      <c r="C894">
        <v>16484915</v>
      </c>
      <c r="D894">
        <v>15430395</v>
      </c>
      <c r="E894">
        <v>1</v>
      </c>
      <c r="F894">
        <v>1</v>
      </c>
      <c r="G894">
        <v>1</v>
      </c>
      <c r="H894">
        <v>1</v>
      </c>
      <c r="I894" t="s">
        <v>696</v>
      </c>
      <c r="J894" t="s">
        <v>4</v>
      </c>
      <c r="K894" t="s">
        <v>697</v>
      </c>
      <c r="L894">
        <v>1191</v>
      </c>
      <c r="N894">
        <v>1013</v>
      </c>
      <c r="O894" t="s">
        <v>695</v>
      </c>
      <c r="P894" t="s">
        <v>695</v>
      </c>
      <c r="Q894">
        <v>1</v>
      </c>
      <c r="X894">
        <v>0.02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1</v>
      </c>
      <c r="AE894">
        <v>2</v>
      </c>
      <c r="AF894" t="s">
        <v>4</v>
      </c>
      <c r="AG894">
        <v>0.02</v>
      </c>
      <c r="AH894">
        <v>2</v>
      </c>
      <c r="AI894">
        <v>16484933</v>
      </c>
      <c r="AJ894">
        <v>906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</row>
    <row r="895" spans="1:44" x14ac:dyDescent="0.2">
      <c r="A895">
        <f>ROW(Source!A494)</f>
        <v>494</v>
      </c>
      <c r="B895">
        <v>16484934</v>
      </c>
      <c r="C895">
        <v>16484915</v>
      </c>
      <c r="D895">
        <v>15247680</v>
      </c>
      <c r="E895">
        <v>1</v>
      </c>
      <c r="F895">
        <v>1</v>
      </c>
      <c r="G895">
        <v>1</v>
      </c>
      <c r="H895">
        <v>2</v>
      </c>
      <c r="I895" t="s">
        <v>726</v>
      </c>
      <c r="J895" t="s">
        <v>727</v>
      </c>
      <c r="K895" t="s">
        <v>728</v>
      </c>
      <c r="L895">
        <v>1368</v>
      </c>
      <c r="N895">
        <v>1011</v>
      </c>
      <c r="O895" t="s">
        <v>701</v>
      </c>
      <c r="P895" t="s">
        <v>701</v>
      </c>
      <c r="Q895">
        <v>1</v>
      </c>
      <c r="X895">
        <v>0.01</v>
      </c>
      <c r="Y895">
        <v>0</v>
      </c>
      <c r="Z895">
        <v>111.99</v>
      </c>
      <c r="AA895">
        <v>13.5</v>
      </c>
      <c r="AB895">
        <v>0</v>
      </c>
      <c r="AC895">
        <v>0</v>
      </c>
      <c r="AD895">
        <v>1</v>
      </c>
      <c r="AE895">
        <v>0</v>
      </c>
      <c r="AF895" t="s">
        <v>4</v>
      </c>
      <c r="AG895">
        <v>0.01</v>
      </c>
      <c r="AH895">
        <v>2</v>
      </c>
      <c r="AI895">
        <v>16484934</v>
      </c>
      <c r="AJ895">
        <v>907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</row>
    <row r="896" spans="1:44" x14ac:dyDescent="0.2">
      <c r="A896">
        <f>ROW(Source!A494)</f>
        <v>494</v>
      </c>
      <c r="B896">
        <v>16484935</v>
      </c>
      <c r="C896">
        <v>16484915</v>
      </c>
      <c r="D896">
        <v>15249073</v>
      </c>
      <c r="E896">
        <v>1</v>
      </c>
      <c r="F896">
        <v>1</v>
      </c>
      <c r="G896">
        <v>1</v>
      </c>
      <c r="H896">
        <v>2</v>
      </c>
      <c r="I896" t="s">
        <v>698</v>
      </c>
      <c r="J896" t="s">
        <v>699</v>
      </c>
      <c r="K896" t="s">
        <v>700</v>
      </c>
      <c r="L896">
        <v>1368</v>
      </c>
      <c r="N896">
        <v>1011</v>
      </c>
      <c r="O896" t="s">
        <v>701</v>
      </c>
      <c r="P896" t="s">
        <v>701</v>
      </c>
      <c r="Q896">
        <v>1</v>
      </c>
      <c r="X896">
        <v>0.01</v>
      </c>
      <c r="Y896">
        <v>0</v>
      </c>
      <c r="Z896">
        <v>65.709999999999994</v>
      </c>
      <c r="AA896">
        <v>11.6</v>
      </c>
      <c r="AB896">
        <v>0</v>
      </c>
      <c r="AC896">
        <v>0</v>
      </c>
      <c r="AD896">
        <v>1</v>
      </c>
      <c r="AE896">
        <v>0</v>
      </c>
      <c r="AF896" t="s">
        <v>4</v>
      </c>
      <c r="AG896">
        <v>0.01</v>
      </c>
      <c r="AH896">
        <v>2</v>
      </c>
      <c r="AI896">
        <v>16484935</v>
      </c>
      <c r="AJ896">
        <v>908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</row>
    <row r="897" spans="1:44" x14ac:dyDescent="0.2">
      <c r="A897">
        <f>ROW(Source!A494)</f>
        <v>494</v>
      </c>
      <c r="B897">
        <v>16484936</v>
      </c>
      <c r="C897">
        <v>16484915</v>
      </c>
      <c r="D897">
        <v>15167588</v>
      </c>
      <c r="E897">
        <v>1</v>
      </c>
      <c r="F897">
        <v>1</v>
      </c>
      <c r="G897">
        <v>1</v>
      </c>
      <c r="H897">
        <v>3</v>
      </c>
      <c r="I897" t="s">
        <v>887</v>
      </c>
      <c r="J897" t="s">
        <v>888</v>
      </c>
      <c r="K897" t="s">
        <v>889</v>
      </c>
      <c r="L897">
        <v>1346</v>
      </c>
      <c r="N897">
        <v>1009</v>
      </c>
      <c r="O897" t="s">
        <v>550</v>
      </c>
      <c r="P897" t="s">
        <v>550</v>
      </c>
      <c r="Q897">
        <v>1</v>
      </c>
      <c r="X897">
        <v>0.16</v>
      </c>
      <c r="Y897">
        <v>30.4</v>
      </c>
      <c r="Z897">
        <v>0</v>
      </c>
      <c r="AA897">
        <v>0</v>
      </c>
      <c r="AB897">
        <v>0</v>
      </c>
      <c r="AC897">
        <v>0</v>
      </c>
      <c r="AD897">
        <v>1</v>
      </c>
      <c r="AE897">
        <v>0</v>
      </c>
      <c r="AF897" t="s">
        <v>4</v>
      </c>
      <c r="AG897">
        <v>0.16</v>
      </c>
      <c r="AH897">
        <v>2</v>
      </c>
      <c r="AI897">
        <v>16484936</v>
      </c>
      <c r="AJ897">
        <v>909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</row>
    <row r="898" spans="1:44" x14ac:dyDescent="0.2">
      <c r="A898">
        <f>ROW(Source!A494)</f>
        <v>494</v>
      </c>
      <c r="B898">
        <v>16484937</v>
      </c>
      <c r="C898">
        <v>16484915</v>
      </c>
      <c r="D898">
        <v>15167600</v>
      </c>
      <c r="E898">
        <v>1</v>
      </c>
      <c r="F898">
        <v>1</v>
      </c>
      <c r="G898">
        <v>1</v>
      </c>
      <c r="H898">
        <v>3</v>
      </c>
      <c r="I898" t="s">
        <v>956</v>
      </c>
      <c r="J898" t="s">
        <v>957</v>
      </c>
      <c r="K898" t="s">
        <v>958</v>
      </c>
      <c r="L898">
        <v>1308</v>
      </c>
      <c r="N898">
        <v>1003</v>
      </c>
      <c r="O898" t="s">
        <v>38</v>
      </c>
      <c r="P898" t="s">
        <v>38</v>
      </c>
      <c r="Q898">
        <v>100</v>
      </c>
      <c r="X898">
        <v>5.5E-2</v>
      </c>
      <c r="Y898">
        <v>120</v>
      </c>
      <c r="Z898">
        <v>0</v>
      </c>
      <c r="AA898">
        <v>0</v>
      </c>
      <c r="AB898">
        <v>0</v>
      </c>
      <c r="AC898">
        <v>0</v>
      </c>
      <c r="AD898">
        <v>1</v>
      </c>
      <c r="AE898">
        <v>0</v>
      </c>
      <c r="AF898" t="s">
        <v>4</v>
      </c>
      <c r="AG898">
        <v>5.5E-2</v>
      </c>
      <c r="AH898">
        <v>2</v>
      </c>
      <c r="AI898">
        <v>16484937</v>
      </c>
      <c r="AJ898">
        <v>910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</row>
    <row r="899" spans="1:44" x14ac:dyDescent="0.2">
      <c r="A899">
        <f>ROW(Source!A494)</f>
        <v>494</v>
      </c>
      <c r="B899">
        <v>16484938</v>
      </c>
      <c r="C899">
        <v>16484915</v>
      </c>
      <c r="D899">
        <v>15203834</v>
      </c>
      <c r="E899">
        <v>1</v>
      </c>
      <c r="F899">
        <v>1</v>
      </c>
      <c r="G899">
        <v>1</v>
      </c>
      <c r="H899">
        <v>3</v>
      </c>
      <c r="I899" t="s">
        <v>893</v>
      </c>
      <c r="J899" t="s">
        <v>894</v>
      </c>
      <c r="K899" t="s">
        <v>895</v>
      </c>
      <c r="L899">
        <v>1346</v>
      </c>
      <c r="N899">
        <v>1009</v>
      </c>
      <c r="O899" t="s">
        <v>550</v>
      </c>
      <c r="P899" t="s">
        <v>550</v>
      </c>
      <c r="Q899">
        <v>1</v>
      </c>
      <c r="X899">
        <v>0.05</v>
      </c>
      <c r="Y899">
        <v>28.6</v>
      </c>
      <c r="Z899">
        <v>0</v>
      </c>
      <c r="AA899">
        <v>0</v>
      </c>
      <c r="AB899">
        <v>0</v>
      </c>
      <c r="AC899">
        <v>0</v>
      </c>
      <c r="AD899">
        <v>1</v>
      </c>
      <c r="AE899">
        <v>0</v>
      </c>
      <c r="AF899" t="s">
        <v>4</v>
      </c>
      <c r="AG899">
        <v>0.05</v>
      </c>
      <c r="AH899">
        <v>2</v>
      </c>
      <c r="AI899">
        <v>16484938</v>
      </c>
      <c r="AJ899">
        <v>911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</row>
    <row r="900" spans="1:44" x14ac:dyDescent="0.2">
      <c r="A900">
        <f>ROW(Source!A494)</f>
        <v>494</v>
      </c>
      <c r="B900">
        <v>16484939</v>
      </c>
      <c r="C900">
        <v>16484915</v>
      </c>
      <c r="D900">
        <v>15164559</v>
      </c>
      <c r="E900">
        <v>17</v>
      </c>
      <c r="F900">
        <v>1</v>
      </c>
      <c r="G900">
        <v>1</v>
      </c>
      <c r="H900">
        <v>3</v>
      </c>
      <c r="I900" t="s">
        <v>908</v>
      </c>
      <c r="J900" t="s">
        <v>4</v>
      </c>
      <c r="K900" t="s">
        <v>909</v>
      </c>
      <c r="L900">
        <v>1374</v>
      </c>
      <c r="N900">
        <v>1013</v>
      </c>
      <c r="O900" t="s">
        <v>910</v>
      </c>
      <c r="P900" t="s">
        <v>910</v>
      </c>
      <c r="Q900">
        <v>1</v>
      </c>
      <c r="X900">
        <v>0.71</v>
      </c>
      <c r="Y900">
        <v>1</v>
      </c>
      <c r="Z900">
        <v>0</v>
      </c>
      <c r="AA900">
        <v>0</v>
      </c>
      <c r="AB900">
        <v>0</v>
      </c>
      <c r="AC900">
        <v>0</v>
      </c>
      <c r="AD900">
        <v>1</v>
      </c>
      <c r="AE900">
        <v>0</v>
      </c>
      <c r="AF900" t="s">
        <v>4</v>
      </c>
      <c r="AG900">
        <v>0.71</v>
      </c>
      <c r="AH900">
        <v>2</v>
      </c>
      <c r="AI900">
        <v>16484939</v>
      </c>
      <c r="AJ900">
        <v>913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</row>
    <row r="901" spans="1:44" x14ac:dyDescent="0.2">
      <c r="A901">
        <f>ROW(Source!A495)</f>
        <v>495</v>
      </c>
      <c r="B901">
        <v>16484932</v>
      </c>
      <c r="C901">
        <v>16484915</v>
      </c>
      <c r="D901">
        <v>15430397</v>
      </c>
      <c r="E901">
        <v>1</v>
      </c>
      <c r="F901">
        <v>1</v>
      </c>
      <c r="G901">
        <v>1</v>
      </c>
      <c r="H901">
        <v>1</v>
      </c>
      <c r="I901" t="s">
        <v>761</v>
      </c>
      <c r="J901" t="s">
        <v>4</v>
      </c>
      <c r="K901" t="s">
        <v>762</v>
      </c>
      <c r="L901">
        <v>1191</v>
      </c>
      <c r="N901">
        <v>1013</v>
      </c>
      <c r="O901" t="s">
        <v>695</v>
      </c>
      <c r="P901" t="s">
        <v>695</v>
      </c>
      <c r="Q901">
        <v>1</v>
      </c>
      <c r="X901">
        <v>3.76</v>
      </c>
      <c r="Y901">
        <v>0</v>
      </c>
      <c r="Z901">
        <v>0</v>
      </c>
      <c r="AA901">
        <v>0</v>
      </c>
      <c r="AB901">
        <v>9.4</v>
      </c>
      <c r="AC901">
        <v>0</v>
      </c>
      <c r="AD901">
        <v>1</v>
      </c>
      <c r="AE901">
        <v>1</v>
      </c>
      <c r="AF901" t="s">
        <v>4</v>
      </c>
      <c r="AG901">
        <v>3.76</v>
      </c>
      <c r="AH901">
        <v>2</v>
      </c>
      <c r="AI901">
        <v>16484932</v>
      </c>
      <c r="AJ901">
        <v>914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</row>
    <row r="902" spans="1:44" x14ac:dyDescent="0.2">
      <c r="A902">
        <f>ROW(Source!A495)</f>
        <v>495</v>
      </c>
      <c r="B902">
        <v>16484933</v>
      </c>
      <c r="C902">
        <v>16484915</v>
      </c>
      <c r="D902">
        <v>15430395</v>
      </c>
      <c r="E902">
        <v>1</v>
      </c>
      <c r="F902">
        <v>1</v>
      </c>
      <c r="G902">
        <v>1</v>
      </c>
      <c r="H902">
        <v>1</v>
      </c>
      <c r="I902" t="s">
        <v>696</v>
      </c>
      <c r="J902" t="s">
        <v>4</v>
      </c>
      <c r="K902" t="s">
        <v>697</v>
      </c>
      <c r="L902">
        <v>1191</v>
      </c>
      <c r="N902">
        <v>1013</v>
      </c>
      <c r="O902" t="s">
        <v>695</v>
      </c>
      <c r="P902" t="s">
        <v>695</v>
      </c>
      <c r="Q902">
        <v>1</v>
      </c>
      <c r="X902">
        <v>0.02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1</v>
      </c>
      <c r="AE902">
        <v>2</v>
      </c>
      <c r="AF902" t="s">
        <v>4</v>
      </c>
      <c r="AG902">
        <v>0.02</v>
      </c>
      <c r="AH902">
        <v>2</v>
      </c>
      <c r="AI902">
        <v>16484933</v>
      </c>
      <c r="AJ902">
        <v>915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</row>
    <row r="903" spans="1:44" x14ac:dyDescent="0.2">
      <c r="A903">
        <f>ROW(Source!A495)</f>
        <v>495</v>
      </c>
      <c r="B903">
        <v>16484934</v>
      </c>
      <c r="C903">
        <v>16484915</v>
      </c>
      <c r="D903">
        <v>15247680</v>
      </c>
      <c r="E903">
        <v>1</v>
      </c>
      <c r="F903">
        <v>1</v>
      </c>
      <c r="G903">
        <v>1</v>
      </c>
      <c r="H903">
        <v>2</v>
      </c>
      <c r="I903" t="s">
        <v>726</v>
      </c>
      <c r="J903" t="s">
        <v>727</v>
      </c>
      <c r="K903" t="s">
        <v>728</v>
      </c>
      <c r="L903">
        <v>1368</v>
      </c>
      <c r="N903">
        <v>1011</v>
      </c>
      <c r="O903" t="s">
        <v>701</v>
      </c>
      <c r="P903" t="s">
        <v>701</v>
      </c>
      <c r="Q903">
        <v>1</v>
      </c>
      <c r="X903">
        <v>0.01</v>
      </c>
      <c r="Y903">
        <v>0</v>
      </c>
      <c r="Z903">
        <v>111.99</v>
      </c>
      <c r="AA903">
        <v>13.5</v>
      </c>
      <c r="AB903">
        <v>0</v>
      </c>
      <c r="AC903">
        <v>0</v>
      </c>
      <c r="AD903">
        <v>1</v>
      </c>
      <c r="AE903">
        <v>0</v>
      </c>
      <c r="AF903" t="s">
        <v>4</v>
      </c>
      <c r="AG903">
        <v>0.01</v>
      </c>
      <c r="AH903">
        <v>2</v>
      </c>
      <c r="AI903">
        <v>16484934</v>
      </c>
      <c r="AJ903">
        <v>916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</row>
    <row r="904" spans="1:44" x14ac:dyDescent="0.2">
      <c r="A904">
        <f>ROW(Source!A495)</f>
        <v>495</v>
      </c>
      <c r="B904">
        <v>16484935</v>
      </c>
      <c r="C904">
        <v>16484915</v>
      </c>
      <c r="D904">
        <v>15249073</v>
      </c>
      <c r="E904">
        <v>1</v>
      </c>
      <c r="F904">
        <v>1</v>
      </c>
      <c r="G904">
        <v>1</v>
      </c>
      <c r="H904">
        <v>2</v>
      </c>
      <c r="I904" t="s">
        <v>698</v>
      </c>
      <c r="J904" t="s">
        <v>699</v>
      </c>
      <c r="K904" t="s">
        <v>700</v>
      </c>
      <c r="L904">
        <v>1368</v>
      </c>
      <c r="N904">
        <v>1011</v>
      </c>
      <c r="O904" t="s">
        <v>701</v>
      </c>
      <c r="P904" t="s">
        <v>701</v>
      </c>
      <c r="Q904">
        <v>1</v>
      </c>
      <c r="X904">
        <v>0.01</v>
      </c>
      <c r="Y904">
        <v>0</v>
      </c>
      <c r="Z904">
        <v>65.709999999999994</v>
      </c>
      <c r="AA904">
        <v>11.6</v>
      </c>
      <c r="AB904">
        <v>0</v>
      </c>
      <c r="AC904">
        <v>0</v>
      </c>
      <c r="AD904">
        <v>1</v>
      </c>
      <c r="AE904">
        <v>0</v>
      </c>
      <c r="AF904" t="s">
        <v>4</v>
      </c>
      <c r="AG904">
        <v>0.01</v>
      </c>
      <c r="AH904">
        <v>2</v>
      </c>
      <c r="AI904">
        <v>16484935</v>
      </c>
      <c r="AJ904">
        <v>917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</row>
    <row r="905" spans="1:44" x14ac:dyDescent="0.2">
      <c r="A905">
        <f>ROW(Source!A495)</f>
        <v>495</v>
      </c>
      <c r="B905">
        <v>16484936</v>
      </c>
      <c r="C905">
        <v>16484915</v>
      </c>
      <c r="D905">
        <v>15167588</v>
      </c>
      <c r="E905">
        <v>1</v>
      </c>
      <c r="F905">
        <v>1</v>
      </c>
      <c r="G905">
        <v>1</v>
      </c>
      <c r="H905">
        <v>3</v>
      </c>
      <c r="I905" t="s">
        <v>887</v>
      </c>
      <c r="J905" t="s">
        <v>888</v>
      </c>
      <c r="K905" t="s">
        <v>889</v>
      </c>
      <c r="L905">
        <v>1346</v>
      </c>
      <c r="N905">
        <v>1009</v>
      </c>
      <c r="O905" t="s">
        <v>550</v>
      </c>
      <c r="P905" t="s">
        <v>550</v>
      </c>
      <c r="Q905">
        <v>1</v>
      </c>
      <c r="X905">
        <v>0.16</v>
      </c>
      <c r="Y905">
        <v>30.4</v>
      </c>
      <c r="Z905">
        <v>0</v>
      </c>
      <c r="AA905">
        <v>0</v>
      </c>
      <c r="AB905">
        <v>0</v>
      </c>
      <c r="AC905">
        <v>0</v>
      </c>
      <c r="AD905">
        <v>1</v>
      </c>
      <c r="AE905">
        <v>0</v>
      </c>
      <c r="AF905" t="s">
        <v>4</v>
      </c>
      <c r="AG905">
        <v>0.16</v>
      </c>
      <c r="AH905">
        <v>2</v>
      </c>
      <c r="AI905">
        <v>16484936</v>
      </c>
      <c r="AJ905">
        <v>918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</row>
    <row r="906" spans="1:44" x14ac:dyDescent="0.2">
      <c r="A906">
        <f>ROW(Source!A495)</f>
        <v>495</v>
      </c>
      <c r="B906">
        <v>16484937</v>
      </c>
      <c r="C906">
        <v>16484915</v>
      </c>
      <c r="D906">
        <v>15167600</v>
      </c>
      <c r="E906">
        <v>1</v>
      </c>
      <c r="F906">
        <v>1</v>
      </c>
      <c r="G906">
        <v>1</v>
      </c>
      <c r="H906">
        <v>3</v>
      </c>
      <c r="I906" t="s">
        <v>956</v>
      </c>
      <c r="J906" t="s">
        <v>957</v>
      </c>
      <c r="K906" t="s">
        <v>958</v>
      </c>
      <c r="L906">
        <v>1308</v>
      </c>
      <c r="N906">
        <v>1003</v>
      </c>
      <c r="O906" t="s">
        <v>38</v>
      </c>
      <c r="P906" t="s">
        <v>38</v>
      </c>
      <c r="Q906">
        <v>100</v>
      </c>
      <c r="X906">
        <v>5.5E-2</v>
      </c>
      <c r="Y906">
        <v>120</v>
      </c>
      <c r="Z906">
        <v>0</v>
      </c>
      <c r="AA906">
        <v>0</v>
      </c>
      <c r="AB906">
        <v>0</v>
      </c>
      <c r="AC906">
        <v>0</v>
      </c>
      <c r="AD906">
        <v>1</v>
      </c>
      <c r="AE906">
        <v>0</v>
      </c>
      <c r="AF906" t="s">
        <v>4</v>
      </c>
      <c r="AG906">
        <v>5.5E-2</v>
      </c>
      <c r="AH906">
        <v>2</v>
      </c>
      <c r="AI906">
        <v>16484937</v>
      </c>
      <c r="AJ906">
        <v>919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</row>
    <row r="907" spans="1:44" x14ac:dyDescent="0.2">
      <c r="A907">
        <f>ROW(Source!A495)</f>
        <v>495</v>
      </c>
      <c r="B907">
        <v>16484938</v>
      </c>
      <c r="C907">
        <v>16484915</v>
      </c>
      <c r="D907">
        <v>15203834</v>
      </c>
      <c r="E907">
        <v>1</v>
      </c>
      <c r="F907">
        <v>1</v>
      </c>
      <c r="G907">
        <v>1</v>
      </c>
      <c r="H907">
        <v>3</v>
      </c>
      <c r="I907" t="s">
        <v>893</v>
      </c>
      <c r="J907" t="s">
        <v>894</v>
      </c>
      <c r="K907" t="s">
        <v>895</v>
      </c>
      <c r="L907">
        <v>1346</v>
      </c>
      <c r="N907">
        <v>1009</v>
      </c>
      <c r="O907" t="s">
        <v>550</v>
      </c>
      <c r="P907" t="s">
        <v>550</v>
      </c>
      <c r="Q907">
        <v>1</v>
      </c>
      <c r="X907">
        <v>0.05</v>
      </c>
      <c r="Y907">
        <v>28.6</v>
      </c>
      <c r="Z907">
        <v>0</v>
      </c>
      <c r="AA907">
        <v>0</v>
      </c>
      <c r="AB907">
        <v>0</v>
      </c>
      <c r="AC907">
        <v>0</v>
      </c>
      <c r="AD907">
        <v>1</v>
      </c>
      <c r="AE907">
        <v>0</v>
      </c>
      <c r="AF907" t="s">
        <v>4</v>
      </c>
      <c r="AG907">
        <v>0.05</v>
      </c>
      <c r="AH907">
        <v>2</v>
      </c>
      <c r="AI907">
        <v>16484938</v>
      </c>
      <c r="AJ907">
        <v>920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</row>
    <row r="908" spans="1:44" x14ac:dyDescent="0.2">
      <c r="A908">
        <f>ROW(Source!A495)</f>
        <v>495</v>
      </c>
      <c r="B908">
        <v>16484939</v>
      </c>
      <c r="C908">
        <v>16484915</v>
      </c>
      <c r="D908">
        <v>15164559</v>
      </c>
      <c r="E908">
        <v>17</v>
      </c>
      <c r="F908">
        <v>1</v>
      </c>
      <c r="G908">
        <v>1</v>
      </c>
      <c r="H908">
        <v>3</v>
      </c>
      <c r="I908" t="s">
        <v>908</v>
      </c>
      <c r="J908" t="s">
        <v>4</v>
      </c>
      <c r="K908" t="s">
        <v>909</v>
      </c>
      <c r="L908">
        <v>1374</v>
      </c>
      <c r="N908">
        <v>1013</v>
      </c>
      <c r="O908" t="s">
        <v>910</v>
      </c>
      <c r="P908" t="s">
        <v>910</v>
      </c>
      <c r="Q908">
        <v>1</v>
      </c>
      <c r="X908">
        <v>0.71</v>
      </c>
      <c r="Y908">
        <v>1</v>
      </c>
      <c r="Z908">
        <v>0</v>
      </c>
      <c r="AA908">
        <v>0</v>
      </c>
      <c r="AB908">
        <v>0</v>
      </c>
      <c r="AC908">
        <v>0</v>
      </c>
      <c r="AD908">
        <v>1</v>
      </c>
      <c r="AE908">
        <v>0</v>
      </c>
      <c r="AF908" t="s">
        <v>4</v>
      </c>
      <c r="AG908">
        <v>0.71</v>
      </c>
      <c r="AH908">
        <v>2</v>
      </c>
      <c r="AI908">
        <v>16484939</v>
      </c>
      <c r="AJ908">
        <v>922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2018-06-01T08:03:37Z</dcterms:created>
  <dcterms:modified xsi:type="dcterms:W3CDTF">2018-07-06T07:06:10Z</dcterms:modified>
</cp:coreProperties>
</file>